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78" i="371" l="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C21" i="431"/>
  <c r="D11" i="431"/>
  <c r="D15" i="431"/>
  <c r="D19" i="431"/>
  <c r="E9" i="431"/>
  <c r="E13" i="431"/>
  <c r="E17" i="431"/>
  <c r="E21" i="431"/>
  <c r="F11" i="431"/>
  <c r="F15" i="431"/>
  <c r="F19" i="431"/>
  <c r="G9" i="431"/>
  <c r="G13" i="431"/>
  <c r="G17" i="431"/>
  <c r="G21" i="431"/>
  <c r="H11" i="431"/>
  <c r="H15" i="431"/>
  <c r="H19" i="431"/>
  <c r="I9" i="431"/>
  <c r="I13" i="431"/>
  <c r="I17" i="431"/>
  <c r="I21" i="431"/>
  <c r="J11" i="431"/>
  <c r="J15" i="431"/>
  <c r="J19" i="431"/>
  <c r="K9" i="431"/>
  <c r="K13" i="431"/>
  <c r="K17" i="431"/>
  <c r="K21" i="431"/>
  <c r="L11" i="431"/>
  <c r="L15" i="431"/>
  <c r="L19" i="431"/>
  <c r="M9" i="431"/>
  <c r="M13" i="431"/>
  <c r="M17" i="431"/>
  <c r="M21" i="431"/>
  <c r="N11" i="431"/>
  <c r="N15" i="431"/>
  <c r="N19" i="431"/>
  <c r="O9" i="431"/>
  <c r="O13" i="431"/>
  <c r="O17" i="431"/>
  <c r="O21" i="431"/>
  <c r="P11" i="431"/>
  <c r="P15" i="431"/>
  <c r="P19" i="431"/>
  <c r="Q9" i="431"/>
  <c r="Q13" i="431"/>
  <c r="Q17" i="431"/>
  <c r="Q21" i="431"/>
  <c r="C10" i="431"/>
  <c r="C22" i="431"/>
  <c r="D20" i="431"/>
  <c r="E14" i="431"/>
  <c r="E22" i="431"/>
  <c r="F16" i="431"/>
  <c r="G14" i="431"/>
  <c r="G22" i="431"/>
  <c r="H20" i="431"/>
  <c r="I14" i="431"/>
  <c r="I22" i="431"/>
  <c r="J20" i="431"/>
  <c r="K14" i="431"/>
  <c r="L12" i="431"/>
  <c r="L20" i="431"/>
  <c r="M18" i="431"/>
  <c r="N16" i="431"/>
  <c r="O14" i="431"/>
  <c r="P12" i="431"/>
  <c r="Q10" i="431"/>
  <c r="Q22" i="431"/>
  <c r="C15" i="431"/>
  <c r="D13" i="431"/>
  <c r="E11" i="431"/>
  <c r="F13" i="431"/>
  <c r="G11" i="431"/>
  <c r="H9" i="431"/>
  <c r="H13" i="431"/>
  <c r="I11" i="431"/>
  <c r="J13" i="431"/>
  <c r="K11" i="431"/>
  <c r="L13" i="431"/>
  <c r="M11" i="431"/>
  <c r="N9" i="431"/>
  <c r="O11" i="431"/>
  <c r="P9" i="431"/>
  <c r="Q11" i="431"/>
  <c r="G10" i="431"/>
  <c r="J12" i="431"/>
  <c r="K22" i="431"/>
  <c r="M10" i="431"/>
  <c r="M22" i="431"/>
  <c r="N20" i="431"/>
  <c r="O18" i="431"/>
  <c r="P16" i="431"/>
  <c r="Q14" i="431"/>
  <c r="C19" i="431"/>
  <c r="D9" i="431"/>
  <c r="D21" i="431"/>
  <c r="E19" i="431"/>
  <c r="F17" i="431"/>
  <c r="G15" i="431"/>
  <c r="H17" i="431"/>
  <c r="I15" i="431"/>
  <c r="J17" i="431"/>
  <c r="K15" i="431"/>
  <c r="L9" i="431"/>
  <c r="L21" i="431"/>
  <c r="M19" i="431"/>
  <c r="N21" i="431"/>
  <c r="O19" i="431"/>
  <c r="P21" i="431"/>
  <c r="Q19" i="431"/>
  <c r="J9" i="431"/>
  <c r="N17" i="431"/>
  <c r="P17" i="431"/>
  <c r="C12" i="431"/>
  <c r="C16" i="431"/>
  <c r="C20" i="431"/>
  <c r="D10" i="431"/>
  <c r="D14" i="431"/>
  <c r="D18" i="431"/>
  <c r="D22" i="431"/>
  <c r="E12" i="431"/>
  <c r="E16" i="431"/>
  <c r="E20" i="431"/>
  <c r="F10" i="431"/>
  <c r="F14" i="431"/>
  <c r="F18" i="431"/>
  <c r="F22" i="431"/>
  <c r="G12" i="431"/>
  <c r="G16" i="431"/>
  <c r="G20" i="431"/>
  <c r="H10" i="431"/>
  <c r="H14" i="431"/>
  <c r="H18" i="431"/>
  <c r="H22" i="431"/>
  <c r="I12" i="431"/>
  <c r="I16" i="431"/>
  <c r="I20" i="431"/>
  <c r="J10" i="431"/>
  <c r="J14" i="431"/>
  <c r="J18" i="431"/>
  <c r="J22" i="431"/>
  <c r="K12" i="431"/>
  <c r="K16" i="431"/>
  <c r="K20" i="431"/>
  <c r="L10" i="431"/>
  <c r="L14" i="431"/>
  <c r="L18" i="431"/>
  <c r="L22" i="431"/>
  <c r="M12" i="431"/>
  <c r="M16" i="431"/>
  <c r="M20" i="431"/>
  <c r="N10" i="431"/>
  <c r="N14" i="431"/>
  <c r="N18" i="431"/>
  <c r="N22" i="431"/>
  <c r="O12" i="431"/>
  <c r="O16" i="431"/>
  <c r="O20" i="431"/>
  <c r="P10" i="431"/>
  <c r="P14" i="431"/>
  <c r="P18" i="431"/>
  <c r="P22" i="431"/>
  <c r="Q12" i="431"/>
  <c r="Q16" i="431"/>
  <c r="Q20" i="431"/>
  <c r="C14" i="431"/>
  <c r="C18" i="431"/>
  <c r="D12" i="431"/>
  <c r="D16" i="431"/>
  <c r="E10" i="431"/>
  <c r="E18" i="431"/>
  <c r="F12" i="431"/>
  <c r="F20" i="431"/>
  <c r="G18" i="431"/>
  <c r="H12" i="431"/>
  <c r="H16" i="431"/>
  <c r="I10" i="431"/>
  <c r="I18" i="431"/>
  <c r="J16" i="431"/>
  <c r="K10" i="431"/>
  <c r="K18" i="431"/>
  <c r="L16" i="431"/>
  <c r="M14" i="431"/>
  <c r="N12" i="431"/>
  <c r="O10" i="431"/>
  <c r="O22" i="431"/>
  <c r="P20" i="431"/>
  <c r="Q18" i="431"/>
  <c r="C11" i="431"/>
  <c r="D17" i="431"/>
  <c r="E15" i="431"/>
  <c r="F9" i="431"/>
  <c r="F21" i="431"/>
  <c r="G19" i="431"/>
  <c r="H21" i="431"/>
  <c r="I19" i="431"/>
  <c r="J21" i="431"/>
  <c r="K19" i="431"/>
  <c r="L17" i="431"/>
  <c r="M15" i="431"/>
  <c r="N13" i="431"/>
  <c r="O15" i="431"/>
  <c r="P13" i="431"/>
  <c r="Q15" i="431"/>
  <c r="O8" i="43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R15" i="431" l="1"/>
  <c r="S15" i="431"/>
  <c r="S18" i="431"/>
  <c r="R18" i="431"/>
  <c r="R20" i="431"/>
  <c r="S20" i="431"/>
  <c r="S16" i="431"/>
  <c r="R16" i="431"/>
  <c r="R12" i="431"/>
  <c r="S12" i="431"/>
  <c r="R19" i="431"/>
  <c r="S19" i="431"/>
  <c r="R14" i="431"/>
  <c r="S14" i="431"/>
  <c r="R11" i="431"/>
  <c r="S11" i="431"/>
  <c r="S22" i="431"/>
  <c r="R22" i="431"/>
  <c r="S10" i="431"/>
  <c r="R10" i="431"/>
  <c r="S21" i="431"/>
  <c r="R21" i="431"/>
  <c r="S17" i="431"/>
  <c r="R17" i="431"/>
  <c r="S13" i="431"/>
  <c r="R13" i="431"/>
  <c r="S9" i="431"/>
  <c r="R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J12" i="339" s="1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N3" i="372" l="1"/>
  <c r="F3" i="372"/>
  <c r="H3" i="390"/>
  <c r="Q3" i="347"/>
  <c r="S3" i="347"/>
  <c r="U3" i="34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<sst xmlns="http://schemas.openxmlformats.org/spreadsheetml/2006/main" count="38393" uniqueCount="6499">
  <si>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</si>
  <si>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</si>
  <si>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</si>
  <si>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</si>
  <si>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</si>
  <si>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</si>
  <si>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</si>
  <si>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</si>
  <si>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</si>
  <si>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</si>
  <si>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</si>
  <si>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</si>
  <si>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</si>
  <si>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</si>
  <si>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</si>
  <si>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</si>
  <si>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</si>
  <si>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</si>
  <si>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</si>
  <si>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</si>
  <si>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</si>
  <si>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</si>
  <si>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</si>
  <si>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</si>
  <si>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</si>
  <si>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</si>
  <si>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</si>
  <si>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</si>
  <si>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</si>
  <si>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</si>
  <si>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</si>
  <si>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</si>
  <si>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</si>
  <si>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</si>
  <si>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</si>
  <si>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</si>
  <si>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</si>
  <si>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</si>
  <si>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</si>
  <si>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</si>
  <si>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</si>
  <si>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</si>
  <si>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</si>
  <si>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</si>
  <si>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</si>
  <si>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</si>
  <si>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</si>
  <si>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</si>
  <si>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</si>
  <si>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</si>
  <si>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</si>
  <si>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</si>
  <si>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</si>
  <si>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</si>
  <si>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</si>
  <si>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</si>
  <si>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</si>
  <si>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</si>
  <si>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</si>
  <si>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</si>
  <si>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</si>
  <si>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</si>
  <si>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</si>
  <si>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</si>
  <si>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</si>
  <si>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</si>
  <si>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</si>
  <si>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</si>
  <si>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</si>
  <si>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</si>
  <si>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</si>
  <si>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</si>
  <si>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</si>
  <si>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</si>
  <si>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</si>
  <si>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</si>
  <si>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</si>
  <si>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</si>
  <si>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</si>
  <si>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</si>
  <si>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</si>
  <si>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</si>
  <si>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</si>
  <si>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</si>
  <si>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</si>
  <si>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</si>
  <si>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</si>
  <si>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</si>
  <si>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</si>
  <si>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</si>
  <si>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</si>
  <si>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</si>
  <si>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</si>
  <si>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</si>
  <si>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</si>
  <si>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</si>
  <si>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</si>
  <si>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</si>
  <si>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</si>
  <si>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</si>
  <si>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</si>
  <si>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</si>
  <si>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</si>
  <si>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</si>
  <si>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</si>
  <si>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</si>
  <si>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</si>
  <si>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</si>
  <si>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</si>
  <si>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</si>
  <si>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</si>
  <si>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</si>
  <si>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</si>
  <si>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</si>
  <si>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</si>
  <si>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</si>
  <si>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</si>
  <si>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</si>
  <si>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</si>
  <si>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</si>
  <si>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</si>
  <si>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</si>
  <si>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</si>
  <si>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</si>
  <si>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</si>
  <si>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</si>
  <si>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</si>
  <si>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</si>
  <si>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</si>
  <si>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</si>
  <si>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</si>
  <si>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</si>
  <si>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</si>
  <si>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</si>
  <si>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</si>
  <si>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</si>
  <si>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</si>
  <si>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</si>
  <si>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</si>
  <si>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</si>
  <si>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</si>
  <si>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</si>
  <si>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</si>
  <si>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</si>
  <si>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</si>
  <si>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</si>
  <si>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</si>
  <si>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</si>
  <si>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</si>
  <si>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</si>
  <si>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</si>
  <si>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</si>
  <si>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</si>
  <si>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</si>
  <si>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</si>
  <si>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</si>
  <si>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</si>
  <si>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</si>
  <si>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</si>
  <si>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</si>
  <si>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</si>
  <si>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</si>
  <si>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</si>
  <si>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</si>
  <si>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</si>
  <si>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</si>
  <si>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</si>
  <si>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</si>
  <si>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</si>
  <si>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</si>
  <si>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</si>
  <si>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</si>
  <si>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</si>
  <si>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</si>
  <si>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</si>
  <si>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</si>
  <si>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</si>
  <si>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</si>
  <si>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</si>
  <si>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</si>
  <si>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</si>
  <si>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</si>
  <si>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</si>
  <si>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</si>
  <si>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</si>
  <si>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</si>
  <si>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</si>
  <si>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</si>
  <si>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</si>
  <si>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</si>
  <si>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</si>
  <si>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</si>
  <si>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</si>
  <si>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</si>
  <si>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</si>
  <si>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</si>
  <si>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</si>
  <si>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</si>
  <si>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</si>
  <si>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</si>
  <si>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</si>
  <si>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</si>
  <si>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</si>
  <si>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</si>
  <si>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</si>
  <si>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</si>
  <si>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</si>
  <si>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</si>
  <si>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</si>
  <si>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</si>
  <si>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</si>
  <si>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</si>
  <si>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</si>
  <si>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</si>
  <si>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</si>
  <si>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</si>
  <si>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</si>
  <si>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</si>
  <si>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</si>
  <si>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</si>
  <si>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</si>
  <si>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</si>
  <si>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</si>
  <si>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</si>
  <si>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</si>
  <si>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</si>
  <si>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</si>
  <si>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</si>
  <si>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</si>
  <si>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</si>
  <si>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</si>
  <si>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</si>
  <si>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</si>
  <si>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</si>
  <si>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</si>
  <si>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</si>
  <si>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</si>
  <si>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</si>
  <si>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</si>
  <si>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</si>
  <si>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</si>
  <si>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</si>
  <si>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</si>
  <si>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</si>
  <si>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</si>
  <si>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</si>
  <si>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</si>
  <si>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</si>
  <si>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</si>
  <si>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</si>
  <si>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</si>
  <si>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</si>
  <si>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</si>
  <si>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</si>
  <si>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</si>
  <si>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</si>
  <si>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</si>
  <si>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</si>
  <si>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</si>
  <si>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</si>
  <si>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</si>
  <si>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</si>
  <si>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</si>
  <si>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</si>
  <si>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</si>
  <si>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</si>
  <si>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</si>
  <si>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</si>
  <si>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</si>
  <si>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</si>
  <si>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</si>
  <si>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</si>
  <si>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</si>
  <si>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</si>
  <si>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</si>
  <si>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</si>
  <si>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</si>
  <si>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</si>
  <si>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</si>
  <si>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</si>
  <si>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</si>
  <si>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</si>
  <si>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</si>
  <si>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</si>
  <si>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</si>
  <si>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</si>
  <si>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</si>
  <si>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</si>
  <si>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</si>
  <si>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</si>
  <si>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</si>
  <si>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</si>
  <si>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</si>
  <si>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</si>
  <si>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</si>
  <si>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</si>
  <si>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</si>
  <si>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</si>
  <si>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</si>
  <si>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</si>
  <si>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</si>
  <si>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</si>
  <si>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</si>
  <si>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</si>
  <si>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</si>
  <si>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</si>
  <si>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</si>
  <si>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</si>
  <si>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</si>
  <si>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</si>
  <si>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</si>
  <si>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</si>
  <si>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</si>
  <si>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</si>
  <si>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</si>
  <si>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</si>
  <si>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</si>
  <si>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</si>
  <si>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</si>
  <si>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</si>
  <si>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</si>
  <si>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</si>
  <si>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</si>
  <si>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</si>
  <si>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</si>
  <si>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</si>
  <si>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</si>
  <si>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</si>
  <si>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Kardiochirurgická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</si>
  <si>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</si>
  <si>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</si>
  <si>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</si>
  <si>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</si>
  <si>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</si>
  <si>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</si>
  <si>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</si>
  <si>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</si>
  <si>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</si>
  <si>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</si>
  <si>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</si>
  <si>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</si>
  <si>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</si>
  <si>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</si>
  <si>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</si>
  <si>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</si>
  <si>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50113012     léky - trombolýza (LEK)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</si>
  <si>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</si>
  <si>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</si>
  <si>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</si>
  <si>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</si>
  <si>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</si>
  <si>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</si>
  <si>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</si>
  <si>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50115001     kardiostimulátory (sk.Z517)</t>
  </si>
  <si>
    <t>50115004     IUTN - kovové (Z506)</t>
  </si>
  <si>
    <t>50115011     IUTN - ostat.nákl.PZT (Z515)</t>
  </si>
  <si>
    <t>50115020     laboratorní diagnostika-LEK (Z501)</t>
  </si>
  <si>
    <t>50115021     laboratorní diagnostika-skl.ZPr (Z501)</t>
  </si>
  <si>
    <t>50115040     laboratorní materiál (Z505)</t>
  </si>
  <si>
    <t>50115050     obvazový materiál (Z502)</t>
  </si>
  <si>
    <t>50115060     ZPr - ostatní (Z503)</t>
  </si>
  <si>
    <t>50115062     ZPr - materiál hemodialýza (Z525)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</si>
  <si>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</si>
  <si>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</si>
  <si>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</si>
  <si>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</si>
  <si>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</si>
  <si>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</si>
  <si>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</si>
  <si>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50115089     ZPr - katetry PICC/MIDLINE (Z554)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</si>
  <si>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</si>
  <si>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</si>
  <si>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</si>
  <si>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</si>
  <si>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</si>
  <si>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</si>
  <si>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</si>
  <si>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</si>
  <si>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</si>
  <si>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</si>
  <si>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</si>
  <si>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</si>
  <si>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</si>
  <si>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</si>
  <si>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</si>
  <si>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</si>
  <si>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</si>
  <si>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</si>
  <si>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</si>
  <si>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</si>
  <si>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</si>
  <si>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</si>
  <si>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</si>
  <si>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</si>
  <si>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</si>
  <si>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</si>
  <si>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</si>
  <si>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</si>
  <si>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</si>
  <si>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</si>
  <si>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</si>
  <si>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</si>
  <si>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</si>
  <si>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</si>
  <si>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</si>
  <si>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</si>
  <si>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</si>
  <si>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</si>
  <si>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</si>
  <si>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</si>
  <si>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</si>
  <si>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</si>
  <si>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</si>
  <si>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</si>
  <si>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</si>
  <si>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</si>
  <si>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</si>
  <si>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</si>
  <si>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</si>
  <si>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</si>
  <si>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</si>
  <si>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</si>
  <si>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</si>
  <si>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</si>
  <si>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</si>
  <si>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</si>
  <si>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</si>
  <si>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</si>
  <si>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</si>
  <si>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</si>
  <si>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</si>
  <si>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</si>
  <si>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</si>
  <si>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</si>
  <si>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</si>
  <si>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</si>
  <si>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</si>
  <si>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</si>
  <si>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</si>
  <si>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</si>
  <si>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</si>
  <si>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</si>
  <si>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51874013     IT služby - ostatní systémy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</si>
  <si>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</si>
  <si>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</si>
  <si>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</si>
  <si>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</si>
  <si>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</si>
  <si>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</si>
  <si>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</si>
  <si>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</si>
  <si>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</si>
  <si>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</si>
  <si>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</si>
  <si>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</si>
  <si>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</si>
  <si>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</si>
  <si>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</si>
  <si>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</si>
  <si>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</si>
  <si>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</si>
  <si>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</si>
  <si>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</si>
  <si>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</si>
  <si>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</si>
  <si>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</si>
  <si>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</si>
  <si>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</si>
  <si>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</si>
  <si>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</si>
  <si>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</si>
  <si>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</si>
  <si>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</si>
  <si>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</si>
  <si>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</si>
  <si>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54911     Pojištění (sml.418/2006)</t>
  </si>
  <si>
    <t>54911004     pojištění - cestovní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</si>
  <si>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</si>
  <si>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</si>
  <si>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</si>
  <si>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</si>
  <si>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</si>
  <si>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</si>
  <si>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</si>
  <si>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</si>
  <si>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</si>
  <si>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</si>
  <si>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</si>
  <si>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</si>
  <si>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</si>
  <si>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</si>
  <si>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</si>
  <si>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</si>
  <si>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</si>
  <si>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</si>
  <si>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</si>
  <si>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</si>
  <si>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</si>
  <si>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</si>
  <si>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</si>
  <si>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</si>
  <si>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55801081     DDHM - zdravotnický a laboratorní (finanční dary)</t>
  </si>
  <si>
    <t>55802     DDHM - provozní</t>
  </si>
  <si>
    <t>55802001     DDHM - kuchyňské zařízení a nádobí (sk.V_26)</t>
  </si>
  <si>
    <t>55802004     DDHM - přepravní pouzdra pro PDS ( Potrubní poštu (sk.V_48)</t>
  </si>
  <si>
    <t>55804     DDHM - výpočetní technika</t>
  </si>
  <si>
    <t>55804001     DDHM - výpočetní technika (sk.P_35)</t>
  </si>
  <si>
    <t>55804002     DDHM - telefony (sk.P_49)</t>
  </si>
  <si>
    <t>55804081     DDHM - výpočetní technika (finanční dary)</t>
  </si>
  <si>
    <t>55805     DDHM - inventář</t>
  </si>
  <si>
    <t>55805002     DDHM - nábytek (sk.V_31)</t>
  </si>
  <si>
    <t>55806     DDHM ostatní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</si>
  <si>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</si>
  <si>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</si>
  <si>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</si>
  <si>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</si>
  <si>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</si>
  <si>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</si>
  <si>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</si>
  <si>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</si>
  <si>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</si>
  <si>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</si>
  <si>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</si>
  <si>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</si>
  <si>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</si>
  <si>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</si>
  <si>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</si>
  <si>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</si>
  <si>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</si>
  <si>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</si>
  <si>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</si>
  <si>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</si>
  <si>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</si>
  <si>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</si>
  <si>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</si>
  <si>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</si>
  <si>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</si>
  <si>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</si>
  <si>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</si>
  <si>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</si>
  <si>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</si>
  <si>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</si>
  <si>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</si>
  <si>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</si>
  <si>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</si>
  <si>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</si>
  <si>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</si>
  <si>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</si>
  <si>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</si>
  <si>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</si>
  <si>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</si>
  <si>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</si>
  <si>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</si>
  <si>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</si>
  <si>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</si>
  <si>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</si>
  <si>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</si>
  <si>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</si>
  <si>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</si>
  <si>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</si>
  <si>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</si>
  <si>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</si>
  <si>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</si>
  <si>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</si>
  <si>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</si>
  <si>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</si>
  <si>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</si>
  <si>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</si>
  <si>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</si>
  <si>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</si>
  <si>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</si>
  <si>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</si>
  <si>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</si>
  <si>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</si>
  <si>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</si>
  <si>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</si>
  <si>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</si>
  <si>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</si>
  <si>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</si>
  <si>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</si>
  <si>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</si>
  <si>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</si>
  <si>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</si>
  <si>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</si>
  <si>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</si>
  <si>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50</t>
  </si>
  <si>
    <t>KCHIR: Kardiochirurgická klinika</t>
  </si>
  <si>
    <t/>
  </si>
  <si>
    <t>50113001 - léky - paušál (LEK)</t>
  </si>
  <si>
    <t>50113002 - léky - parenterální výživa (LEK)</t>
  </si>
  <si>
    <t>50113006 - léky - enterální výživa (LEK)</t>
  </si>
  <si>
    <t>50113007 - léky - krev.deriváty ZUL (LEK)</t>
  </si>
  <si>
    <t>50113008 - léky - krev.deriváty ZUL (TO)</t>
  </si>
  <si>
    <t>50113012 - léky - trombolýza (LEK)</t>
  </si>
  <si>
    <t>50113013 - léky - antibiotika (LEK)</t>
  </si>
  <si>
    <t>50113014 - léky - antimykotika (LEK)</t>
  </si>
  <si>
    <t>50113190 - léky - medicinální plyny (sklad SVM)</t>
  </si>
  <si>
    <t>KCHIR: Kardiochirurgická klinika Celkem</t>
  </si>
  <si>
    <t>SumaKL</t>
  </si>
  <si>
    <t>5011</t>
  </si>
  <si>
    <t>KCHIR: lůžkové oddělení 50</t>
  </si>
  <si>
    <t>KCHIR: lůžkové oddělení 50 Celkem</t>
  </si>
  <si>
    <t>SumaNS</t>
  </si>
  <si>
    <t>mezeraNS</t>
  </si>
  <si>
    <t>5021</t>
  </si>
  <si>
    <t>KCHIR: ambulance</t>
  </si>
  <si>
    <t>KCHIR: ambulance Celkem</t>
  </si>
  <si>
    <t>5031</t>
  </si>
  <si>
    <t>KCHIR: JIP 50B</t>
  </si>
  <si>
    <t>KCHIR: JIP 50B Celkem</t>
  </si>
  <si>
    <t>5062</t>
  </si>
  <si>
    <t>KCHIR: operační sál - lokální</t>
  </si>
  <si>
    <t>KCHIR: operační sál - lokální Celkem</t>
  </si>
  <si>
    <t>léky - paušál (LEK)</t>
  </si>
  <si>
    <t>O</t>
  </si>
  <si>
    <t>ACC INJEKT</t>
  </si>
  <si>
    <t>INJ SOL 5X3ML/300MG</t>
  </si>
  <si>
    <t>ACIDUM ASCORBICUM</t>
  </si>
  <si>
    <t>INJ 5X5ML</t>
  </si>
  <si>
    <t>ADENOCOR</t>
  </si>
  <si>
    <t>INJ SOL 6X2ML/6MG</t>
  </si>
  <si>
    <t>ADRENALIN LECIVA</t>
  </si>
  <si>
    <t>INJ 5X1ML/1MG</t>
  </si>
  <si>
    <t>AESCIN-TEVA</t>
  </si>
  <si>
    <t>POR TBL ENT 90X20MG</t>
  </si>
  <si>
    <t>POR TBL FLM 30X20MG</t>
  </si>
  <si>
    <t>P</t>
  </si>
  <si>
    <t>AGEN 10</t>
  </si>
  <si>
    <t>POR TBL NOB 30X10MG</t>
  </si>
  <si>
    <t>AGEN 5</t>
  </si>
  <si>
    <t>POR TBL NOB 30X5MG</t>
  </si>
  <si>
    <t>ALDACTONE-AMPULE</t>
  </si>
  <si>
    <t>INJ 10X10ML/200MG</t>
  </si>
  <si>
    <t>ALGIFEN NEO</t>
  </si>
  <si>
    <t>POR GTT SOL 1X50ML</t>
  </si>
  <si>
    <t>ALOPURINOL SANDOZ</t>
  </si>
  <si>
    <t>100MG TBL NOB 100</t>
  </si>
  <si>
    <t>AMARYL 3 MG</t>
  </si>
  <si>
    <t>POR TBL NOB 30X3MG</t>
  </si>
  <si>
    <t>AMBROBENE</t>
  </si>
  <si>
    <t>INJ 5X2ML/15MG</t>
  </si>
  <si>
    <t>AMBROBENE 7.5MG/ML</t>
  </si>
  <si>
    <t>SOL 1X40ML</t>
  </si>
  <si>
    <t>SOL 1X100ML</t>
  </si>
  <si>
    <t>AMBROSAN 15 MG/5 ML SIRUP</t>
  </si>
  <si>
    <t>POR SIR 1X100ML/300MG</t>
  </si>
  <si>
    <t>ANESIA 10 MG/ML INJ/INF EML.</t>
  </si>
  <si>
    <t>INJ+INF EML 5X20ML/200MG</t>
  </si>
  <si>
    <t>ANOPYRIN 100MG</t>
  </si>
  <si>
    <t>TBL 20X100MG</t>
  </si>
  <si>
    <t>TBL 60X100 MG</t>
  </si>
  <si>
    <t>APAURIN</t>
  </si>
  <si>
    <t>INJ 10X2ML/10MG</t>
  </si>
  <si>
    <t>APO-AMILZIDE 5/50 MG</t>
  </si>
  <si>
    <t>POR TBL NOB 100X5MG/50MG</t>
  </si>
  <si>
    <t>AQUA PRO INJECTIONE ARDEAPHARMA</t>
  </si>
  <si>
    <t>INF 1X250ML</t>
  </si>
  <si>
    <t>ARDEAELYTOSOL NA.HYDR.CARB.4.2%</t>
  </si>
  <si>
    <t>INF 1X80ML</t>
  </si>
  <si>
    <t>ARIXTRA</t>
  </si>
  <si>
    <t>INJ SOL 10X0.5ML</t>
  </si>
  <si>
    <t>ASACOL 800</t>
  </si>
  <si>
    <t>POR TBL ENT 90X800MG</t>
  </si>
  <si>
    <t>ATROPIN BIOTIKA 0.5MG</t>
  </si>
  <si>
    <t>INJ 10X1ML/0.5MG</t>
  </si>
  <si>
    <t>ATROVENT 0.025%</t>
  </si>
  <si>
    <t>INH SOL 1X20ML</t>
  </si>
  <si>
    <t>AULIN</t>
  </si>
  <si>
    <t>POR GRA SOL30SÁČKŮ</t>
  </si>
  <si>
    <t>BERODUAL</t>
  </si>
  <si>
    <t>INH LIQ 1X20ML</t>
  </si>
  <si>
    <t>BERODUAL N</t>
  </si>
  <si>
    <t>INH SOL PSS 200DÁV</t>
  </si>
  <si>
    <t>BETADINE (CHIRURG.) - hnědá</t>
  </si>
  <si>
    <t>LIQ 1X1000ML</t>
  </si>
  <si>
    <t>BETALOC</t>
  </si>
  <si>
    <t>INJ 5X5ML/5MG</t>
  </si>
  <si>
    <t>BETALOC SR 200MG</t>
  </si>
  <si>
    <t>TBL RET 100X200MG</t>
  </si>
  <si>
    <t>BETALOC ZOK 100 MG</t>
  </si>
  <si>
    <t>TBL RET 30X100MG</t>
  </si>
  <si>
    <t>BETALOC ZOK 25 MG</t>
  </si>
  <si>
    <t>TBL RET 100X25MG</t>
  </si>
  <si>
    <t>BETALOC ZOK 50MG</t>
  </si>
  <si>
    <t>TBL RET 30X50MG</t>
  </si>
  <si>
    <t>Biopron9 tob.60</t>
  </si>
  <si>
    <t>BISOPROLOL MYLAN</t>
  </si>
  <si>
    <t>10MG TBL FLM 30</t>
  </si>
  <si>
    <t>BISOPROLOL MYLAN 2,5 MG</t>
  </si>
  <si>
    <t>POR TBL FLM 30X2.5MG</t>
  </si>
  <si>
    <t>BISOPROLOL MYLAN 5 MG</t>
  </si>
  <si>
    <t>POR TBL FLM 100X5MG</t>
  </si>
  <si>
    <t>BISOPROLOL PMCS 2,5 MG</t>
  </si>
  <si>
    <t>POR TBL NOB 30X2.5MG</t>
  </si>
  <si>
    <t>BRAUNOVIDON MAST</t>
  </si>
  <si>
    <t>DRM UNG 1X250GM</t>
  </si>
  <si>
    <t>BRILIQUE 90 MG</t>
  </si>
  <si>
    <t>POR TBL FLM 56X90MG</t>
  </si>
  <si>
    <t>BRINAVESS 20 MG/ML</t>
  </si>
  <si>
    <t>INF CNC SOL 1X25ML</t>
  </si>
  <si>
    <t>CALCIUM BIOTIKA</t>
  </si>
  <si>
    <t>INJ 10X10ML/1GM</t>
  </si>
  <si>
    <t>CALCIUM GLUCONICUM 10% B.BRAUN</t>
  </si>
  <si>
    <t>INJ SOL 20X10ML</t>
  </si>
  <si>
    <t>CALCIUM CHLORATUM BIOTIKA</t>
  </si>
  <si>
    <t>INJ 5X10ML 10%</t>
  </si>
  <si>
    <t>CALTRATE 600 MG/400 IU D3 POTAHOVANÁ TABLETA</t>
  </si>
  <si>
    <t>POR TBL FLM 90</t>
  </si>
  <si>
    <t>Carbosorb tbl.20-blistr</t>
  </si>
  <si>
    <t>CARVESAN 25</t>
  </si>
  <si>
    <t>POR TBL NOB 100X25MG</t>
  </si>
  <si>
    <t>CARVESAN 6,25</t>
  </si>
  <si>
    <t>POR TBL NOB 100X6,25MG</t>
  </si>
  <si>
    <t>CITALEC 10 ZENTIVA</t>
  </si>
  <si>
    <t>POR TBL FLM30X10MG</t>
  </si>
  <si>
    <t>CITALEC 20 ZENTIVA</t>
  </si>
  <si>
    <t>CLARINASE REPETABS</t>
  </si>
  <si>
    <t>POR TBL PRO 14 II</t>
  </si>
  <si>
    <t>CLEXANE</t>
  </si>
  <si>
    <t>INJ SOL 10X0.6ML/6KU</t>
  </si>
  <si>
    <t>CODEIN SLOVAKOFARMA 30MG</t>
  </si>
  <si>
    <t>TBL 10X30MG-BLISTR</t>
  </si>
  <si>
    <t>COLCHICUM-DISPERT</t>
  </si>
  <si>
    <t>POR TBL OBD 20X500RG</t>
  </si>
  <si>
    <t>CONTROLOC 20 MG</t>
  </si>
  <si>
    <t>POR TBL ENT 28X20MG I</t>
  </si>
  <si>
    <t>POR TBL ENT 100X20MG</t>
  </si>
  <si>
    <t>CONTROLOC 40 MG</t>
  </si>
  <si>
    <t>POR TBL ENT 100X40MG I</t>
  </si>
  <si>
    <t>CONTROLOC I.V.</t>
  </si>
  <si>
    <t>INJ PLV SOL 1X40MG</t>
  </si>
  <si>
    <t>CORDARONE</t>
  </si>
  <si>
    <t>POR TBL NOB30X200MG</t>
  </si>
  <si>
    <t>POR TBL NOB60X200MG</t>
  </si>
  <si>
    <t>INJ SOL 6X3ML/150MG</t>
  </si>
  <si>
    <t>CORVATON FORTE</t>
  </si>
  <si>
    <t>TBL 30X4MG</t>
  </si>
  <si>
    <t>COSYREL 5MG/5MG</t>
  </si>
  <si>
    <t xml:space="preserve">TBL FLM 30 </t>
  </si>
  <si>
    <t>Deca durabolin 50mg amp.1x1ml - MIMOŘÁDNÝ DOVOZ!!</t>
  </si>
  <si>
    <t>DEGAN</t>
  </si>
  <si>
    <t>TBL 40X10MG</t>
  </si>
  <si>
    <t>INJ 50X2ML/10MG</t>
  </si>
  <si>
    <t>DETRALEX</t>
  </si>
  <si>
    <t>TBL OBD 30</t>
  </si>
  <si>
    <t>POR TBL FLM 120X500MG</t>
  </si>
  <si>
    <t>DEXAMED</t>
  </si>
  <si>
    <t>INJ 10X2ML/8MG</t>
  </si>
  <si>
    <t>DEXDOR</t>
  </si>
  <si>
    <t>INF CNC SOL 5X2ML</t>
  </si>
  <si>
    <t>DIAZEPAM SLOVAKOFARMA</t>
  </si>
  <si>
    <t>TBL 20X10MG</t>
  </si>
  <si>
    <t>DIGOXIN 0.125 LECIVA</t>
  </si>
  <si>
    <t>TBL 30X0.125MG</t>
  </si>
  <si>
    <t>DIGOXIN 0.250 LECIVA</t>
  </si>
  <si>
    <t>TBL 30X0.25MG</t>
  </si>
  <si>
    <t>DIGOXIN ORION INJ.-MIMOŘÁDNÝ DOVOZ!!</t>
  </si>
  <si>
    <t>INJ SOL 25X1ML/0.25MG</t>
  </si>
  <si>
    <t>DIPIDOLOR</t>
  </si>
  <si>
    <t>INJ 5X2ML 7.5MG/ML</t>
  </si>
  <si>
    <t>DITHIADEN</t>
  </si>
  <si>
    <t>TBL 20X2MG</t>
  </si>
  <si>
    <t>Dobutamin Admeda 250 inf.sol50ml</t>
  </si>
  <si>
    <t>DOLMINA 100 SR</t>
  </si>
  <si>
    <t>POR TBL PRO 20X100MG</t>
  </si>
  <si>
    <t>DOLMINA 50</t>
  </si>
  <si>
    <t>TBL OBD 30X50MG</t>
  </si>
  <si>
    <t>Dr.Muller Panthenol pěna 6% 150ml</t>
  </si>
  <si>
    <t>DUPHALAC</t>
  </si>
  <si>
    <t>667MG/ML POR SOL 1X500ML HDP</t>
  </si>
  <si>
    <t>DZ BRAUNOL 1 L</t>
  </si>
  <si>
    <t>DZ OCTENIDOL 250ml</t>
  </si>
  <si>
    <t>DZ OCTENISEPT drm. sol. 250 ml</t>
  </si>
  <si>
    <t>DRM SOL 1X250ML</t>
  </si>
  <si>
    <t>EBRANTIL 30 RETARD</t>
  </si>
  <si>
    <t>POR CPS PRO 50X30MG</t>
  </si>
  <si>
    <t>EBRANTIL 60 RETARD</t>
  </si>
  <si>
    <t>POR CPS PRO 50X60MG</t>
  </si>
  <si>
    <t>EBRANTIL I.V.50</t>
  </si>
  <si>
    <t>INJ SOL 5X10ML/50MG</t>
  </si>
  <si>
    <t>ELIQUIS 2,5 MG</t>
  </si>
  <si>
    <t>POR TBL FLM 168X2.5MG</t>
  </si>
  <si>
    <t>ELIQUIS 5 MG</t>
  </si>
  <si>
    <t>POR TBL FLM 60X5MG</t>
  </si>
  <si>
    <t>ELOCOM</t>
  </si>
  <si>
    <t>DRM CRM 1X30GM 0.1%</t>
  </si>
  <si>
    <t>ENELBIN 100 RETARD</t>
  </si>
  <si>
    <t>TBL RET 100X100MG</t>
  </si>
  <si>
    <t>ENELBIN RETARD</t>
  </si>
  <si>
    <t>TBL OBD 50X100MG</t>
  </si>
  <si>
    <t>EPILAN D GEROT</t>
  </si>
  <si>
    <t>POR TBL NOB 100X100MG</t>
  </si>
  <si>
    <t>ERCEFURYL 200 MG CPS.</t>
  </si>
  <si>
    <t>POR CPS DUR 14X200MG</t>
  </si>
  <si>
    <t>ERDOMED</t>
  </si>
  <si>
    <t>POR GRA SUS 1X100ML</t>
  </si>
  <si>
    <t>POR CPS DUR 60X300MG</t>
  </si>
  <si>
    <t>ERDOMED 300MG</t>
  </si>
  <si>
    <t>CPS 20X300MG</t>
  </si>
  <si>
    <t>CPS 10X300MG</t>
  </si>
  <si>
    <t>ESPUMISAN</t>
  </si>
  <si>
    <t>PORCPSMOL50X40MG-BL</t>
  </si>
  <si>
    <t>Espumisan cps.100x40mg-blistr</t>
  </si>
  <si>
    <t>0057585</t>
  </si>
  <si>
    <t>ESSENTIALE FORTE</t>
  </si>
  <si>
    <t>600MG CPS DUR 30</t>
  </si>
  <si>
    <t>EUCREAS 50 MG/1000 MG</t>
  </si>
  <si>
    <t>POR TBL FLM 60</t>
  </si>
  <si>
    <t>EUPHYLLIN CR N 200</t>
  </si>
  <si>
    <t>200MG CPS PRO 50</t>
  </si>
  <si>
    <t>EUTHYROX 112 MIKROGRAMŮ</t>
  </si>
  <si>
    <t>POR TBL NOB 100X112RG II</t>
  </si>
  <si>
    <t>EUTHYROX 50</t>
  </si>
  <si>
    <t>TBL 100X50RG</t>
  </si>
  <si>
    <t xml:space="preserve">FAKTU 100MG/2,5MG </t>
  </si>
  <si>
    <t>SUP 20</t>
  </si>
  <si>
    <t>FAKTU 50MG/G+20MG/G</t>
  </si>
  <si>
    <t>RCT UNG 20G</t>
  </si>
  <si>
    <t>FERRLECIT</t>
  </si>
  <si>
    <t>INJ SOL 6X5ML/62.5MG</t>
  </si>
  <si>
    <t>FERRO-FOLGAMMA</t>
  </si>
  <si>
    <t>POR CPS MOL 100</t>
  </si>
  <si>
    <t>CPS 50</t>
  </si>
  <si>
    <t>FLIXOTIDE 250 INHALER N</t>
  </si>
  <si>
    <t>INH SUS PSS60X250RG</t>
  </si>
  <si>
    <t>FLUMAZENIL KABI 0,1 mg/ml- MIMOŘÁDNÝ DOVOZ!!!</t>
  </si>
  <si>
    <t>inj.sol.5x5ml</t>
  </si>
  <si>
    <t>FOKUSIN</t>
  </si>
  <si>
    <t>POR CPS RDR 90X0.4MG</t>
  </si>
  <si>
    <t>FRAXIPARINE</t>
  </si>
  <si>
    <t>INJ SOL 10X0.8ML</t>
  </si>
  <si>
    <t>INJ SOL 10X0.3ML</t>
  </si>
  <si>
    <t>INJ SOL 10X0.6ML</t>
  </si>
  <si>
    <t>INJ SOL 10X1ML</t>
  </si>
  <si>
    <t>INJ SOL 10X0.4ML</t>
  </si>
  <si>
    <t>FRAXIPARINE FORTE</t>
  </si>
  <si>
    <t>INJ 10X0.8ML/15.2KU</t>
  </si>
  <si>
    <t>FURORESE 125</t>
  </si>
  <si>
    <t>TBL 100X125MG</t>
  </si>
  <si>
    <t>FURORESE 40</t>
  </si>
  <si>
    <t>TBL 100X40MG</t>
  </si>
  <si>
    <t>FUROSEMID ACCORD</t>
  </si>
  <si>
    <t>10MG/ML INJ/INF SOL 10X2ML</t>
  </si>
  <si>
    <t>FUROSEMID BIOTIKA FORTE</t>
  </si>
  <si>
    <t>INJ 10X10ML/125MG</t>
  </si>
  <si>
    <t>FYZIOLOGICKÝ ROZTOK VIAFLO</t>
  </si>
  <si>
    <t>INF SOL 50X100ML</t>
  </si>
  <si>
    <t>GLUKÓZA 10 BRAUN</t>
  </si>
  <si>
    <t>INF SOL 10X500ML-PE</t>
  </si>
  <si>
    <t>GLUKÓZA 5 BRAUN</t>
  </si>
  <si>
    <t>INF SOL 20X100ML-PE</t>
  </si>
  <si>
    <t>GOPTEN</t>
  </si>
  <si>
    <t>2MG CPS DUR 28</t>
  </si>
  <si>
    <t>HELICID 20 ZENTIVA</t>
  </si>
  <si>
    <t>POR CPS ETD 90X20MG</t>
  </si>
  <si>
    <t>HELICID 40 MG</t>
  </si>
  <si>
    <t>POR CPS ETD 7X4X40MG</t>
  </si>
  <si>
    <t>HEMINEVRIN 300 MG</t>
  </si>
  <si>
    <t>POR CPS MOL 100X300MG</t>
  </si>
  <si>
    <t>HEPARIN LECIVA</t>
  </si>
  <si>
    <t>INJ 1X10ML/50KU</t>
  </si>
  <si>
    <t>HERPESIN 400</t>
  </si>
  <si>
    <t>POR TBL NOB 25X400MG</t>
  </si>
  <si>
    <t>Herpesin krém 1x2g 5%</t>
  </si>
  <si>
    <t>HIRUDOID</t>
  </si>
  <si>
    <t>DRM CRM 1X40GM</t>
  </si>
  <si>
    <t>DRM GEL 1X40GM</t>
  </si>
  <si>
    <t>HIRUDOID FORTE</t>
  </si>
  <si>
    <t>HUMULIN N 100 M.J./ML</t>
  </si>
  <si>
    <t>INJ 1X10ML/1KU</t>
  </si>
  <si>
    <t>HUMULIN R 100 M.J./ML</t>
  </si>
  <si>
    <t>HYDROCORTISON VUAB 100 MG</t>
  </si>
  <si>
    <t>INJ PLV SOL 1X100MG</t>
  </si>
  <si>
    <t>HYDROCHLOROTHIAZID LECIVA</t>
  </si>
  <si>
    <t>TBL 20X25MG</t>
  </si>
  <si>
    <t>HYLAK FORTE</t>
  </si>
  <si>
    <t>POR SOL 100ML</t>
  </si>
  <si>
    <t>CHLORID SODNÝ 0,9% BRAUN</t>
  </si>
  <si>
    <t>INF SOL 20X100MLPELAH</t>
  </si>
  <si>
    <t>INF SOL 10X250MLPELAH</t>
  </si>
  <si>
    <t>INF SOL 10X500MLPELAH</t>
  </si>
  <si>
    <t>INF SOL 10X1000MLPLAH</t>
  </si>
  <si>
    <t>INJ SOL 100X10ML II</t>
  </si>
  <si>
    <t>IBALGIN 400 (IBUPROFEN 400)</t>
  </si>
  <si>
    <t>TBL OBD 100X400MG</t>
  </si>
  <si>
    <t>IBALGIN KRÉM 100G</t>
  </si>
  <si>
    <t xml:space="preserve">DRM CRM 1X100GM </t>
  </si>
  <si>
    <t>IBALGIN KRÉM 50G</t>
  </si>
  <si>
    <t>DRM CRM 1X50GM</t>
  </si>
  <si>
    <t>IMODIUM</t>
  </si>
  <si>
    <t>2MG CPS DUR 20</t>
  </si>
  <si>
    <t>INDAP</t>
  </si>
  <si>
    <t>CPS 30X2.5MG</t>
  </si>
  <si>
    <t>ISOKET LOSUNG 0.1% PRO INFUS.</t>
  </si>
  <si>
    <t>INJ PRO INF 10X10ML</t>
  </si>
  <si>
    <t>KALIUMCHLORID 7.45% BRAUN</t>
  </si>
  <si>
    <t>INF CNC SOL 20X100ML</t>
  </si>
  <si>
    <t>KALNORMIN</t>
  </si>
  <si>
    <t>POR TBL PRO 30X1GM</t>
  </si>
  <si>
    <t>KANAVIT</t>
  </si>
  <si>
    <t>INJ 5X1ML/10MG</t>
  </si>
  <si>
    <t>GTT 1X5ML 20MG/ML</t>
  </si>
  <si>
    <t>KAPIDIN 10 MG</t>
  </si>
  <si>
    <t>POR TBL FLM 30X10MG</t>
  </si>
  <si>
    <t>KL BALS.VISNEVSKI 100G</t>
  </si>
  <si>
    <t>KL ETHANOL.C.BENZINO 150G</t>
  </si>
  <si>
    <t>KL ETHER 180G</t>
  </si>
  <si>
    <t>KL SOL.METHYLROS.CHL.1% 100G</t>
  </si>
  <si>
    <t>KL TBL MAGN.LACT 0,5G+B6 0,02G, 100TBL</t>
  </si>
  <si>
    <t>Klysma salinické 135ml</t>
  </si>
  <si>
    <t>KREON 10 000</t>
  </si>
  <si>
    <t>10000U CPS ETD 20</t>
  </si>
  <si>
    <t>Lactobacillus acidophil.cps.75 bez laktózy</t>
  </si>
  <si>
    <t>LESCOL XL</t>
  </si>
  <si>
    <t>POR TBL PRO 28X80MG</t>
  </si>
  <si>
    <t>LETROX 50</t>
  </si>
  <si>
    <t>POR TBL NOB 100X50RG II</t>
  </si>
  <si>
    <t>LEXAURIN 3</t>
  </si>
  <si>
    <t>3MG TBL NOB 30</t>
  </si>
  <si>
    <t>LIDOCAIN EGIS 10 %</t>
  </si>
  <si>
    <t>DRM SPR SOL 1X38GM</t>
  </si>
  <si>
    <t>LOCOID 0,1%</t>
  </si>
  <si>
    <t>CRM 1X30GM 0.1%</t>
  </si>
  <si>
    <t xml:space="preserve">LOCOID 0,1% 1MG/G </t>
  </si>
  <si>
    <t>UNG 30G</t>
  </si>
  <si>
    <t>LOCOID 0,1% LOTION</t>
  </si>
  <si>
    <t>1MG/ML DRM SOL 30ML</t>
  </si>
  <si>
    <t>LOKREN 20 MG</t>
  </si>
  <si>
    <t>POR TBL FLM 98X20MG</t>
  </si>
  <si>
    <t>LOPERON CPS</t>
  </si>
  <si>
    <t>POR CPS DUR 10X2MG</t>
  </si>
  <si>
    <t>POR CPS DUR 20X2MG</t>
  </si>
  <si>
    <t>LORADUR</t>
  </si>
  <si>
    <t>POR TBL NOB 50</t>
  </si>
  <si>
    <t>LOZAP 50 ZENTIVA</t>
  </si>
  <si>
    <t>POR TBL FLM 30X50MG</t>
  </si>
  <si>
    <t>LOZAP H</t>
  </si>
  <si>
    <t>POR TBL FLM 30</t>
  </si>
  <si>
    <t>MAGNESIUM SULFURICUM BIOTIKA</t>
  </si>
  <si>
    <t>INJ 5X10ML 20%</t>
  </si>
  <si>
    <t>MEDRACET 37,5 MG/325 MG</t>
  </si>
  <si>
    <t>POR TBL NOB 30</t>
  </si>
  <si>
    <t>MESOCAIN</t>
  </si>
  <si>
    <t>INJ 10X10ML 1%</t>
  </si>
  <si>
    <t>GEL 1X20GM</t>
  </si>
  <si>
    <t>MIDAZOLAM ACCORD 5 MG/ML</t>
  </si>
  <si>
    <t>INJ+INF SOL 10X1MLX5MG/ML</t>
  </si>
  <si>
    <t>MONOPOST 50 MIKROGRAMŮ/ML</t>
  </si>
  <si>
    <t>OPH GTT SOL 30X0.2ML/10RG</t>
  </si>
  <si>
    <t>MORPHIN BIOTIKA 1%</t>
  </si>
  <si>
    <t>INJ 10X1ML/10MG</t>
  </si>
  <si>
    <t>NAC AL 600 ŠUMIVÉ TABLETY</t>
  </si>
  <si>
    <t>POR TBL EFF10X600MG</t>
  </si>
  <si>
    <t>POR TBL EFF20X600MG</t>
  </si>
  <si>
    <t>NAKOM MITE</t>
  </si>
  <si>
    <t>NATRIUM CHLORATUM BIOTIKA 10%</t>
  </si>
  <si>
    <t>NEODOLPASSE</t>
  </si>
  <si>
    <t>INF 10X250ML</t>
  </si>
  <si>
    <t>NEUROL 0.25</t>
  </si>
  <si>
    <t>NITRO POHL INFUS.</t>
  </si>
  <si>
    <t>INF 10X10ML/10MG</t>
  </si>
  <si>
    <t>NORADRENALIN LECIVA</t>
  </si>
  <si>
    <t>NOVALGIN</t>
  </si>
  <si>
    <t>INJ 10X2ML/1000MG</t>
  </si>
  <si>
    <t>TBL OBD 20X500MG</t>
  </si>
  <si>
    <t>INJ 5X5ML/2500MG</t>
  </si>
  <si>
    <t>NOVORAPID 100 U/ML</t>
  </si>
  <si>
    <t>INJ SOL 1X10ML</t>
  </si>
  <si>
    <t>ONDANSETRON B. BRAUN 2 MG/ML</t>
  </si>
  <si>
    <t>INJ SOL 20X4ML/8MG LDPE</t>
  </si>
  <si>
    <t>PANCREOLAN FORTE</t>
  </si>
  <si>
    <t>TBL ENT 30X220MG</t>
  </si>
  <si>
    <t>PARACETAMOL KABI 10MG/ML</t>
  </si>
  <si>
    <t>INF SOL 10X100ML/1000MG</t>
  </si>
  <si>
    <t>PARALEN 500</t>
  </si>
  <si>
    <t>POR TBL NOB 12X500MG</t>
  </si>
  <si>
    <t>POR TBL NOB 24X500MG</t>
  </si>
  <si>
    <t>PLEGOMAZIN</t>
  </si>
  <si>
    <t>INJ 10X5ML/25MG</t>
  </si>
  <si>
    <t>PRADAXA 110 MG</t>
  </si>
  <si>
    <t>POR CPS DUR 60X1X110MG</t>
  </si>
  <si>
    <t>PRADAXA 150 MG</t>
  </si>
  <si>
    <t>POR CPS DUR 60X1X150 MG</t>
  </si>
  <si>
    <t>PREDNISON 20 LECIVA</t>
  </si>
  <si>
    <t>TBL 20X20MG(BLISTR)</t>
  </si>
  <si>
    <t>PREDNISON 5 LECIVA</t>
  </si>
  <si>
    <t>TBL 20X5MG</t>
  </si>
  <si>
    <t>PREGABALIN MYLAN</t>
  </si>
  <si>
    <t>75MG CPS DUR 56</t>
  </si>
  <si>
    <t xml:space="preserve">PREGABALIN TEVA 150MG </t>
  </si>
  <si>
    <t>CPS DUR 14</t>
  </si>
  <si>
    <t>PRESTARIUM NEO</t>
  </si>
  <si>
    <t>POR TBL FLM 90X5MG</t>
  </si>
  <si>
    <t>PRESTARIUM NEO COMBI 10 MG/2,5 MG</t>
  </si>
  <si>
    <t>PRESTARIUM NEO COMBI 5mg/1,25mg</t>
  </si>
  <si>
    <t>PRESTARIUM NEO FORTE</t>
  </si>
  <si>
    <t>POR TBL FLM 90X10MG</t>
  </si>
  <si>
    <t>PROPOFOL 1% MCT/LCT FRESENIUS</t>
  </si>
  <si>
    <t>INJ EML 5X20ML</t>
  </si>
  <si>
    <t>INJ EML 10X50ML</t>
  </si>
  <si>
    <t>PROTEVASC 35 MG TABLETY S PRODLOUŽENÝM UVOLŇOVÁNÍM</t>
  </si>
  <si>
    <t>POR TBL PRO 60X35MG</t>
  </si>
  <si>
    <t>PYRIDOXIN LECIVA</t>
  </si>
  <si>
    <t>INJ 5X1ML 50MG</t>
  </si>
  <si>
    <t>RINGERFUNDIN B.BRAUN</t>
  </si>
  <si>
    <t>INF SOL 10X500ML PE</t>
  </si>
  <si>
    <t>INF SOL10X1000ML PE</t>
  </si>
  <si>
    <t>RINGERUV ROZTOK BRAUN</t>
  </si>
  <si>
    <t>INF 10X500ML(LDPE)</t>
  </si>
  <si>
    <t>RIVODARON 200</t>
  </si>
  <si>
    <t>POR TBL NOB 60X200MG</t>
  </si>
  <si>
    <t>POR TBL NOB 30X200MG</t>
  </si>
  <si>
    <t>RIVOTRIL 2 MG</t>
  </si>
  <si>
    <t>TBL 30X2MG</t>
  </si>
  <si>
    <t>RORENDO ORO TAB 1 MG</t>
  </si>
  <si>
    <t>POR TBL DIS 30X1MG</t>
  </si>
  <si>
    <t>ROSUMOP 20 MG</t>
  </si>
  <si>
    <t>POR TBL FLM 100X20MG</t>
  </si>
  <si>
    <t>ROSUMOP 40 MG</t>
  </si>
  <si>
    <t>POR TBL FLM 30X40MG</t>
  </si>
  <si>
    <t>ROWATINEX</t>
  </si>
  <si>
    <t>GTT 1X10ML</t>
  </si>
  <si>
    <t>SALAZOPYRIN EN</t>
  </si>
  <si>
    <t>POR TBLENT100X500MG</t>
  </si>
  <si>
    <t>SIOFOR 1000</t>
  </si>
  <si>
    <t>POR TBL FLM 60X1000MG</t>
  </si>
  <si>
    <t>SIOFOR 500</t>
  </si>
  <si>
    <t>TBL OBD 60X500MG</t>
  </si>
  <si>
    <t>SIOFOR 850MG</t>
  </si>
  <si>
    <t>TBL FLM 60x850MG</t>
  </si>
  <si>
    <t>SOLU-MEDROL</t>
  </si>
  <si>
    <t>INJ SIC 1X40MG+1ML</t>
  </si>
  <si>
    <t>SOLUVIT N PRO INFUS.</t>
  </si>
  <si>
    <t>INJ SIC 10</t>
  </si>
  <si>
    <t>SORBIFER DURULES</t>
  </si>
  <si>
    <t>TBL FLM 60X320MG/60MG</t>
  </si>
  <si>
    <t>POR TBL FLM 100X100MG</t>
  </si>
  <si>
    <t>SORTIS 80 MG</t>
  </si>
  <si>
    <t>POR TBL FLM 30X80MG</t>
  </si>
  <si>
    <t>SPECIES UROLOGICAE PLANTA LEROS</t>
  </si>
  <si>
    <t>SPC 20X1.5GM(SÁČKY)</t>
  </si>
  <si>
    <t>STACYL 100 MG ENTEROSOLVENTNÍ TABLETY</t>
  </si>
  <si>
    <t>POR TBL ENT 60X100MG I</t>
  </si>
  <si>
    <t>POR TBL ENT 100X100MG I</t>
  </si>
  <si>
    <t>SUFENTANIL TORREX 5 MCG/ML</t>
  </si>
  <si>
    <t>INJ SOL 5X10ML/50RG</t>
  </si>
  <si>
    <t>SUPP.GLYCERINI SANOVA Glycerín.čípky Extra 3g 10ks</t>
  </si>
  <si>
    <t>SUPPOSITORIA GLYCERINI LECIVA</t>
  </si>
  <si>
    <t>SUP 10X2.35GM</t>
  </si>
  <si>
    <t>SUPPOSITORIA GLYCERINI LÉČIVA</t>
  </si>
  <si>
    <t>SUP 10X2,06G</t>
  </si>
  <si>
    <t>SYNTOSTIGMIN</t>
  </si>
  <si>
    <t>TACHOSIL</t>
  </si>
  <si>
    <t>DRM SPO 3.0X2.5CM</t>
  </si>
  <si>
    <t>TANTUM VERDE</t>
  </si>
  <si>
    <t>1,5MG/ML GGR 240 ML</t>
  </si>
  <si>
    <t>TELMISARTAN SANDOZ 80 MG</t>
  </si>
  <si>
    <t>POR TBL NOB 30X80MG</t>
  </si>
  <si>
    <t>TELMISARTAN/HYDROCHLOROTHIAZID SANDOZ 80 MG/12,5 M</t>
  </si>
  <si>
    <t>TENAXUM</t>
  </si>
  <si>
    <t>POR TBL NOB 90X1MG</t>
  </si>
  <si>
    <t>THIAMIN LECIVA</t>
  </si>
  <si>
    <t>INJ 10X2ML/100MG</t>
  </si>
  <si>
    <t>THIOPENTAL VALEANT 10x0,5g</t>
  </si>
  <si>
    <t>INJ PLV SOL 10</t>
  </si>
  <si>
    <t>THYROZOL 10</t>
  </si>
  <si>
    <t>TBL OBD 50X10MG</t>
  </si>
  <si>
    <t>TIAPRIDAL</t>
  </si>
  <si>
    <t>POR TBLNOB 50X100MG</t>
  </si>
  <si>
    <t>INJ SOL 12X2ML/100MG</t>
  </si>
  <si>
    <t>TISERCIN</t>
  </si>
  <si>
    <t>INJ 10X1ML/25MG</t>
  </si>
  <si>
    <t>TOBRADEX</t>
  </si>
  <si>
    <t>3MG/G+1MG/G OPH UNG 3,5G</t>
  </si>
  <si>
    <t>3MG/ML+1MG/ML OPH GTT SUS 1X5ML</t>
  </si>
  <si>
    <t>TORECAN</t>
  </si>
  <si>
    <t>INJ 5X1ML/6.5MG</t>
  </si>
  <si>
    <t>TRIPLIXAM 10 MG/2,5 MG/10 MG</t>
  </si>
  <si>
    <t>TRIPLIXAM 5 MG/1,25 MG/5 MG</t>
  </si>
  <si>
    <t>TRITACE 1,25 MG</t>
  </si>
  <si>
    <t>POR TBL NOB 20X1.25MG</t>
  </si>
  <si>
    <t>TRITACE 10</t>
  </si>
  <si>
    <t>TRITACE 10 MG</t>
  </si>
  <si>
    <t>POR TBL NOB 100X10MG</t>
  </si>
  <si>
    <t>TRITACE 2,5 MG</t>
  </si>
  <si>
    <t>POR TBL NOB 20X2.5MG</t>
  </si>
  <si>
    <t>TRITACE 5</t>
  </si>
  <si>
    <t>TBL 30X5MG</t>
  </si>
  <si>
    <t>TULIP 20 MG POTAHOVANÉ TABLETY</t>
  </si>
  <si>
    <t>POR TBL FLM 90X20MG</t>
  </si>
  <si>
    <t>TULIP 40 MG</t>
  </si>
  <si>
    <t>POR TBL FLM 90X40MG</t>
  </si>
  <si>
    <t>VALSACOR 320 MG</t>
  </si>
  <si>
    <t>POR TBL FLM 28X320MG</t>
  </si>
  <si>
    <t>VASOCARDIN 50</t>
  </si>
  <si>
    <t>POR TBL NOB 50X50MG</t>
  </si>
  <si>
    <t>VENTOLIN INHALER N</t>
  </si>
  <si>
    <t>INHSUSPSS200X100RG</t>
  </si>
  <si>
    <t>VENTOLIN ROZTOK K INHALACI</t>
  </si>
  <si>
    <t>INH SOL1X20ML/120MG</t>
  </si>
  <si>
    <t>VEROSPIRON</t>
  </si>
  <si>
    <t>TBL 100X25MG</t>
  </si>
  <si>
    <t>VEROSPIRON 100MG</t>
  </si>
  <si>
    <t>CPS 30X100MG</t>
  </si>
  <si>
    <t>VERTIMED</t>
  </si>
  <si>
    <t>8MG TBL NOB 100</t>
  </si>
  <si>
    <t>VESSEL DUE F</t>
  </si>
  <si>
    <t>250SU CPS MOL 50</t>
  </si>
  <si>
    <t>VITAMIN B12 LECIVA 1000RG</t>
  </si>
  <si>
    <t>INJ 5X1ML/1000RG</t>
  </si>
  <si>
    <t>Vitar Soda tbl.150</t>
  </si>
  <si>
    <t>neleč.</t>
  </si>
  <si>
    <t>WARFARIN</t>
  </si>
  <si>
    <t>TBL 100X5MG</t>
  </si>
  <si>
    <t>TBL 100X3MG</t>
  </si>
  <si>
    <t>XADOS 20 MG TABLETY</t>
  </si>
  <si>
    <t>POR TBL NOB 50X20MG</t>
  </si>
  <si>
    <t>ZODAC</t>
  </si>
  <si>
    <t>TBL OBD 60X10MG</t>
  </si>
  <si>
    <t>ZOLETORV</t>
  </si>
  <si>
    <t>10MG/20MG TBL FLM 30</t>
  </si>
  <si>
    <t>ZOLPIDEM MYLAN</t>
  </si>
  <si>
    <t>POR TBL FLM 50X10MG</t>
  </si>
  <si>
    <t>ZOVIRAX DUO</t>
  </si>
  <si>
    <t>50MG/G+10MG/G CRM 1X2G II</t>
  </si>
  <si>
    <t>ZOXON 2</t>
  </si>
  <si>
    <t>ZOXON 4</t>
  </si>
  <si>
    <t>POR TBL NOB 90X4MG</t>
  </si>
  <si>
    <t>ZULBEX 20 MG</t>
  </si>
  <si>
    <t>POR TBL ENT 28X20MG</t>
  </si>
  <si>
    <t>ZYLLT 75 MG</t>
  </si>
  <si>
    <t>POR TBL FLM 56X75MG</t>
  </si>
  <si>
    <t>POR TBL FLM 28X75MG</t>
  </si>
  <si>
    <t>léky - parenterální výživa (LEK)</t>
  </si>
  <si>
    <t>NUTRIFLEX PERI</t>
  </si>
  <si>
    <t>INF SOL 5X2000ML</t>
  </si>
  <si>
    <t>OLICLINOMEL N8-800</t>
  </si>
  <si>
    <t>INF EML4X2000ML</t>
  </si>
  <si>
    <t>léky - enterální výživa (LEK)</t>
  </si>
  <si>
    <t>DIASIP S PŘÍCHUTÍ CAPPUCCINO</t>
  </si>
  <si>
    <t>POR SOL 4X200ML</t>
  </si>
  <si>
    <t>DIASIP S PŘÍCHUTÍ JAHODOVOU</t>
  </si>
  <si>
    <t>POR SOL 1X200ML</t>
  </si>
  <si>
    <t>DIASIP S PŘÍCHUTÍ VANILKOVOU</t>
  </si>
  <si>
    <t>NUTRIDRINK COMPACT S PŘÍCHUTÍ BANÁNOVOU</t>
  </si>
  <si>
    <t>POR SOL 4X125ML</t>
  </si>
  <si>
    <t>NUTRIDRINK CREME S PŘÍCHUTÍ BANÁNOVOU</t>
  </si>
  <si>
    <t>POR SOL 4X125GM</t>
  </si>
  <si>
    <t>NUTRIDRINK CREME S PŘÍCHUTÍ VANILKOVOU</t>
  </si>
  <si>
    <t>NUTRIDRINK S PŘÍCHUTÍ BANÁNOVOU</t>
  </si>
  <si>
    <t>PreOp 4x200ml</t>
  </si>
  <si>
    <t>PROTIFAR</t>
  </si>
  <si>
    <t>POR PLV SOL 1X225GM</t>
  </si>
  <si>
    <t>léky - antibiotika (LEK)</t>
  </si>
  <si>
    <t>AMIKACIN MEDOPHARM 500 MG/2 ML</t>
  </si>
  <si>
    <t>INJ+INF SOL 10X2ML/500MG</t>
  </si>
  <si>
    <t>AMOKSIKLAV 1 G</t>
  </si>
  <si>
    <t>POR TBL FLM 21X1GM</t>
  </si>
  <si>
    <t>AMOKSIKLAV 1.2GM</t>
  </si>
  <si>
    <t>INJ SIC 5X1.2GM</t>
  </si>
  <si>
    <t>AMOKSIKLAV 1G</t>
  </si>
  <si>
    <t>TBL OBD 14X1GM</t>
  </si>
  <si>
    <t>AMPICILIN 1,0 BIOTIKA</t>
  </si>
  <si>
    <t>INJ PLV SOL 10X1000MG</t>
  </si>
  <si>
    <t>ARCHIFAR 1 G</t>
  </si>
  <si>
    <t>INJ+INF PLV SOL 10X1GM</t>
  </si>
  <si>
    <t>AXETINE 1,5GM</t>
  </si>
  <si>
    <t>INJ SIC 10X1.5GM</t>
  </si>
  <si>
    <t>AZEPO 1 G</t>
  </si>
  <si>
    <t>BELOGENT KRÉM</t>
  </si>
  <si>
    <t>CRM 1X30GM</t>
  </si>
  <si>
    <t>BELOGENT MAST</t>
  </si>
  <si>
    <t>UNG 1X30GM</t>
  </si>
  <si>
    <t>BISEPTOL 120</t>
  </si>
  <si>
    <t>TBL 20X120MG</t>
  </si>
  <si>
    <t>BISEPTOL 480</t>
  </si>
  <si>
    <t>INJ 10X5ML</t>
  </si>
  <si>
    <t>CIPLOX 500</t>
  </si>
  <si>
    <t>TBL OBD 10X500MG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</si>
  <si>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</si>
  <si>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</si>
  <si>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</si>
  <si>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</si>
  <si>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150mg/ml 10 x 4ml/600mg</t>
  </si>
  <si>
    <t>10 x 4ml /600mg</t>
  </si>
  <si>
    <t>COLOMYCIN INJEKCE 1 000 000 MJ</t>
  </si>
  <si>
    <t>1000000IU INJ PLV SOL/SOL NEB 10X1MIU</t>
  </si>
  <si>
    <t>DEOXYMYKOIN</t>
  </si>
  <si>
    <t>TBL 10X100MG</t>
  </si>
  <si>
    <t>DOXYHEXAL TABS</t>
  </si>
  <si>
    <t>EREMFAT I.V. 600 MG</t>
  </si>
  <si>
    <t>INJ PLV SOL 1X600MG</t>
  </si>
  <si>
    <t>FRAMYKOIN</t>
  </si>
  <si>
    <t>UNG 1X10GM</t>
  </si>
  <si>
    <t>PLV ADS 1X20GM</t>
  </si>
  <si>
    <t>FUCIDIN</t>
  </si>
  <si>
    <t>CRM 1X15GM 2%</t>
  </si>
  <si>
    <t>UNG 1X15GM 2%</t>
  </si>
  <si>
    <t>FUROLIN TABLETY</t>
  </si>
  <si>
    <t>POR TBL NOB 30X100MG</t>
  </si>
  <si>
    <t xml:space="preserve">Gentamicin B.Braun 1mg/ml </t>
  </si>
  <si>
    <t>inf.sol.20 x 80 ml</t>
  </si>
  <si>
    <t>KLACID 500</t>
  </si>
  <si>
    <t>POR TBL FLM 14X500MG</t>
  </si>
  <si>
    <t>KLACID I.V.</t>
  </si>
  <si>
    <t>INF PLV SOL 1X500MG</t>
  </si>
  <si>
    <t>OFLOXIN INF</t>
  </si>
  <si>
    <t>INF SOL 10X100ML</t>
  </si>
  <si>
    <t>PAMYCON NA PŘÍPRAVU KAPEK</t>
  </si>
  <si>
    <t>DRM PLV SOL 1X1LAH</t>
  </si>
  <si>
    <t>PIPERACILLIN/TAZOBACTAM KABI 4 G/0,5 G</t>
  </si>
  <si>
    <t>INF PLV SOL 10X4.5GM</t>
  </si>
  <si>
    <t>PROSTAPHLIN 1000MG</t>
  </si>
  <si>
    <t>INJ SIC 1X1000MG</t>
  </si>
  <si>
    <t>SEFOTAK 1 G</t>
  </si>
  <si>
    <t>INJ PLV SOL 1X1GM</t>
  </si>
  <si>
    <t>SUMETROLIM</t>
  </si>
  <si>
    <t>TBL 20X480MG</t>
  </si>
  <si>
    <t>UNASYN</t>
  </si>
  <si>
    <t>INJ PLV SOL 1X1.5GM</t>
  </si>
  <si>
    <t>POR TBL FLM12X375MG</t>
  </si>
  <si>
    <t>VANCOMYCIN MYLAN 1000 MG</t>
  </si>
  <si>
    <t>INF PLV SOL 1X1GM</t>
  </si>
  <si>
    <t>VANCOMYCIN MYLAN 500 MG</t>
  </si>
  <si>
    <t>VULMIZOLIN 1,0</t>
  </si>
  <si>
    <t>INJ PLV SOL 10X1GM</t>
  </si>
  <si>
    <t>XORIMAX 250 MG POTAH.TABLETY</t>
  </si>
  <si>
    <t>PORTBLFLM10X250MG</t>
  </si>
  <si>
    <t>ZYVOXID</t>
  </si>
  <si>
    <t>INF SOL 10X300ML</t>
  </si>
  <si>
    <t>léky - antimykotika (LEK)</t>
  </si>
  <si>
    <t>DIFLUCAN 100 MG</t>
  </si>
  <si>
    <t>POR CPS DUR 28X100MG</t>
  </si>
  <si>
    <t>FLUCONAZOL KABI 2 MG/ML</t>
  </si>
  <si>
    <t>INF SOL 10X100ML/200MG</t>
  </si>
  <si>
    <t>IMAZOL KRÉMPASTA</t>
  </si>
  <si>
    <t>10MG/G DRM PST 1X30G</t>
  </si>
  <si>
    <t>IMAZOL PLUS</t>
  </si>
  <si>
    <t>DRM CRM 1X30GM</t>
  </si>
  <si>
    <t>PROKANAZOL</t>
  </si>
  <si>
    <t>POR CPS DUR28X100MG</t>
  </si>
  <si>
    <t>KL AQUA PURIF. KUL., FAG. 1 kg</t>
  </si>
  <si>
    <t>10% GLUCOSE IN WATER FOR INJECTION FRESENIUS</t>
  </si>
  <si>
    <t>100MG/ML INF SOL 1X500ML II</t>
  </si>
  <si>
    <t>AGAPURIN</t>
  </si>
  <si>
    <t>INJ 5X5ML/100MG</t>
  </si>
  <si>
    <t>POR TBL NOB 90X10MG</t>
  </si>
  <si>
    <t>ALMIRAL</t>
  </si>
  <si>
    <t>INJ 10X3ML/75MG</t>
  </si>
  <si>
    <t>ANESIA 10MG/ML</t>
  </si>
  <si>
    <t>INJ+INF EML 1X100ML</t>
  </si>
  <si>
    <t>APO-DICLO SR 100</t>
  </si>
  <si>
    <t>POR TBL RET 100X100MG</t>
  </si>
  <si>
    <t>INF 1X500ML</t>
  </si>
  <si>
    <t>ARDEAELYTOSOL L-ARGININCHL.21%</t>
  </si>
  <si>
    <t>ARDEAELYTOSOL NA.HYDR.CARB.8.4%</t>
  </si>
  <si>
    <t>INF 1X200ML</t>
  </si>
  <si>
    <t>ARDEAELYTOSOL NA.HYDR.FOSF.8.7%</t>
  </si>
  <si>
    <t>ARDEANUTRISOL G 40</t>
  </si>
  <si>
    <t>400G/L INF SOL 20X80ML</t>
  </si>
  <si>
    <t>ARDEAOSMOSOL MA 20</t>
  </si>
  <si>
    <t>200G/L INF SOL 10X200ML</t>
  </si>
  <si>
    <t>ARDUAN</t>
  </si>
  <si>
    <t>INJ SIC 25X4MG+2ML</t>
  </si>
  <si>
    <t>ASICORD 1MG/ML KONCENTRÁT PRO INFUZNÍ ROZTOK</t>
  </si>
  <si>
    <t>INF CNC SOL 10X10ML/10MG</t>
  </si>
  <si>
    <t>BETADINE</t>
  </si>
  <si>
    <t>UNG 1X20GM</t>
  </si>
  <si>
    <t>BETADINE - zelená</t>
  </si>
  <si>
    <t>TBL RET 28X25MG</t>
  </si>
  <si>
    <t>POR TBL NOB 28X480MG</t>
  </si>
  <si>
    <t>POR TBL FLM 30X5MG</t>
  </si>
  <si>
    <t>CALCIUM RESONIUM</t>
  </si>
  <si>
    <t>POR+RCT PLV SUS 300GM</t>
  </si>
  <si>
    <t>CALYPSOL</t>
  </si>
  <si>
    <t>INJ 5X10ML/500MG</t>
  </si>
  <si>
    <t>CARDILAN</t>
  </si>
  <si>
    <t>INJ 10X10ML</t>
  </si>
  <si>
    <t>POR TBL NOB 30X6,25MG</t>
  </si>
  <si>
    <t>CATAPRES 0,15MG INJ-MIMOŘÁDNÝ DOVOZ!!</t>
  </si>
  <si>
    <t>INJ 5X1ML/0.15MG</t>
  </si>
  <si>
    <t>CEREBROLYSIN</t>
  </si>
  <si>
    <t>INJ SOL 5X10ML</t>
  </si>
  <si>
    <t>CERNEVIT</t>
  </si>
  <si>
    <t>INJ PLV SOL10X750MG</t>
  </si>
  <si>
    <t>CEZERA 5 MG</t>
  </si>
  <si>
    <t>inj sol  10x0,4ml/40 mg</t>
  </si>
  <si>
    <t>CODEIN SLOVAKOFARMA 15MG</t>
  </si>
  <si>
    <t>TBL 10X15MG-BLISTR</t>
  </si>
  <si>
    <t>DEPAKINE</t>
  </si>
  <si>
    <t>INJ PSO LQF 4X4ML/400MG</t>
  </si>
  <si>
    <t>INF CNC SOL 25X2ML</t>
  </si>
  <si>
    <t>DICYNONE 250</t>
  </si>
  <si>
    <t>INJ SOL 4X2ML/250MG</t>
  </si>
  <si>
    <t>DIMEXOL</t>
  </si>
  <si>
    <t>TBL 30X200MG</t>
  </si>
  <si>
    <t>INJ 10X2ML</t>
  </si>
  <si>
    <t>DONEPEZIL MYLAN 5 MG POTAHOVANÉ TABLETY</t>
  </si>
  <si>
    <t>POR TBL FLM 28X5MG</t>
  </si>
  <si>
    <t>667MG/ML POR SOL 1X200ML HDP</t>
  </si>
  <si>
    <t>DZ OCTENISEPT 250 ml</t>
  </si>
  <si>
    <t>sprej</t>
  </si>
  <si>
    <t>DZ TRIXO 500 ML</t>
  </si>
  <si>
    <t>EBRANTIL I.V. 25</t>
  </si>
  <si>
    <t>INJ SOL 5X5ML/25MG</t>
  </si>
  <si>
    <t>ELICEA 20 MG</t>
  </si>
  <si>
    <t>POR TBL FLM 28X20MG</t>
  </si>
  <si>
    <t>ENAP 10MG</t>
  </si>
  <si>
    <t>TBL 30X10MG</t>
  </si>
  <si>
    <t>ENAP 5MG</t>
  </si>
  <si>
    <t>ENAP I.V.</t>
  </si>
  <si>
    <t>INJ 5X1ML/1.25MG</t>
  </si>
  <si>
    <t>EPHEDRIN BIOTIKA</t>
  </si>
  <si>
    <t>INJ SOL 10X1ML/50MG</t>
  </si>
  <si>
    <t>ESMERON INJ.SOL.10X5ML</t>
  </si>
  <si>
    <t>ESMOCARD LYO</t>
  </si>
  <si>
    <t>2500MG INF PLV CSL 1</t>
  </si>
  <si>
    <t>ESSENTIALE FORTE N</t>
  </si>
  <si>
    <t>POR CPS DUR 50</t>
  </si>
  <si>
    <t>EUPHYLLIN CR N 300</t>
  </si>
  <si>
    <t>POR CPS PRO 50X300MG</t>
  </si>
  <si>
    <t>EXACYL</t>
  </si>
  <si>
    <t>INJ 5X5ML/500MG</t>
  </si>
  <si>
    <t>FURON</t>
  </si>
  <si>
    <t>TBL 50X40MG</t>
  </si>
  <si>
    <t>GELASPAN 4% EBI20x500 ml</t>
  </si>
  <si>
    <t>INF SOL20X500ML VAK</t>
  </si>
  <si>
    <t>GERATAM 3 G</t>
  </si>
  <si>
    <t>INJ SOL 4X15ML/3GM</t>
  </si>
  <si>
    <t>INF SOL 10X250ML-PE</t>
  </si>
  <si>
    <t>HALOPERIDOL</t>
  </si>
  <si>
    <t>INJ 5X1ML/5MG</t>
  </si>
  <si>
    <t>POR CPS ETD 28X20MG</t>
  </si>
  <si>
    <t>INFECTOSCAB 5% KRÉM DRM</t>
  </si>
  <si>
    <t>1X30G</t>
  </si>
  <si>
    <t>INJ PROCAINII CHLORATI 0,2% ARD 10x500ml</t>
  </si>
  <si>
    <t>2MG/ML INJ SOL 10X500ML</t>
  </si>
  <si>
    <t>IR  AQUA STERILE OPLACH.1x1000 ml ECOTAINER</t>
  </si>
  <si>
    <t>IR OPLACH</t>
  </si>
  <si>
    <t>IR  Ci-Ca DIALYSAT K2</t>
  </si>
  <si>
    <t>IR DIALYSACNI RPZT.</t>
  </si>
  <si>
    <t>IR  CITRALYSAT K2 5000 ml</t>
  </si>
  <si>
    <t>dialys.rozt.</t>
  </si>
  <si>
    <t>IR  NATRIUM CITRICUM 4% 1x2000ml</t>
  </si>
  <si>
    <t>IR dial. rozt. Phoenix</t>
  </si>
  <si>
    <t>IR  TSC 4%/Na citr.4%/ 1500 ml</t>
  </si>
  <si>
    <t>IR dialysační rozt.</t>
  </si>
  <si>
    <t xml:space="preserve">IR NaCl 0,9% Frekaflex 1000ml </t>
  </si>
  <si>
    <t>Roztok pro hemodialýzu</t>
  </si>
  <si>
    <t>IR OG. OPHTHALMO-SEPTONEX</t>
  </si>
  <si>
    <t>GTT OPH 1X10ML</t>
  </si>
  <si>
    <t>ISOKET SPRAY</t>
  </si>
  <si>
    <t>SPR 1X12.4GM(=15ML)</t>
  </si>
  <si>
    <t>KALIUM CHLORATUM BIOMEDICA</t>
  </si>
  <si>
    <t>POR TBLFLM100X500MG</t>
  </si>
  <si>
    <t>KARDEGIC 0.5 G</t>
  </si>
  <si>
    <t>INJ PSO LQF 6+SOL</t>
  </si>
  <si>
    <t>KL AMBIDERMAN, 300G</t>
  </si>
  <si>
    <t>KL ETHER LÉKOPISNÝ  500ml/357g</t>
  </si>
  <si>
    <t>KL ETHER LÉKOPISNÝ 1000 ml Fagron, Kulich</t>
  </si>
  <si>
    <t>UN 1155</t>
  </si>
  <si>
    <t>KL PRIPRAVEK</t>
  </si>
  <si>
    <t>KL SOL.ISOPROPANOLI CUM BENZINO, 200ML</t>
  </si>
  <si>
    <t>KL UNGUENTUM</t>
  </si>
  <si>
    <t>LETROX 100</t>
  </si>
  <si>
    <t>POR TBL NOB 100X100RG II</t>
  </si>
  <si>
    <t>LETROX 125</t>
  </si>
  <si>
    <t>POR TBL NOB 100X125MCG</t>
  </si>
  <si>
    <t>MAXITROL</t>
  </si>
  <si>
    <t>OPH UNG 3,5G</t>
  </si>
  <si>
    <t>MEGACE 160 MG</t>
  </si>
  <si>
    <t>POR TBL NOB 30X160MG</t>
  </si>
  <si>
    <t>INJ+INF SOL 10X3MLX5MG/ML</t>
  </si>
  <si>
    <t>MS NATR.HYDROGENOCARB.SOL.8,4%  ZÁS.</t>
  </si>
  <si>
    <t>Ardeapharma</t>
  </si>
  <si>
    <t>MUCOSOLVAN</t>
  </si>
  <si>
    <t>POR GTT SOL+INH SOL 60ML</t>
  </si>
  <si>
    <t>MULTIBIC BEZ DRASLÍKU</t>
  </si>
  <si>
    <t>HFL SOL 2X5000ML</t>
  </si>
  <si>
    <t>NEUROL 0.5</t>
  </si>
  <si>
    <t>POR TBL NOB30X0.5MG</t>
  </si>
  <si>
    <t>NORADRENALIN LÉČIVA</t>
  </si>
  <si>
    <t>IVN INF CNC SOL 5X5ML</t>
  </si>
  <si>
    <t>NOVOSEVEN 100 KIU (2 MG)</t>
  </si>
  <si>
    <t>INJ PSO LQF 2MG</t>
  </si>
  <si>
    <t>OPHTHALMO-AZULEN</t>
  </si>
  <si>
    <t>UNG OPH 1X5GM</t>
  </si>
  <si>
    <t>OPHTHALMO-SEPTONEX</t>
  </si>
  <si>
    <t>OPH GTT SOL 1X10ML PLAST</t>
  </si>
  <si>
    <t>PAMBA</t>
  </si>
  <si>
    <t>INJ SOL 5X5ML/50MG</t>
  </si>
  <si>
    <t>INJ EML 10X100ML</t>
  </si>
  <si>
    <t>PROPOFOL-LIPURO 1 % (10MG/ML)</t>
  </si>
  <si>
    <t>INJ+INF EML 10X100ML/1000MG</t>
  </si>
  <si>
    <t xml:space="preserve">PROTAMIN MEDA AMPULLEN </t>
  </si>
  <si>
    <t>INJ 5X5ML/5KU</t>
  </si>
  <si>
    <t>RAPIFEN</t>
  </si>
  <si>
    <t>INJ 5X2ML</t>
  </si>
  <si>
    <t>REMESTYP 1.0</t>
  </si>
  <si>
    <t>INJ 5X10ML/1MG</t>
  </si>
  <si>
    <t>RIVOTRIL</t>
  </si>
  <si>
    <t>INJ 5X1ML/1MG+SOLV.</t>
  </si>
  <si>
    <t>RIVOTRIL 0.5 MG</t>
  </si>
  <si>
    <t>TBL 50X0.5MG</t>
  </si>
  <si>
    <t>ROCURONIUM B. BRAUN 10 MG/ML</t>
  </si>
  <si>
    <t xml:space="preserve">INJ+INF SOL 10X5ML </t>
  </si>
  <si>
    <t>SIMDAX 2,5 MG/ML</t>
  </si>
  <si>
    <t>INF CNC SOL 1X5ML</t>
  </si>
  <si>
    <t>SMECTA</t>
  </si>
  <si>
    <t>PLV POR 1X30SACKU</t>
  </si>
  <si>
    <t>INJ SIC 1X125MG+2ML</t>
  </si>
  <si>
    <t>INJ SIC 1X500MG+8ML</t>
  </si>
  <si>
    <t>INJ SIC 1X250MG+4ML</t>
  </si>
  <si>
    <t>SPIRIVA RESPIMAT 2,5 MIKROGRAMU</t>
  </si>
  <si>
    <t>INH SOL 1X60DÁV</t>
  </si>
  <si>
    <t>SUFENTANIL TORREX 50 MCG/ML</t>
  </si>
  <si>
    <t>INJ SOL 5X5ML/250RG</t>
  </si>
  <si>
    <t>SUXAMETHONIUM CHLORID VUAB 100MG</t>
  </si>
  <si>
    <t>INJ/INF PLV SOL 1x100MG</t>
  </si>
  <si>
    <t>SYNTOPHYLLIN</t>
  </si>
  <si>
    <t>INJ 5X10ML/240MG</t>
  </si>
  <si>
    <t>TACHYBEN I.V. 50 MG INJEKČNÍ ROZTOK</t>
  </si>
  <si>
    <t>THIOCTACID 600 T</t>
  </si>
  <si>
    <t>INJ SOL 5X24ML/600MG</t>
  </si>
  <si>
    <t>TRACRIUM 50</t>
  </si>
  <si>
    <t>INJ 5X5ML/50MG</t>
  </si>
  <si>
    <t>TRACUTIL</t>
  </si>
  <si>
    <t>INF 5X10ML</t>
  </si>
  <si>
    <t>TRANEXAMIC ACID ACCORD</t>
  </si>
  <si>
    <t>100MG/ML INJ SOL 5X5ML I</t>
  </si>
  <si>
    <t>VENTER</t>
  </si>
  <si>
    <t>TBL 50X1GM</t>
  </si>
  <si>
    <t>VOLULYTE 6%</t>
  </si>
  <si>
    <t>INF SOL 20X500ML</t>
  </si>
  <si>
    <t>TBL OBD 30X10MG</t>
  </si>
  <si>
    <t>AMINOPLASMAL B.BRAUN 10%</t>
  </si>
  <si>
    <t>INF SOL 10X500ML</t>
  </si>
  <si>
    <t>AMINOPLASMAL B.BRAUN 5% E</t>
  </si>
  <si>
    <t>NEPHROTECT</t>
  </si>
  <si>
    <t>NUTRIFLEX OMEGA SPECIAL</t>
  </si>
  <si>
    <t>INF EML 5X1250ML</t>
  </si>
  <si>
    <t xml:space="preserve">Nutricomp Glutamine Plus MB 500ml </t>
  </si>
  <si>
    <t>NUTRIDRINK BALÍČEK 5+1</t>
  </si>
  <si>
    <t>POR SOL 6X200ML</t>
  </si>
  <si>
    <t>NUTRIDRINK COMPACT NEUTRAL</t>
  </si>
  <si>
    <t>NUTRIDRINK CREME S PŘÍCHUTÍ ČOKOLÁDOVOU</t>
  </si>
  <si>
    <t>NUTRIDRINK JUICE STYLE S PŘÍCHUTÍ JABLEČNOU</t>
  </si>
  <si>
    <t>NUTRISON ADVANCED CUBISON</t>
  </si>
  <si>
    <t>POR SOL 1X1000ML</t>
  </si>
  <si>
    <t>Nutrison Advanced DIASON LOW ENERGY</t>
  </si>
  <si>
    <t>por.sol.1000ml</t>
  </si>
  <si>
    <t>Nutrison Advanced Protison 500ml</t>
  </si>
  <si>
    <t>1X500ML</t>
  </si>
  <si>
    <t>NUTRISON MULTI FIBRE</t>
  </si>
  <si>
    <t>POR SOL 1X1000ML-VA</t>
  </si>
  <si>
    <t>léky - krev.deriváty ZUL (TO)</t>
  </si>
  <si>
    <t>ALBUNORM 20%</t>
  </si>
  <si>
    <t>200G/L INF SOL 1X100ML</t>
  </si>
  <si>
    <t>ATENATIV</t>
  </si>
  <si>
    <t>50IU/ML INF PSO LQF 1+1X10ML</t>
  </si>
  <si>
    <t>HAEMOCOMPLETTAN P</t>
  </si>
  <si>
    <t>20MG/ML INJ/INF PLV SOL 1X1000MG</t>
  </si>
  <si>
    <t>OCPLEX</t>
  </si>
  <si>
    <t>500IU INF PSO LQF 1+1X20ML</t>
  </si>
  <si>
    <t>1000IU INF PSO LQF 1+1X40ML</t>
  </si>
  <si>
    <t>léky - trombolýza (LEK)</t>
  </si>
  <si>
    <t>ACTILYSE 50MG</t>
  </si>
  <si>
    <t>INJ SIC 1X50MG+50ML</t>
  </si>
  <si>
    <t>CEFTAZIDIM KABI 2 GM</t>
  </si>
  <si>
    <t>INJ+INF PLV SOL 10X2GM</t>
  </si>
  <si>
    <t>CEFTRIAXON KABI 2 G</t>
  </si>
  <si>
    <t>INF PLV SOL 10X2GM</t>
  </si>
  <si>
    <t>METRONIDAZOL 500MG BRAUN</t>
  </si>
  <si>
    <t>INJ 10X100ML(LDPE)</t>
  </si>
  <si>
    <t>PIPERACILLIN/TAZOBACTAM MYLAN</t>
  </si>
  <si>
    <t xml:space="preserve">INF PLV SOL 1x4G/500MG </t>
  </si>
  <si>
    <t>TOBREX</t>
  </si>
  <si>
    <t>GTT OPH 5ML 3MG/1ML</t>
  </si>
  <si>
    <t>TYGACIL 50 MG</t>
  </si>
  <si>
    <t>INF PLV SOL 10X50MG/5ML</t>
  </si>
  <si>
    <t>CANESTEN KRÉM</t>
  </si>
  <si>
    <t>CRM 1X20GM/200MG</t>
  </si>
  <si>
    <t>INJ 50X5ML</t>
  </si>
  <si>
    <t>APO-IBUPROFEN 400 MG</t>
  </si>
  <si>
    <t>POR TBL FLM 100X400MG</t>
  </si>
  <si>
    <t>200G/L INF SOL 20X100ML</t>
  </si>
  <si>
    <t>DZ OCTENISEPT 1 l</t>
  </si>
  <si>
    <t>ECOLAV Výplach očí 100ml</t>
  </si>
  <si>
    <t>100 ml</t>
  </si>
  <si>
    <t>INF SOL 10X1000ML</t>
  </si>
  <si>
    <t>ISOLYTE  FFX - VAK</t>
  </si>
  <si>
    <t>INF SOL 10X1000ML Freeflex</t>
  </si>
  <si>
    <t>ISOLYTE BP - PLAST. LÁHEV</t>
  </si>
  <si>
    <t xml:space="preserve">INF SOL 10X1000ML KP </t>
  </si>
  <si>
    <t>KALIUM CHLORATUM LECIVA 7.5%</t>
  </si>
  <si>
    <t>INJ 5X10ML 7.5%</t>
  </si>
  <si>
    <t>INF CNC SOL 20X20ML</t>
  </si>
  <si>
    <t>KL MS HYDROG.PEROX. 3% 1000g</t>
  </si>
  <si>
    <t>LEKOPTIN</t>
  </si>
  <si>
    <t>INJ 50X2ML/5MG</t>
  </si>
  <si>
    <t>LIPOBASE</t>
  </si>
  <si>
    <t>CRM 100G</t>
  </si>
  <si>
    <t>MARCAINE 0.5%</t>
  </si>
  <si>
    <t>INJ SOL5X20ML/100MG</t>
  </si>
  <si>
    <t>NALOXONE POLFA</t>
  </si>
  <si>
    <t>INJ 10X1ML/0.4MG</t>
  </si>
  <si>
    <t>PLASMALYTE ROZTOK</t>
  </si>
  <si>
    <t>REMIFENTANIL B. BRAUN 1 MG</t>
  </si>
  <si>
    <t>INJ+INF PLV CSL 5X1MG</t>
  </si>
  <si>
    <t>SEVOFLURANE BAXTER 100 %</t>
  </si>
  <si>
    <t>INH LIQ VAP 1X250ML</t>
  </si>
  <si>
    <t>SOLUTIO THOMAS CUM PROCAINO ARDEAPHARMA</t>
  </si>
  <si>
    <t>INF CNC SOL 20X50ML</t>
  </si>
  <si>
    <t>DRM SPO 9.5X4.8CM</t>
  </si>
  <si>
    <t>TETRASPAN 6%</t>
  </si>
  <si>
    <t>GARAMYCIN SCHWAMM</t>
  </si>
  <si>
    <t>130MG SPO MED 1</t>
  </si>
  <si>
    <t>MACMIROR COMPLEX 500</t>
  </si>
  <si>
    <t>SUP VAG 8</t>
  </si>
  <si>
    <t>5011 - KCHIR: lůžkové oddělení 50</t>
  </si>
  <si>
    <t>5031 - KCHIR: JIP 50B</t>
  </si>
  <si>
    <t>5062 - KCHIR: operační sál - lokální</t>
  </si>
  <si>
    <t>5021 - KCHIR: ambulance</t>
  </si>
  <si>
    <t>A02BC02 - PANTOPRAZOL</t>
  </si>
  <si>
    <t>A04AA01 - ONDANSETRON</t>
  </si>
  <si>
    <t>A10BA02 - METFORMIN</t>
  </si>
  <si>
    <t>A10BB12 - GLIMEPIRID</t>
  </si>
  <si>
    <t>B01AA03 - WARFARIN</t>
  </si>
  <si>
    <t>B01AB06 - NADROPARIN</t>
  </si>
  <si>
    <t>B01AC04 - KLOPIDOGREL</t>
  </si>
  <si>
    <t>C01BD01 - AMIODARON</t>
  </si>
  <si>
    <t>C01EB15 - TRIMETAZIDIN</t>
  </si>
  <si>
    <t>C02CA04 - DOXAZOSIN</t>
  </si>
  <si>
    <t>C03CA01 - FUROSEMID</t>
  </si>
  <si>
    <t>C05BA01 - ORGANO-HEPARINOID</t>
  </si>
  <si>
    <t>C07AB02 - METOPROLOL</t>
  </si>
  <si>
    <t>C07AB05 - BETAXOLOL</t>
  </si>
  <si>
    <t>C07AB07 - BISOPROLOL</t>
  </si>
  <si>
    <t>C07AG02 - KARVEDILOL</t>
  </si>
  <si>
    <t>C08CA01 - AMLODIPIN</t>
  </si>
  <si>
    <t>C08CA13 - LERKANIDIPIN</t>
  </si>
  <si>
    <t>C09AA04 - PERINDOPRIL</t>
  </si>
  <si>
    <t>C09AA05 - RAMIPRIL</t>
  </si>
  <si>
    <t>C09AA10 - TRANDOLAPRIL</t>
  </si>
  <si>
    <t>C09BA04 - PERINDOPRIL A DIURETIKA</t>
  </si>
  <si>
    <t>C09CA01 - LOSARTAN</t>
  </si>
  <si>
    <t>C09CA03 - VALSARTAN</t>
  </si>
  <si>
    <t>C09CA07 - TELMISARTAN</t>
  </si>
  <si>
    <t>C09DA01 - LOSARTAN A DIURETIKA</t>
  </si>
  <si>
    <t>C09DA07 - TELMISARTAN A DIURETIKA</t>
  </si>
  <si>
    <t>C10AA05 - ATORVASTATIN</t>
  </si>
  <si>
    <t>C10AA07 - ROSUVASTATIN</t>
  </si>
  <si>
    <t>G04CA02 - TAMSULOSIN</t>
  </si>
  <si>
    <t>H02AB04 - METHYLPREDNISOLON</t>
  </si>
  <si>
    <t>J01AA12 - TIGECYKLIN</t>
  </si>
  <si>
    <t>J01DC02 - CEFUROXIM</t>
  </si>
  <si>
    <t>J01DD01 - CEFOTAXIM</t>
  </si>
  <si>
    <t>J01DH02 - MEROPENEM</t>
  </si>
  <si>
    <t>J01FF01 - KLINDAMYCIN</t>
  </si>
  <si>
    <t>J01GB06 - AMIKACIN</t>
  </si>
  <si>
    <t>J01XA01 - VANKOMYCIN</t>
  </si>
  <si>
    <t>J01XD01 - METRONIDAZOL</t>
  </si>
  <si>
    <t>J01XX08 - LINEZOLID</t>
  </si>
  <si>
    <t>J02AC01 - FLUKONAZOL</t>
  </si>
  <si>
    <t>M03AC04 - ATRAKURIUM</t>
  </si>
  <si>
    <t>M03AC09 - ROKURONIUM-BROMID</t>
  </si>
  <si>
    <t>M04AA01 - ALOPURINOL</t>
  </si>
  <si>
    <t>N01AF03 - THIOPENTAL</t>
  </si>
  <si>
    <t>N01AX10 - PROPOFOL</t>
  </si>
  <si>
    <t>N02BB02 - SODNÁ SŮL METAMIZOLU</t>
  </si>
  <si>
    <t>N02BE01 - PARACETAMOL</t>
  </si>
  <si>
    <t>N03AG01 - KYSELINA VALPROOVÁ</t>
  </si>
  <si>
    <t>N03AX16 - PREGABALIN</t>
  </si>
  <si>
    <t>N05BA12 - ALPRAZOLAM</t>
  </si>
  <si>
    <t>N05CD08 - MIDAZOLAM</t>
  </si>
  <si>
    <t>N05CF02 - ZOLPIDEM</t>
  </si>
  <si>
    <t>N06AB04 - CITALOPRAM</t>
  </si>
  <si>
    <t>N06AB10 - ESCITALOPRAM</t>
  </si>
  <si>
    <t>N06DA02 - DONEPEZIL</t>
  </si>
  <si>
    <t>R03AC02 - SALBUTAMOL</t>
  </si>
  <si>
    <t>R03BA05 - FLUTIKASON</t>
  </si>
  <si>
    <t>R05CB01 - ACETYLCYSTEIN</t>
  </si>
  <si>
    <t>R05CB06 - AMBROXOL</t>
  </si>
  <si>
    <t>R06AE07 - CETIRIZIN</t>
  </si>
  <si>
    <t>R06AE09 - LEVOCETIRIZIN</t>
  </si>
  <si>
    <t>V06XX - POTRAVINY PRO ZVLÁŠTNÍ LÉKAŘSKÉ ÚČELY (PZLÚ)</t>
  </si>
  <si>
    <t>B01AF02 - APIXABAN</t>
  </si>
  <si>
    <t>C09BX01 - PERINDOPRIL, AMLODIPIN A INDAPAMID</t>
  </si>
  <si>
    <t>N02AJ13 - TRAMADOL A PARACETAMOL</t>
  </si>
  <si>
    <t>N01AH03 - SUFENTANIL</t>
  </si>
  <si>
    <t>J01CR02 - AMOXICILIN A  INHIBITOR BETA-LAKTAMASY</t>
  </si>
  <si>
    <t>N04BA02 - LEVODOPA A INHIBITOR DEKARBOXYLASY</t>
  </si>
  <si>
    <t>A06AD11 - LAKTULOSA</t>
  </si>
  <si>
    <t>A10AB05 - INSULIN ASPART</t>
  </si>
  <si>
    <t>J01CR05 - PIPERACILIN A  INHIBITOR BETA-LAKTAMASY</t>
  </si>
  <si>
    <t>H03AA01 - SODNÁ SŮL LEVOTHYROXINU</t>
  </si>
  <si>
    <t>B02BD08 - KOAGULAČNÍ FAKTOR VIIA</t>
  </si>
  <si>
    <t>A02BC02</t>
  </si>
  <si>
    <t>214427</t>
  </si>
  <si>
    <t>40MG INJ PLV SOL 1</t>
  </si>
  <si>
    <t>214433</t>
  </si>
  <si>
    <t>CONTROLOC</t>
  </si>
  <si>
    <t>20MG TBL ENT 28 I</t>
  </si>
  <si>
    <t>214435</t>
  </si>
  <si>
    <t>20MG TBL ENT 100</t>
  </si>
  <si>
    <t>214526</t>
  </si>
  <si>
    <t>40MG TBL ENT 100 I</t>
  </si>
  <si>
    <t>A04AA01</t>
  </si>
  <si>
    <t>187607</t>
  </si>
  <si>
    <t>ONDANSETRON B. BRAUN</t>
  </si>
  <si>
    <t>2MG/ML INJ SOL 20X4ML II</t>
  </si>
  <si>
    <t>A06AD11</t>
  </si>
  <si>
    <t>215715</t>
  </si>
  <si>
    <t>667G/L POR SOL 1X500ML II</t>
  </si>
  <si>
    <t>A10AB05</t>
  </si>
  <si>
    <t>26786</t>
  </si>
  <si>
    <t>NOVORAPID</t>
  </si>
  <si>
    <t>100U/ML INJ SOL 1X10ML</t>
  </si>
  <si>
    <t>A10BA02</t>
  </si>
  <si>
    <t>191922</t>
  </si>
  <si>
    <t>1000MG TBL FLM 60</t>
  </si>
  <si>
    <t>A10BB12</t>
  </si>
  <si>
    <t>163085</t>
  </si>
  <si>
    <t>AMARYL</t>
  </si>
  <si>
    <t>B01AA03</t>
  </si>
  <si>
    <t>94113</t>
  </si>
  <si>
    <t>WARFARIN ORION</t>
  </si>
  <si>
    <t>3MG TBL NOB 100</t>
  </si>
  <si>
    <t>94114</t>
  </si>
  <si>
    <t>5MG TBL NOB 100</t>
  </si>
  <si>
    <t>B01AB06</t>
  </si>
  <si>
    <t>213480</t>
  </si>
  <si>
    <t>19000IU/ML INJ SOL ISP 10X0,6ML</t>
  </si>
  <si>
    <t>213482</t>
  </si>
  <si>
    <t>19000IU/ML INJ SOL ISP 10X0,8ML</t>
  </si>
  <si>
    <t>213484</t>
  </si>
  <si>
    <t>19000IU/ML INJ SOL ISP 10X1ML</t>
  </si>
  <si>
    <t>213485</t>
  </si>
  <si>
    <t>9500IU/ML INJ SOL ISP 10X0,8ML</t>
  </si>
  <si>
    <t>213487</t>
  </si>
  <si>
    <t>9500IU/ML INJ SOL ISP 10X0,3ML</t>
  </si>
  <si>
    <t>213489</t>
  </si>
  <si>
    <t>9500IU/ML INJ SOL ISP 10X0,6ML</t>
  </si>
  <si>
    <t>213490</t>
  </si>
  <si>
    <t>9500IU/ML INJ SOL ISP 10X1ML</t>
  </si>
  <si>
    <t>213494</t>
  </si>
  <si>
    <t>9500IU/ML INJ SOL ISP 10X0,4ML</t>
  </si>
  <si>
    <t>B01AC04</t>
  </si>
  <si>
    <t>149480</t>
  </si>
  <si>
    <t>ZYLLT</t>
  </si>
  <si>
    <t>75MG TBL FLM 28</t>
  </si>
  <si>
    <t>149483</t>
  </si>
  <si>
    <t>75MG TBL FLM 56</t>
  </si>
  <si>
    <t>B01AF02</t>
  </si>
  <si>
    <t>193741</t>
  </si>
  <si>
    <t>ELIQUIS</t>
  </si>
  <si>
    <t>2,5MG TBL FLM 168</t>
  </si>
  <si>
    <t>193745</t>
  </si>
  <si>
    <t>5MG TBL FLM 60</t>
  </si>
  <si>
    <t>C01BD01</t>
  </si>
  <si>
    <t>107938</t>
  </si>
  <si>
    <t>150MG/3ML INJ SOL 6X3ML</t>
  </si>
  <si>
    <t>13767</t>
  </si>
  <si>
    <t>200MG TBL NOB 30</t>
  </si>
  <si>
    <t>13768</t>
  </si>
  <si>
    <t>200MG TBL NOB 60</t>
  </si>
  <si>
    <t>14709</t>
  </si>
  <si>
    <t>14710</t>
  </si>
  <si>
    <t>C01EB15</t>
  </si>
  <si>
    <t>178689</t>
  </si>
  <si>
    <t>PROTEVASC</t>
  </si>
  <si>
    <t>35MG TBL PRO 60</t>
  </si>
  <si>
    <t>C02CA04</t>
  </si>
  <si>
    <t>107794</t>
  </si>
  <si>
    <t>4MG TBL NOB 90</t>
  </si>
  <si>
    <t>45214</t>
  </si>
  <si>
    <t>2MG TBL NOB 30</t>
  </si>
  <si>
    <t>C03CA01</t>
  </si>
  <si>
    <t>214036</t>
  </si>
  <si>
    <t>56805</t>
  </si>
  <si>
    <t>40MG TBL NOB 100</t>
  </si>
  <si>
    <t>56809</t>
  </si>
  <si>
    <t>125MG TBL NOB 100</t>
  </si>
  <si>
    <t>C05BA01</t>
  </si>
  <si>
    <t>100304</t>
  </si>
  <si>
    <t>300MG/100G GEL 40G</t>
  </si>
  <si>
    <t>100308</t>
  </si>
  <si>
    <t>300MG/100G CRM 40G</t>
  </si>
  <si>
    <t>100311</t>
  </si>
  <si>
    <t>445MG/100G CRM 40G</t>
  </si>
  <si>
    <t>C07AB02</t>
  </si>
  <si>
    <t>214628</t>
  </si>
  <si>
    <t>50MG TBL NOB 50</t>
  </si>
  <si>
    <t>31536</t>
  </si>
  <si>
    <t>BETALOC ZOK</t>
  </si>
  <si>
    <t>25MG TBL PRO 100</t>
  </si>
  <si>
    <t>45499</t>
  </si>
  <si>
    <t>100MG TBL PRO 30</t>
  </si>
  <si>
    <t>46980</t>
  </si>
  <si>
    <t>BETALOC SR</t>
  </si>
  <si>
    <t>200MG TBL PRO 100</t>
  </si>
  <si>
    <t>58037</t>
  </si>
  <si>
    <t>50MG TBL PRO 30</t>
  </si>
  <si>
    <t>83974</t>
  </si>
  <si>
    <t>1MG/ML INJ SOL 5X5ML</t>
  </si>
  <si>
    <t>C07AB05</t>
  </si>
  <si>
    <t>49910</t>
  </si>
  <si>
    <t>LOKREN</t>
  </si>
  <si>
    <t>20MG TBL FLM 98</t>
  </si>
  <si>
    <t>C07AB07</t>
  </si>
  <si>
    <t>158673</t>
  </si>
  <si>
    <t>2,5MG TBL FLM 30</t>
  </si>
  <si>
    <t>158697</t>
  </si>
  <si>
    <t>5MG TBL FLM 100</t>
  </si>
  <si>
    <t>158711</t>
  </si>
  <si>
    <t>199671</t>
  </si>
  <si>
    <t>BISOPROLOL PMCS</t>
  </si>
  <si>
    <t>2,5MG TBL NOB 30</t>
  </si>
  <si>
    <t>C07AG02</t>
  </si>
  <si>
    <t>102600</t>
  </si>
  <si>
    <t>6,25MG TBL NOB 100</t>
  </si>
  <si>
    <t>102612</t>
  </si>
  <si>
    <t>25MG TBL NOB 100</t>
  </si>
  <si>
    <t>C08CA01</t>
  </si>
  <si>
    <t>2945</t>
  </si>
  <si>
    <t>AGEN</t>
  </si>
  <si>
    <t>5MG TBL NOB 30</t>
  </si>
  <si>
    <t>2954</t>
  </si>
  <si>
    <t>10MG TBL NOB 30</t>
  </si>
  <si>
    <t>C08CA13</t>
  </si>
  <si>
    <t>169623</t>
  </si>
  <si>
    <t>KAPIDIN</t>
  </si>
  <si>
    <t>10MG TBL FLM 30 II</t>
  </si>
  <si>
    <t>C09AA04</t>
  </si>
  <si>
    <t>101211</t>
  </si>
  <si>
    <t>5MG TBL FLM 90(3X30)</t>
  </si>
  <si>
    <t>101233</t>
  </si>
  <si>
    <t>10MG TBL FLM 90(3X30)</t>
  </si>
  <si>
    <t>C09AA05</t>
  </si>
  <si>
    <t>15864</t>
  </si>
  <si>
    <t>TRITACE</t>
  </si>
  <si>
    <t>15866</t>
  </si>
  <si>
    <t>10MG TBL NOB 100</t>
  </si>
  <si>
    <t>56972</t>
  </si>
  <si>
    <t>1,25MG TBL NOB 20</t>
  </si>
  <si>
    <t>56976</t>
  </si>
  <si>
    <t>2,5MG TBL NOB 20</t>
  </si>
  <si>
    <t>56981</t>
  </si>
  <si>
    <t>C09AA10</t>
  </si>
  <si>
    <t>203171</t>
  </si>
  <si>
    <t>C09BA04</t>
  </si>
  <si>
    <t>122690</t>
  </si>
  <si>
    <t>PRESTARIUM NEO COMBI</t>
  </si>
  <si>
    <t>5MG/1,25MG TBL FLM 90(3X30)</t>
  </si>
  <si>
    <t>162008</t>
  </si>
  <si>
    <t>10MG/2,5MG TBL FLM 30</t>
  </si>
  <si>
    <t>162012</t>
  </si>
  <si>
    <t>10MG/2,5MG TBL FLM 90(3X30)</t>
  </si>
  <si>
    <t>C09BX01</t>
  </si>
  <si>
    <t>190958</t>
  </si>
  <si>
    <t>TRIPLIXAM</t>
  </si>
  <si>
    <t>5MG/1,25MG/5MG TBL FLM 30</t>
  </si>
  <si>
    <t>190973</t>
  </si>
  <si>
    <t>10MG/2,5MG/10MG TBL FLM 30</t>
  </si>
  <si>
    <t>C09CA01</t>
  </si>
  <si>
    <t>114065</t>
  </si>
  <si>
    <t>50MG TBL FLM 30 II</t>
  </si>
  <si>
    <t>C09CA03</t>
  </si>
  <si>
    <t>156897</t>
  </si>
  <si>
    <t>VALSACOR</t>
  </si>
  <si>
    <t>320MG TBL FLM 28</t>
  </si>
  <si>
    <t>C09CA07</t>
  </si>
  <si>
    <t>158191</t>
  </si>
  <si>
    <t>TELMISARTAN SANDOZ</t>
  </si>
  <si>
    <t>80MG TBL NOB 30</t>
  </si>
  <si>
    <t>C09DA01</t>
  </si>
  <si>
    <t>15316</t>
  </si>
  <si>
    <t>50MG/12,5MG TBL FLM 30</t>
  </si>
  <si>
    <t>15317</t>
  </si>
  <si>
    <t>50MG/12,5MG TBL FLM 90</t>
  </si>
  <si>
    <t>C09DA07</t>
  </si>
  <si>
    <t>189657</t>
  </si>
  <si>
    <t>TELMISARTAN/HYDROCHLOROTHIAZID SANDOZ</t>
  </si>
  <si>
    <t>80MG/12,5MG TBL FLM 30</t>
  </si>
  <si>
    <t>C10AA05</t>
  </si>
  <si>
    <t>122632</t>
  </si>
  <si>
    <t>SORTIS</t>
  </si>
  <si>
    <t>80MG TBL FLM 30</t>
  </si>
  <si>
    <t>148309</t>
  </si>
  <si>
    <t>TULIP</t>
  </si>
  <si>
    <t>40MG TBL FLM 90</t>
  </si>
  <si>
    <t>50318</t>
  </si>
  <si>
    <t>20MG TBL FLM 90X1</t>
  </si>
  <si>
    <t>C10AA07</t>
  </si>
  <si>
    <t>145567</t>
  </si>
  <si>
    <t>ROSUMOP</t>
  </si>
  <si>
    <t>20MG TBL FLM 30</t>
  </si>
  <si>
    <t>145574</t>
  </si>
  <si>
    <t>20MG TBL FLM 100</t>
  </si>
  <si>
    <t>145583</t>
  </si>
  <si>
    <t>40MG TBL FLM 30</t>
  </si>
  <si>
    <t>G04CA02</t>
  </si>
  <si>
    <t>49195</t>
  </si>
  <si>
    <t>0,4MG CPS RDR 90</t>
  </si>
  <si>
    <t>H02AB04</t>
  </si>
  <si>
    <t>9709</t>
  </si>
  <si>
    <t>40MG/ML INJ PSO LQF 40MG+1ML</t>
  </si>
  <si>
    <t>H03AA01</t>
  </si>
  <si>
    <t>147458</t>
  </si>
  <si>
    <t>EUTHYROX</t>
  </si>
  <si>
    <t>112MCG TBL NOB 100 II</t>
  </si>
  <si>
    <t>187425</t>
  </si>
  <si>
    <t>LETROX</t>
  </si>
  <si>
    <t>50MCG TBL NOB 100</t>
  </si>
  <si>
    <t>69189</t>
  </si>
  <si>
    <t>50MCG TBL NOB 100 II</t>
  </si>
  <si>
    <t>J01CR02</t>
  </si>
  <si>
    <t>203097</t>
  </si>
  <si>
    <t>875MG/125MG TBL FLM 21</t>
  </si>
  <si>
    <t>5951</t>
  </si>
  <si>
    <t>875MG/125MG TBL FLM 14</t>
  </si>
  <si>
    <t>J01CR05</t>
  </si>
  <si>
    <t>113453</t>
  </si>
  <si>
    <t>PIPERACILLIN/TAZOBACTAM KABI</t>
  </si>
  <si>
    <t>4G/0,5G INF PLV SOL 10</t>
  </si>
  <si>
    <t>J01DC02</t>
  </si>
  <si>
    <t>18523</t>
  </si>
  <si>
    <t>XORIMAX</t>
  </si>
  <si>
    <t>250MG TBL FLM 10</t>
  </si>
  <si>
    <t>J01DD01</t>
  </si>
  <si>
    <t>201030</t>
  </si>
  <si>
    <t>SEFOTAK</t>
  </si>
  <si>
    <t>1G INJ/INF PLV SOL 1</t>
  </si>
  <si>
    <t>J01DH02</t>
  </si>
  <si>
    <t>183817</t>
  </si>
  <si>
    <t>ARCHIFAR</t>
  </si>
  <si>
    <t>1G INJ/INF PLV SOL 10</t>
  </si>
  <si>
    <t>J01FF01</t>
  </si>
  <si>
    <t>129836</t>
  </si>
  <si>
    <t>CLINDAMYCIN KABI</t>
  </si>
  <si>
    <t>150MG/ML INJ SOL 10X4ML</t>
  </si>
  <si>
    <t>J01GB06</t>
  </si>
  <si>
    <t>195147</t>
  </si>
  <si>
    <t>AMIKACIN MEDOPHARM</t>
  </si>
  <si>
    <t>500MG/2ML INJ/INF SOL 10X2ML</t>
  </si>
  <si>
    <t>J01XA01</t>
  </si>
  <si>
    <t>166265</t>
  </si>
  <si>
    <t>VANCOMYCIN MYLAN</t>
  </si>
  <si>
    <t>500MG INF PLV SOL 1</t>
  </si>
  <si>
    <t>166269</t>
  </si>
  <si>
    <t>1000MG INF PLV SOL 1</t>
  </si>
  <si>
    <t>J01XX08</t>
  </si>
  <si>
    <t>3708</t>
  </si>
  <si>
    <t>2MG/ML INF SOL 10X300ML I</t>
  </si>
  <si>
    <t>J02AC01</t>
  </si>
  <si>
    <t>164401</t>
  </si>
  <si>
    <t>FLUCONAZOL KABI</t>
  </si>
  <si>
    <t>2MG/ML INF SOL 10X100ML</t>
  </si>
  <si>
    <t>64942</t>
  </si>
  <si>
    <t>DIFLUCAN</t>
  </si>
  <si>
    <t>100MG CPS DUR 28 I</t>
  </si>
  <si>
    <t>M04AA01</t>
  </si>
  <si>
    <t>127263</t>
  </si>
  <si>
    <t>N01AF03</t>
  </si>
  <si>
    <t>216673</t>
  </si>
  <si>
    <t>THIOPENTAL VALEANT</t>
  </si>
  <si>
    <t>0,5G INJ PLV SOL 10</t>
  </si>
  <si>
    <t>N01AH03</t>
  </si>
  <si>
    <t>30779</t>
  </si>
  <si>
    <t>SUFENTANIL TORREX</t>
  </si>
  <si>
    <t>5MCG/ML INJ SOL 5X10ML</t>
  </si>
  <si>
    <t>N01AX10</t>
  </si>
  <si>
    <t>18167</t>
  </si>
  <si>
    <t>10MG/ML INJ/INF EML 5X20ML</t>
  </si>
  <si>
    <t>18172</t>
  </si>
  <si>
    <t>10MG/ML INJ/INF EML 10X50ML</t>
  </si>
  <si>
    <t>187158</t>
  </si>
  <si>
    <t>ANESIA</t>
  </si>
  <si>
    <t>N02AJ13</t>
  </si>
  <si>
    <t>201290</t>
  </si>
  <si>
    <t>MEDRACET</t>
  </si>
  <si>
    <t>37,5MG/325MG TBL NOB 30</t>
  </si>
  <si>
    <t>N02BB02</t>
  </si>
  <si>
    <t>55823</t>
  </si>
  <si>
    <t>500MG TBL FLM 20</t>
  </si>
  <si>
    <t>55824</t>
  </si>
  <si>
    <t>500MG/ML INJ SOL 5X5ML</t>
  </si>
  <si>
    <t>7981</t>
  </si>
  <si>
    <t>500MG/ML INJ SOL 10X2ML</t>
  </si>
  <si>
    <t>N02BE01</t>
  </si>
  <si>
    <t>157875</t>
  </si>
  <si>
    <t>PARACETAMOL KABI</t>
  </si>
  <si>
    <t>10MG/ML INF SOL 10X100ML</t>
  </si>
  <si>
    <t>N03AX16</t>
  </si>
  <si>
    <t>210704</t>
  </si>
  <si>
    <t>211472</t>
  </si>
  <si>
    <t>PREGABALIN TEVA</t>
  </si>
  <si>
    <t>150MG CPS DUR 14</t>
  </si>
  <si>
    <t>N04BA02</t>
  </si>
  <si>
    <t>88498</t>
  </si>
  <si>
    <t>100MG/25MG TBL NOB 100</t>
  </si>
  <si>
    <t>N05BA12</t>
  </si>
  <si>
    <t>91788</t>
  </si>
  <si>
    <t>NEUROL 0,25</t>
  </si>
  <si>
    <t>0,25MG TBL NOB 30</t>
  </si>
  <si>
    <t>N05CD08</t>
  </si>
  <si>
    <t>127737</t>
  </si>
  <si>
    <t>MIDAZOLAM ACCORD</t>
  </si>
  <si>
    <t>5MG/ML INJ/INF SOL 10X1ML</t>
  </si>
  <si>
    <t>N05CF02</t>
  </si>
  <si>
    <t>146899</t>
  </si>
  <si>
    <t>10MG TBL FLM 50</t>
  </si>
  <si>
    <t>N06AB04</t>
  </si>
  <si>
    <t>17425</t>
  </si>
  <si>
    <t>17431</t>
  </si>
  <si>
    <t>R03AC02</t>
  </si>
  <si>
    <t>31934</t>
  </si>
  <si>
    <t>100MCG/DÁV INH SUS PSS 200DÁV</t>
  </si>
  <si>
    <t>58380</t>
  </si>
  <si>
    <t>VENTOLIN</t>
  </si>
  <si>
    <t>5MG/ML INH SOL 1X20ML</t>
  </si>
  <si>
    <t>R03BA05</t>
  </si>
  <si>
    <t>47657</t>
  </si>
  <si>
    <t>250MCG/DÁV INH SUS PSS 60DÁV</t>
  </si>
  <si>
    <t>R05CB01</t>
  </si>
  <si>
    <t>32857</t>
  </si>
  <si>
    <t>600MG TBL EFF 10</t>
  </si>
  <si>
    <t>32858</t>
  </si>
  <si>
    <t>600MG TBL EFF 20</t>
  </si>
  <si>
    <t>R05CB06</t>
  </si>
  <si>
    <t>169211</t>
  </si>
  <si>
    <t>AMBROSAN</t>
  </si>
  <si>
    <t>15MG/5ML SIR 100ML</t>
  </si>
  <si>
    <t>R06AE07</t>
  </si>
  <si>
    <t>5496</t>
  </si>
  <si>
    <t>10MG TBL FLM 60</t>
  </si>
  <si>
    <t>V06XX</t>
  </si>
  <si>
    <t>33220</t>
  </si>
  <si>
    <t>POR SOL 1X225G</t>
  </si>
  <si>
    <t>33339</t>
  </si>
  <si>
    <t>33340</t>
  </si>
  <si>
    <t>33419</t>
  </si>
  <si>
    <t>33749</t>
  </si>
  <si>
    <t>POR SOL 4X125G</t>
  </si>
  <si>
    <t>33750</t>
  </si>
  <si>
    <t>33833</t>
  </si>
  <si>
    <t>33936</t>
  </si>
  <si>
    <t>215713</t>
  </si>
  <si>
    <t>667G/L POR SOL 1X200ML II</t>
  </si>
  <si>
    <t>B02BD08</t>
  </si>
  <si>
    <t>29449</t>
  </si>
  <si>
    <t>NOVOSEVEN</t>
  </si>
  <si>
    <t>2MG(100KIU) INJ PSO LQF 1+1X2,1ML II</t>
  </si>
  <si>
    <t>98219</t>
  </si>
  <si>
    <t>40MG TBL NOB 50</t>
  </si>
  <si>
    <t>32225</t>
  </si>
  <si>
    <t>25MG TBL PRO 28</t>
  </si>
  <si>
    <t>158692</t>
  </si>
  <si>
    <t>5MG TBL FLM 30</t>
  </si>
  <si>
    <t>102596</t>
  </si>
  <si>
    <t>6,25MG TBL NOB 30</t>
  </si>
  <si>
    <t>15379</t>
  </si>
  <si>
    <t>10MG TBL NOB 90</t>
  </si>
  <si>
    <t>101205</t>
  </si>
  <si>
    <t>101227</t>
  </si>
  <si>
    <t>122685</t>
  </si>
  <si>
    <t>5MG/1,25MG TBL FLM 30</t>
  </si>
  <si>
    <t>94882</t>
  </si>
  <si>
    <t>62,5MG/ML INJ PSO LQF 250MG+4ML</t>
  </si>
  <si>
    <t>9710</t>
  </si>
  <si>
    <t>62,5MG/ML INJ PSO LQF 125MG+2ML</t>
  </si>
  <si>
    <t>9711</t>
  </si>
  <si>
    <t>62,5MG/ML INJ PSO LQF 500MG+8ML</t>
  </si>
  <si>
    <t>169714</t>
  </si>
  <si>
    <t>125MCG TBL NOB 100</t>
  </si>
  <si>
    <t>187427</t>
  </si>
  <si>
    <t>100MCG TBL NOB 100</t>
  </si>
  <si>
    <t>J01AA12</t>
  </si>
  <si>
    <t>26127</t>
  </si>
  <si>
    <t>TYGACIL</t>
  </si>
  <si>
    <t>50MG INF PLV SOL 10</t>
  </si>
  <si>
    <t>141263</t>
  </si>
  <si>
    <t>4G/500MG INF PLV SOL 1</t>
  </si>
  <si>
    <t>J01XD01</t>
  </si>
  <si>
    <t>11592</t>
  </si>
  <si>
    <t>METRONIDAZOL B. BRAUN</t>
  </si>
  <si>
    <t>5MG/ML INF SOL 10X100ML</t>
  </si>
  <si>
    <t>M03AC04</t>
  </si>
  <si>
    <t>42392</t>
  </si>
  <si>
    <t>10MG/ML INJ SOL 5X5ML</t>
  </si>
  <si>
    <t>M03AC09</t>
  </si>
  <si>
    <t>124418</t>
  </si>
  <si>
    <t>ROCURONIUM B. BRAUN</t>
  </si>
  <si>
    <t>10MG/ML INJ/INF SOL 10X5ML</t>
  </si>
  <si>
    <t>125002</t>
  </si>
  <si>
    <t>ESMERON</t>
  </si>
  <si>
    <t>21088</t>
  </si>
  <si>
    <t>50MCG/ML INJ SOL 5X5ML</t>
  </si>
  <si>
    <t>18175</t>
  </si>
  <si>
    <t>10MG/ML INJ/INF EML 10X100ML</t>
  </si>
  <si>
    <t>N03AG01</t>
  </si>
  <si>
    <t>151050</t>
  </si>
  <si>
    <t>400MG/4ML INJ PSO LQF 4+4X4ML</t>
  </si>
  <si>
    <t>6618</t>
  </si>
  <si>
    <t>NEUROL 0,5</t>
  </si>
  <si>
    <t>0,5MG TBL NOB 30</t>
  </si>
  <si>
    <t>127738</t>
  </si>
  <si>
    <t>5MG/ML INJ/INF SOL 10X3ML</t>
  </si>
  <si>
    <t>N06AB10</t>
  </si>
  <si>
    <t>134513</t>
  </si>
  <si>
    <t>ELICEA</t>
  </si>
  <si>
    <t>20MG TBL FLM 28</t>
  </si>
  <si>
    <t>N06DA02</t>
  </si>
  <si>
    <t>142150</t>
  </si>
  <si>
    <t>DONEPEZIL MYLAN</t>
  </si>
  <si>
    <t>5MG TBL FLM 28</t>
  </si>
  <si>
    <t>66030</t>
  </si>
  <si>
    <t>R06AE09</t>
  </si>
  <si>
    <t>124343</t>
  </si>
  <si>
    <t>CEZERA</t>
  </si>
  <si>
    <t>5MG TBL FLM 30 I</t>
  </si>
  <si>
    <t>33422</t>
  </si>
  <si>
    <t>NUTRISON ADVANCED DIASON LOW ENERGY</t>
  </si>
  <si>
    <t>33424</t>
  </si>
  <si>
    <t>33530</t>
  </si>
  <si>
    <t>33751</t>
  </si>
  <si>
    <t>33855</t>
  </si>
  <si>
    <t>NUTRIDRINK BALÍČEK 5 + 1</t>
  </si>
  <si>
    <t>33859</t>
  </si>
  <si>
    <t>33898</t>
  </si>
  <si>
    <t>Přehled plnění pozitivního listu - spotřeba léčivých přípravků - orientační přehled</t>
  </si>
  <si>
    <t>50 - Kardiochirurgická klinika</t>
  </si>
  <si>
    <t>5011 - lůžkové oddělení 50</t>
  </si>
  <si>
    <t>5021 - ambulance</t>
  </si>
  <si>
    <t>5031 - JIP 50B</t>
  </si>
  <si>
    <t>5062 - operační sál - lokální</t>
  </si>
  <si>
    <t>Kardiochirurgická klinika</t>
  </si>
  <si>
    <t>HVLP</t>
  </si>
  <si>
    <t>PZT</t>
  </si>
  <si>
    <t>89301501</t>
  </si>
  <si>
    <t>Standardní lůžková péče Celkem</t>
  </si>
  <si>
    <t>89301502</t>
  </si>
  <si>
    <t>Všeobecná ambulance Celkem</t>
  </si>
  <si>
    <t>Kardiochirurgická klinika Celkem</t>
  </si>
  <si>
    <t>* Legenda</t>
  </si>
  <si>
    <t>DIAPZT = Pomůcky pro diabetiky, jejichž název začíná slovem "Pumpa"</t>
  </si>
  <si>
    <t>Barshatskyi Artur</t>
  </si>
  <si>
    <t>Fluger Ivo</t>
  </si>
  <si>
    <t>Gwozdziewicz Marek</t>
  </si>
  <si>
    <t>Hanák Václav</t>
  </si>
  <si>
    <t>Homola Pavel</t>
  </si>
  <si>
    <t>Kaláb Martin</t>
  </si>
  <si>
    <t>Konečný Jakub</t>
  </si>
  <si>
    <t>Lonský Vladimír</t>
  </si>
  <si>
    <t>Marcián Pavel</t>
  </si>
  <si>
    <t>Pozdíšek Zbyněk</t>
  </si>
  <si>
    <t>Steriovský Andrea</t>
  </si>
  <si>
    <t>Šantavý Petr</t>
  </si>
  <si>
    <t>Šimek Martin</t>
  </si>
  <si>
    <t>Troubil Martin</t>
  </si>
  <si>
    <t>Vindiš David</t>
  </si>
  <si>
    <t>AMIODARON</t>
  </si>
  <si>
    <t>ATORVASTATIN</t>
  </si>
  <si>
    <t>93016</t>
  </si>
  <si>
    <t>93021</t>
  </si>
  <si>
    <t>40MG TBL FLM 100</t>
  </si>
  <si>
    <t>BISOPROLOL</t>
  </si>
  <si>
    <t>176913</t>
  </si>
  <si>
    <t>RIVOCOR</t>
  </si>
  <si>
    <t>5MG TBL FLM 90</t>
  </si>
  <si>
    <t>3801</t>
  </si>
  <si>
    <t>CONCOR COR</t>
  </si>
  <si>
    <t>2,5MG TBL FLM 28</t>
  </si>
  <si>
    <t>47741</t>
  </si>
  <si>
    <t>KLOPIDOGREL</t>
  </si>
  <si>
    <t>KYSELINA ACETYLSALICYLOVÁ</t>
  </si>
  <si>
    <t>99295</t>
  </si>
  <si>
    <t>ANOPYRIN</t>
  </si>
  <si>
    <t>100MG TBL NOB 20(2X10)</t>
  </si>
  <si>
    <t>LISINOPRIL</t>
  </si>
  <si>
    <t>53641</t>
  </si>
  <si>
    <t>DIROTON</t>
  </si>
  <si>
    <t>5MG TBL NOB 28</t>
  </si>
  <si>
    <t>NEBIVOLOL</t>
  </si>
  <si>
    <t>213939</t>
  </si>
  <si>
    <t>NEBILET</t>
  </si>
  <si>
    <t>5MG TBL NOB 90</t>
  </si>
  <si>
    <t>APIXABAN</t>
  </si>
  <si>
    <t>168326</t>
  </si>
  <si>
    <t>2,5MG TBL FLM 20</t>
  </si>
  <si>
    <t>METFORMIN A EMPAGLIFLOZIN</t>
  </si>
  <si>
    <t>210446</t>
  </si>
  <si>
    <t>SYNJARDY</t>
  </si>
  <si>
    <t>5MG/1000MG TBL FLM 60X1</t>
  </si>
  <si>
    <t>KLARITHROMYCIN</t>
  </si>
  <si>
    <t>53853</t>
  </si>
  <si>
    <t>500MG TBL FLM 14</t>
  </si>
  <si>
    <t>RIVAROXABAN</t>
  </si>
  <si>
    <t>168904</t>
  </si>
  <si>
    <t>XARELTO</t>
  </si>
  <si>
    <t>20MG TBL FLM 98 II</t>
  </si>
  <si>
    <t>THEOFYLIN</t>
  </si>
  <si>
    <t>214904</t>
  </si>
  <si>
    <t>AMLODIPIN</t>
  </si>
  <si>
    <t>LOSARTAN</t>
  </si>
  <si>
    <t>ALOPURINOL</t>
  </si>
  <si>
    <t>2592</t>
  </si>
  <si>
    <t>MILURIT</t>
  </si>
  <si>
    <t>100MG TBL NOB 50</t>
  </si>
  <si>
    <t>125046</t>
  </si>
  <si>
    <t>APO-AMLO</t>
  </si>
  <si>
    <t>93019</t>
  </si>
  <si>
    <t>47740</t>
  </si>
  <si>
    <t>DIKLOFENAK</t>
  </si>
  <si>
    <t>125121</t>
  </si>
  <si>
    <t>100MG TBL RET 30</t>
  </si>
  <si>
    <t>ERDOSTEIN</t>
  </si>
  <si>
    <t>87076</t>
  </si>
  <si>
    <t>300MG CPS DUR 20</t>
  </si>
  <si>
    <t>FUROSEMID</t>
  </si>
  <si>
    <t>GLIMEPIRID</t>
  </si>
  <si>
    <t>154056</t>
  </si>
  <si>
    <t>GLIMEPIRID MYLAN</t>
  </si>
  <si>
    <t>HOŘČÍK (RŮZNÉ SOLE V KOMBINACI)</t>
  </si>
  <si>
    <t>66555</t>
  </si>
  <si>
    <t>MAGNOSOLV</t>
  </si>
  <si>
    <t>365MG POR GRA SOL SCC 30</t>
  </si>
  <si>
    <t>CHLORID DRASELNÝ</t>
  </si>
  <si>
    <t>200935</t>
  </si>
  <si>
    <t>1G TBL PRO 30</t>
  </si>
  <si>
    <t>INDAPAMID</t>
  </si>
  <si>
    <t>96696</t>
  </si>
  <si>
    <t>2,5MG CPS DUR 30</t>
  </si>
  <si>
    <t>188848</t>
  </si>
  <si>
    <t>STACYL</t>
  </si>
  <si>
    <t>100MG TBL ENT 60 I</t>
  </si>
  <si>
    <t>METFORMIN</t>
  </si>
  <si>
    <t>132995</t>
  </si>
  <si>
    <t>METOPROLOL</t>
  </si>
  <si>
    <t>NADROPARIN</t>
  </si>
  <si>
    <t>59810</t>
  </si>
  <si>
    <t>53761</t>
  </si>
  <si>
    <t>PANTOPRAZOL</t>
  </si>
  <si>
    <t>49113</t>
  </si>
  <si>
    <t>49123</t>
  </si>
  <si>
    <t>40MG TBL ENT 28 I</t>
  </si>
  <si>
    <t>49112</t>
  </si>
  <si>
    <t>20MG TBL ENT 14 I</t>
  </si>
  <si>
    <t>PERINDOPRIL</t>
  </si>
  <si>
    <t>PERINDOPRIL A DIURETIKA</t>
  </si>
  <si>
    <t>PREGABALIN</t>
  </si>
  <si>
    <t>28222</t>
  </si>
  <si>
    <t>LYRICA</t>
  </si>
  <si>
    <t>RAMIPRIL</t>
  </si>
  <si>
    <t>ROSUVASTATIN</t>
  </si>
  <si>
    <t>148076</t>
  </si>
  <si>
    <t>ROSUCARD</t>
  </si>
  <si>
    <t>SITAGLIPTIN</t>
  </si>
  <si>
    <t>28740</t>
  </si>
  <si>
    <t>JANUVIA</t>
  </si>
  <si>
    <t>100MG TBL FLM 28</t>
  </si>
  <si>
    <t>SPIRONOLAKTON</t>
  </si>
  <si>
    <t>3550</t>
  </si>
  <si>
    <t>25MG TBL NOB 20</t>
  </si>
  <si>
    <t>TAMSULOSIN</t>
  </si>
  <si>
    <t>51813</t>
  </si>
  <si>
    <t>TANYZ</t>
  </si>
  <si>
    <t>0,4MG CPS RDR 30</t>
  </si>
  <si>
    <t>TIKAGRELOR</t>
  </si>
  <si>
    <t>167939</t>
  </si>
  <si>
    <t>BRILIQUE</t>
  </si>
  <si>
    <t>90MG TBL FLM 56 KALBLI I</t>
  </si>
  <si>
    <t>ALOGLIPTIN</t>
  </si>
  <si>
    <t>194453</t>
  </si>
  <si>
    <t>VIPIDIA</t>
  </si>
  <si>
    <t>25MG TBL FLM 28</t>
  </si>
  <si>
    <t>AMOXICILIN A  INHIBITOR BETA-LAKTAMASY</t>
  </si>
  <si>
    <t>32061</t>
  </si>
  <si>
    <t>TELMISARTAN A DIURETIKA</t>
  </si>
  <si>
    <t>92757</t>
  </si>
  <si>
    <t>300MG CPS DUR 10</t>
  </si>
  <si>
    <t>56804</t>
  </si>
  <si>
    <t>HYDROCHLOROTHIAZID A KALIUM ŠETŘÍCÍ DIURETIKA</t>
  </si>
  <si>
    <t>47478</t>
  </si>
  <si>
    <t>LORADUR MITE</t>
  </si>
  <si>
    <t>2,5MG/25MG TBL NOB 50</t>
  </si>
  <si>
    <t>155780</t>
  </si>
  <si>
    <t>GODASAL 100</t>
  </si>
  <si>
    <t>100MG/50MG TBL NOB 20</t>
  </si>
  <si>
    <t>32063</t>
  </si>
  <si>
    <t>59808</t>
  </si>
  <si>
    <t>112572</t>
  </si>
  <si>
    <t>NEBIVOLOL SANDOZ</t>
  </si>
  <si>
    <t>173880</t>
  </si>
  <si>
    <t>ROSUVASTATIN ACCORD</t>
  </si>
  <si>
    <t>SULTAMICILIN</t>
  </si>
  <si>
    <t>17149</t>
  </si>
  <si>
    <t>375MG TBL FLM 12</t>
  </si>
  <si>
    <t>TELMISARTAN</t>
  </si>
  <si>
    <t>192342</t>
  </si>
  <si>
    <t>WARFARIN PMCS</t>
  </si>
  <si>
    <t>5MG TBL NOB 100 I</t>
  </si>
  <si>
    <t>ŽELEZO V KOMBINACI S KYANOKOBALAMINEM A KYSELINOU LISTOVOU</t>
  </si>
  <si>
    <t>59569</t>
  </si>
  <si>
    <t>37MG/5MG/0,01MG CPS MOL 20</t>
  </si>
  <si>
    <t>94164</t>
  </si>
  <si>
    <t>CONCOR 5</t>
  </si>
  <si>
    <t>125114</t>
  </si>
  <si>
    <t>100MG TBL NOB 60(3X20)</t>
  </si>
  <si>
    <t>155781</t>
  </si>
  <si>
    <t>100MG/50MG TBL NOB 50</t>
  </si>
  <si>
    <t>162858</t>
  </si>
  <si>
    <t>ASPIRIN PROTECT 100</t>
  </si>
  <si>
    <t>100MG TBL ENT 28</t>
  </si>
  <si>
    <t>203564</t>
  </si>
  <si>
    <t>145551</t>
  </si>
  <si>
    <t>93018</t>
  </si>
  <si>
    <t>DOXAZOSIN</t>
  </si>
  <si>
    <t>TAMOXIFEN</t>
  </si>
  <si>
    <t>58702</t>
  </si>
  <si>
    <t>TAMOXIFEN "EBEWE"</t>
  </si>
  <si>
    <t>20MG TBL NOB 100</t>
  </si>
  <si>
    <t>URAPIDIL</t>
  </si>
  <si>
    <t>215476</t>
  </si>
  <si>
    <t>30MG CPS PRO 50</t>
  </si>
  <si>
    <t>PERINDOPRIL, AMLODIPIN A INDAPAMID</t>
  </si>
  <si>
    <t>190975</t>
  </si>
  <si>
    <t>10MG/2,5MG/10MG TBL FLM 90(3X30)</t>
  </si>
  <si>
    <t>141036</t>
  </si>
  <si>
    <t>TROMBEX</t>
  </si>
  <si>
    <t>75MG TBL FLM 90</t>
  </si>
  <si>
    <t>163425</t>
  </si>
  <si>
    <t>100MG TBL ENT 50</t>
  </si>
  <si>
    <t>AZITHROMYCIN</t>
  </si>
  <si>
    <t>45011</t>
  </si>
  <si>
    <t>AZITROMYCIN SANDOZ</t>
  </si>
  <si>
    <t>500MG TBL FLM 6</t>
  </si>
  <si>
    <t>87680</t>
  </si>
  <si>
    <t>400MG TBL NOB 10</t>
  </si>
  <si>
    <t>ALPRAZOLAM</t>
  </si>
  <si>
    <t>86656</t>
  </si>
  <si>
    <t>NEUROL 1,0</t>
  </si>
  <si>
    <t>1MG TBL NOB 30</t>
  </si>
  <si>
    <t>132989</t>
  </si>
  <si>
    <t>ATORIS 20</t>
  </si>
  <si>
    <t>20MG TBL FLM 90</t>
  </si>
  <si>
    <t>225132</t>
  </si>
  <si>
    <t>ATORVASTATIN ACTAVIS</t>
  </si>
  <si>
    <t>BETAXOLOL</t>
  </si>
  <si>
    <t>CELIPROLOL</t>
  </si>
  <si>
    <t>214615</t>
  </si>
  <si>
    <t>TENOLOC 200</t>
  </si>
  <si>
    <t>200MG TBL FLM 30</t>
  </si>
  <si>
    <t>CIKLOPIROX</t>
  </si>
  <si>
    <t>76150</t>
  </si>
  <si>
    <t>BATRAFEN</t>
  </si>
  <si>
    <t>10MG/G CRM 20G</t>
  </si>
  <si>
    <t>DABIGATRAN-ETEXILÁT</t>
  </si>
  <si>
    <t>168373</t>
  </si>
  <si>
    <t>PRADAXA</t>
  </si>
  <si>
    <t>150MG CPS DUR 60X1 I</t>
  </si>
  <si>
    <t>29328</t>
  </si>
  <si>
    <t>110MG CPS DUR 60X1 I</t>
  </si>
  <si>
    <t>DESLORATADIN</t>
  </si>
  <si>
    <t>168838</t>
  </si>
  <si>
    <t>DASSELTA</t>
  </si>
  <si>
    <t>DIGOXIN</t>
  </si>
  <si>
    <t>83318</t>
  </si>
  <si>
    <t>DIGOXIN LÉČIVA</t>
  </si>
  <si>
    <t>0,125MG TBL NOB 30</t>
  </si>
  <si>
    <t>DIOSMIN, KOMBINACE</t>
  </si>
  <si>
    <t>201992</t>
  </si>
  <si>
    <t>500MG TBL FLM 120</t>
  </si>
  <si>
    <t>132908</t>
  </si>
  <si>
    <t>DRASLÍK</t>
  </si>
  <si>
    <t>88356</t>
  </si>
  <si>
    <t>0,175G/0,175G TBL NOB 100</t>
  </si>
  <si>
    <t>199680</t>
  </si>
  <si>
    <t>300MG CPS DUR 60</t>
  </si>
  <si>
    <t>FLUVASTATIN</t>
  </si>
  <si>
    <t>16055</t>
  </si>
  <si>
    <t>80MG TBL PRO 28(2X14)</t>
  </si>
  <si>
    <t>163077</t>
  </si>
  <si>
    <t>125524</t>
  </si>
  <si>
    <t>5MG/50MG TBL NOB 100</t>
  </si>
  <si>
    <t>47476</t>
  </si>
  <si>
    <t>5MG/50MG TBL NOB 50</t>
  </si>
  <si>
    <t>ISOSORBID-MONONITRÁT</t>
  </si>
  <si>
    <t>132957</t>
  </si>
  <si>
    <t>MONO MACK DEPOT</t>
  </si>
  <si>
    <t>100MG TBL PRO 28</t>
  </si>
  <si>
    <t>IVABRADIN</t>
  </si>
  <si>
    <t>224671</t>
  </si>
  <si>
    <t>IVABRADIN TEVA</t>
  </si>
  <si>
    <t>5MG TBL FLM 56 KALBLI</t>
  </si>
  <si>
    <t>KARVEDILOL</t>
  </si>
  <si>
    <t>53282</t>
  </si>
  <si>
    <t>FROMILID</t>
  </si>
  <si>
    <t>250MG TBL FLM 14</t>
  </si>
  <si>
    <t>216199</t>
  </si>
  <si>
    <t>KLACID</t>
  </si>
  <si>
    <t>KLINDAMYCIN</t>
  </si>
  <si>
    <t>100339</t>
  </si>
  <si>
    <t>DALACIN C</t>
  </si>
  <si>
    <t>300MG CPS DUR 16</t>
  </si>
  <si>
    <t>KOLCHICIN</t>
  </si>
  <si>
    <t>119697</t>
  </si>
  <si>
    <t>0,5MG TBL OBD 20</t>
  </si>
  <si>
    <t>119698</t>
  </si>
  <si>
    <t>0,5MG TBL OBD 50</t>
  </si>
  <si>
    <t>114067</t>
  </si>
  <si>
    <t>50MG TBL FLM 90 II</t>
  </si>
  <si>
    <t>114070</t>
  </si>
  <si>
    <t>LOZAP 100 ZENTIVA</t>
  </si>
  <si>
    <t>100MG TBL FLM 90 PVC</t>
  </si>
  <si>
    <t>12356</t>
  </si>
  <si>
    <t>SIOFOR 850</t>
  </si>
  <si>
    <t>850MG TBL FLM 120 I</t>
  </si>
  <si>
    <t>METHYLPREDNISOLON</t>
  </si>
  <si>
    <t>40368</t>
  </si>
  <si>
    <t>MEDROL</t>
  </si>
  <si>
    <t>4MG TBL NOB 30 I</t>
  </si>
  <si>
    <t>49941</t>
  </si>
  <si>
    <t>100MG TBL PRO 100</t>
  </si>
  <si>
    <t>58038</t>
  </si>
  <si>
    <t>50MG TBL PRO 100</t>
  </si>
  <si>
    <t>MIDAZOLAM</t>
  </si>
  <si>
    <t>15013</t>
  </si>
  <si>
    <t>DORMICUM</t>
  </si>
  <si>
    <t>7,5MG TBL FLM 10X1</t>
  </si>
  <si>
    <t>32064</t>
  </si>
  <si>
    <t>59806</t>
  </si>
  <si>
    <t>NIMESULID</t>
  </si>
  <si>
    <t>12895</t>
  </si>
  <si>
    <t>100MG POR GRA SUS 30 I</t>
  </si>
  <si>
    <t>NITRENDIPIN</t>
  </si>
  <si>
    <t>111898</t>
  </si>
  <si>
    <t>NITRESAN</t>
  </si>
  <si>
    <t>111900</t>
  </si>
  <si>
    <t>111904</t>
  </si>
  <si>
    <t>OFLOXACIN</t>
  </si>
  <si>
    <t>55636</t>
  </si>
  <si>
    <t>OFLOXIN 200</t>
  </si>
  <si>
    <t>200MG TBL FLM 10</t>
  </si>
  <si>
    <t>OMEPRAZOL</t>
  </si>
  <si>
    <t>122114</t>
  </si>
  <si>
    <t>APO-OME 20</t>
  </si>
  <si>
    <t>20MG CPS ETD 100</t>
  </si>
  <si>
    <t>25366</t>
  </si>
  <si>
    <t>20MG CPS ETD 90</t>
  </si>
  <si>
    <t>119688</t>
  </si>
  <si>
    <t>180640</t>
  </si>
  <si>
    <t>40MG TBL ENT 30 II</t>
  </si>
  <si>
    <t>214525</t>
  </si>
  <si>
    <t>PENTOXIFYLIN</t>
  </si>
  <si>
    <t>155873</t>
  </si>
  <si>
    <t>TRENTAL 400</t>
  </si>
  <si>
    <t>400MG TBL RET 100</t>
  </si>
  <si>
    <t>PITOFENON A ANALGETIKA</t>
  </si>
  <si>
    <t>88708</t>
  </si>
  <si>
    <t>ALGIFEN</t>
  </si>
  <si>
    <t>500MG/5,25MG/0,1MG TBL NOB 20</t>
  </si>
  <si>
    <t>PREDNISON</t>
  </si>
  <si>
    <t>2963</t>
  </si>
  <si>
    <t>PREDNISON 20 LÉČIVA</t>
  </si>
  <si>
    <t>20MG TBL NOB 20</t>
  </si>
  <si>
    <t>RILMENIDIN</t>
  </si>
  <si>
    <t>125641</t>
  </si>
  <si>
    <t>1MG TBL NOB 90</t>
  </si>
  <si>
    <t>168899</t>
  </si>
  <si>
    <t>15MG TBL FLM 98 II</t>
  </si>
  <si>
    <t>500718</t>
  </si>
  <si>
    <t>RŮZNÉ JINÉ KOMBINACE ŽELEZA</t>
  </si>
  <si>
    <t>119653</t>
  </si>
  <si>
    <t>320MG/60MG TBL FLM 60</t>
  </si>
  <si>
    <t>SIMVASTATIN</t>
  </si>
  <si>
    <t>125077</t>
  </si>
  <si>
    <t>APO-SIMVA</t>
  </si>
  <si>
    <t>10MG TBL FLM 100</t>
  </si>
  <si>
    <t>158198</t>
  </si>
  <si>
    <t>80MG TBL NOB 100</t>
  </si>
  <si>
    <t>TELMISARTAN A AMLODIPIN</t>
  </si>
  <si>
    <t>167859</t>
  </si>
  <si>
    <t>TWYNSTA</t>
  </si>
  <si>
    <t>80MG/10MG TBL NOB 28</t>
  </si>
  <si>
    <t>189664</t>
  </si>
  <si>
    <t>80MG/12,5MG TBL FLM 100</t>
  </si>
  <si>
    <t>TETRYZOLIN, KOMBINACE</t>
  </si>
  <si>
    <t>187418</t>
  </si>
  <si>
    <t>SPERSALLERG</t>
  </si>
  <si>
    <t>0,5MG/ML+0,4MG/ML OPH GTT SOL 10ML</t>
  </si>
  <si>
    <t>TRIMETAZIDIN</t>
  </si>
  <si>
    <t>VERAPAMIL</t>
  </si>
  <si>
    <t>215965</t>
  </si>
  <si>
    <t>ISOPTIN SR</t>
  </si>
  <si>
    <t>240MG TBL PRO 100</t>
  </si>
  <si>
    <t>ZOLPIDEM</t>
  </si>
  <si>
    <t>168327</t>
  </si>
  <si>
    <t>2,5MG TBL FLM 60</t>
  </si>
  <si>
    <t>168328</t>
  </si>
  <si>
    <t>2,5MG TBL FLM 60X1</t>
  </si>
  <si>
    <t>ITOPRIDUM</t>
  </si>
  <si>
    <t>166759</t>
  </si>
  <si>
    <t>KINITO</t>
  </si>
  <si>
    <t>50MG TBL FLM 40</t>
  </si>
  <si>
    <t>PERINDOPRIL A BISOPROLOL</t>
  </si>
  <si>
    <t>213255</t>
  </si>
  <si>
    <t>COSYREL</t>
  </si>
  <si>
    <t>5MG/5MG TBL FLM 30</t>
  </si>
  <si>
    <t>SODNÁ SŮL LEVOTHYROXINU</t>
  </si>
  <si>
    <t>184245</t>
  </si>
  <si>
    <t>75MCG TBL NOB 100</t>
  </si>
  <si>
    <t>46692</t>
  </si>
  <si>
    <t>75MCG TBL NOB 100 II</t>
  </si>
  <si>
    <t>Obvazový materiál, náplasti</t>
  </si>
  <si>
    <t>81039</t>
  </si>
  <si>
    <t>OBINADLO ELASTICKÉ LENKIDEAL</t>
  </si>
  <si>
    <t>10CMX5M,V NATAŽENÉM STAVU,KRÁTKÝ TAH,1KS</t>
  </si>
  <si>
    <t>81040</t>
  </si>
  <si>
    <t>12CMX5M,V NATAŽENÉM STAVU,KRÁTKÝ TAH,1KS</t>
  </si>
  <si>
    <t>Ortopedicko protetické pomůcky sériově vyráběné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</si>
  <si>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</si>
  <si>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</si>
  <si>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</si>
  <si>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</si>
  <si>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</si>
  <si>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</si>
  <si>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5114</t>
  </si>
  <si>
    <t>PÁS BŘIŠNÍ VERBA 932 519 8</t>
  </si>
  <si>
    <t>OBDVOD TRUPU 85-95CM,VEL.3</t>
  </si>
  <si>
    <t>5115</t>
  </si>
  <si>
    <t>PÁS BŘIŠNÍ VERBA 932 518 9</t>
  </si>
  <si>
    <t>OBDVOD TRUPU 75-85CM,VEL.2</t>
  </si>
  <si>
    <t>5116</t>
  </si>
  <si>
    <t>PÁS BŘIŠNÍ VERBA 932 517 0</t>
  </si>
  <si>
    <t>OBDVOD TRUPU 65-75CM,VEL.1</t>
  </si>
  <si>
    <t>15378</t>
  </si>
  <si>
    <t>176914</t>
  </si>
  <si>
    <t>10MG TBL FLM 90</t>
  </si>
  <si>
    <t>94163</t>
  </si>
  <si>
    <t>CONCOR 10</t>
  </si>
  <si>
    <t>CIPROFLOXACIN</t>
  </si>
  <si>
    <t>15658</t>
  </si>
  <si>
    <t>CIPLOX</t>
  </si>
  <si>
    <t>500MG TBL FLM 10</t>
  </si>
  <si>
    <t>3542</t>
  </si>
  <si>
    <t>0,250MG TBL NOB 30</t>
  </si>
  <si>
    <t>KODEIN</t>
  </si>
  <si>
    <t>56993</t>
  </si>
  <si>
    <t>CODEIN SLOVAKOFARMA</t>
  </si>
  <si>
    <t>30MG TBL NOB 10</t>
  </si>
  <si>
    <t>201898</t>
  </si>
  <si>
    <t>VASOPIRIN</t>
  </si>
  <si>
    <t>100MG TBL ENT 100</t>
  </si>
  <si>
    <t>32059</t>
  </si>
  <si>
    <t>NITROFURANTOIN</t>
  </si>
  <si>
    <t>207280</t>
  </si>
  <si>
    <t>FUROLIN</t>
  </si>
  <si>
    <t>100MG TBL NOB 30</t>
  </si>
  <si>
    <t>NYSTATIN, KOMBINACE</t>
  </si>
  <si>
    <t>59450</t>
  </si>
  <si>
    <t>POLYGYNAX</t>
  </si>
  <si>
    <t>35000IU/35000IU/100000IU VAG CPS MOL 6 I</t>
  </si>
  <si>
    <t>PERINDOPRIL A AMLODIPIN</t>
  </si>
  <si>
    <t>124091</t>
  </si>
  <si>
    <t>PRESTANCE</t>
  </si>
  <si>
    <t>5MG/5MG TBL NOB 90(3X30)</t>
  </si>
  <si>
    <t>SOTALOL</t>
  </si>
  <si>
    <t>49014</t>
  </si>
  <si>
    <t>SOTAHEXAL 80</t>
  </si>
  <si>
    <t>30434</t>
  </si>
  <si>
    <t>SULFAMETHOXAZOL A TRIMETHOPRIM</t>
  </si>
  <si>
    <t>6264</t>
  </si>
  <si>
    <t>400MG/80MG TBL NOB 20</t>
  </si>
  <si>
    <t>THIAMAZOL</t>
  </si>
  <si>
    <t>87149</t>
  </si>
  <si>
    <t>215478</t>
  </si>
  <si>
    <t>60MG CPS PRO 50</t>
  </si>
  <si>
    <t>12494</t>
  </si>
  <si>
    <t>AUGMENTIN 1 G</t>
  </si>
  <si>
    <t>875MG/125MG TBL FLM 14 I</t>
  </si>
  <si>
    <t>132654</t>
  </si>
  <si>
    <t>ACETYLCYSTEIN</t>
  </si>
  <si>
    <t>132841</t>
  </si>
  <si>
    <t>ACC LONG</t>
  </si>
  <si>
    <t>AMBROXOL</t>
  </si>
  <si>
    <t>94921</t>
  </si>
  <si>
    <t>96599</t>
  </si>
  <si>
    <t>SEDACORON</t>
  </si>
  <si>
    <t>200MG TBL NOB 50</t>
  </si>
  <si>
    <t>50311</t>
  </si>
  <si>
    <t>10MG TBL FLM 90X1</t>
  </si>
  <si>
    <t>148306</t>
  </si>
  <si>
    <t>BETAMETHASON</t>
  </si>
  <si>
    <t>17166</t>
  </si>
  <si>
    <t>BELOSALIC</t>
  </si>
  <si>
    <t>0,5MG/G+30MG/G UNG 30G</t>
  </si>
  <si>
    <t>19757</t>
  </si>
  <si>
    <t>BELODERM</t>
  </si>
  <si>
    <t>0,5MG/G UNG 30G</t>
  </si>
  <si>
    <t>BUDESONID</t>
  </si>
  <si>
    <t>16301</t>
  </si>
  <si>
    <t>MIFLONID 200</t>
  </si>
  <si>
    <t>200MCG INH PLV CPS DUR 60</t>
  </si>
  <si>
    <t>CETIRIZIN</t>
  </si>
  <si>
    <t>29327</t>
  </si>
  <si>
    <t>110MG CPS DUR 30X1 I</t>
  </si>
  <si>
    <t>107918</t>
  </si>
  <si>
    <t>APO-DICLO</t>
  </si>
  <si>
    <t>50MG TBL ENT 100</t>
  </si>
  <si>
    <t>14075</t>
  </si>
  <si>
    <t>500MG TBL FLM 60</t>
  </si>
  <si>
    <t>97522</t>
  </si>
  <si>
    <t>500MG TBL FLM 30</t>
  </si>
  <si>
    <t>DULOXETIN</t>
  </si>
  <si>
    <t>28389</t>
  </si>
  <si>
    <t>CYMBALTA</t>
  </si>
  <si>
    <t>60MG CPS ETD 28</t>
  </si>
  <si>
    <t>EZETIMIB</t>
  </si>
  <si>
    <t>132209</t>
  </si>
  <si>
    <t>EZETIMIB APOTEX</t>
  </si>
  <si>
    <t>10MG TBL NOB 100 I</t>
  </si>
  <si>
    <t>FLUTIKASON</t>
  </si>
  <si>
    <t>30685</t>
  </si>
  <si>
    <t>NASOFAN</t>
  </si>
  <si>
    <t>50MCG/DÁV NAS SPR SUS 1X120DÁV</t>
  </si>
  <si>
    <t>FORMOTEROL</t>
  </si>
  <si>
    <t>19147</t>
  </si>
  <si>
    <t>FORMOVENT</t>
  </si>
  <si>
    <t>12MCG INH PLV CPS DUR 60+1 INH</t>
  </si>
  <si>
    <t>56807</t>
  </si>
  <si>
    <t>125MG TBL NOB 30</t>
  </si>
  <si>
    <t>GLYCEROL-TRINITRÁT</t>
  </si>
  <si>
    <t>85071</t>
  </si>
  <si>
    <t>NITROMINT</t>
  </si>
  <si>
    <t>0,4MG/DÁV SPR SLG 10G I</t>
  </si>
  <si>
    <t>JINÁ ANTIBIOTIKA PRO LOKÁLNÍ APLIKACI</t>
  </si>
  <si>
    <t>1066</t>
  </si>
  <si>
    <t>250IU/G+5,2MG/G UNG 10G</t>
  </si>
  <si>
    <t>KETOPROFEN</t>
  </si>
  <si>
    <t>16287</t>
  </si>
  <si>
    <t>FASTUM</t>
  </si>
  <si>
    <t>25MG/G GEL 100G</t>
  </si>
  <si>
    <t>KOMBINACE RŮZNÝCH ANTIBIOTIK</t>
  </si>
  <si>
    <t>1076</t>
  </si>
  <si>
    <t>OPHTHALMO-FRAMYKOIN</t>
  </si>
  <si>
    <t>OPH UNG 5G</t>
  </si>
  <si>
    <t>LEVOCETIRIZIN</t>
  </si>
  <si>
    <t>124346</t>
  </si>
  <si>
    <t>5MG TBL FLM 90 I</t>
  </si>
  <si>
    <t>MAGNESIUM-LAKTÁT</t>
  </si>
  <si>
    <t>171577</t>
  </si>
  <si>
    <t>MAGNESIUM LACTATE BIOMEDICA</t>
  </si>
  <si>
    <t>500MG TBL NOB 50</t>
  </si>
  <si>
    <t>MĚKKÝ PARAFIN A TUKOVÉ PRODUKTY</t>
  </si>
  <si>
    <t>100273</t>
  </si>
  <si>
    <t>208207</t>
  </si>
  <si>
    <t>SIOFOR</t>
  </si>
  <si>
    <t>850MG TBL FLM 60 II</t>
  </si>
  <si>
    <t>59807</t>
  </si>
  <si>
    <t>19000IU/ML INJ SOL ISP 2X0,8ML</t>
  </si>
  <si>
    <t>12892</t>
  </si>
  <si>
    <t>17187</t>
  </si>
  <si>
    <t>NIMESIL</t>
  </si>
  <si>
    <t>100MG POR GRA SUS 30</t>
  </si>
  <si>
    <t>111902</t>
  </si>
  <si>
    <t>20MG TBL NOB 30</t>
  </si>
  <si>
    <t>NORETHISTERON</t>
  </si>
  <si>
    <t>216963</t>
  </si>
  <si>
    <t>NORETHISTERON ZENTIVA</t>
  </si>
  <si>
    <t>5MG TBL NOB 45</t>
  </si>
  <si>
    <t>195351</t>
  </si>
  <si>
    <t>OMEPRAZOL FARMAX</t>
  </si>
  <si>
    <t>109409</t>
  </si>
  <si>
    <t>NOLPAZA</t>
  </si>
  <si>
    <t>40MG TBL ENT 14</t>
  </si>
  <si>
    <t>126013</t>
  </si>
  <si>
    <t>PRENEWEL</t>
  </si>
  <si>
    <t>2MG/0,625MG TBL NOB 30 II</t>
  </si>
  <si>
    <t>27111</t>
  </si>
  <si>
    <t>75MG CPS DUR 112(2X56)</t>
  </si>
  <si>
    <t>PSEUDOEFEDRIN, KOMBINACE</t>
  </si>
  <si>
    <t>216104</t>
  </si>
  <si>
    <t>5MG/120MG TBL PRO 14 II</t>
  </si>
  <si>
    <t>RABEPRAZOL</t>
  </si>
  <si>
    <t>157139</t>
  </si>
  <si>
    <t>ZULBEX</t>
  </si>
  <si>
    <t>20MG TBL ENT 28</t>
  </si>
  <si>
    <t>148072</t>
  </si>
  <si>
    <t>148074</t>
  </si>
  <si>
    <t>184412</t>
  </si>
  <si>
    <t>SORVASTA</t>
  </si>
  <si>
    <t>10MG TBL FLM 84X1</t>
  </si>
  <si>
    <t>184434</t>
  </si>
  <si>
    <t>40MG TBL FLM 84X1</t>
  </si>
  <si>
    <t>RUTOSID, KOMBINACE</t>
  </si>
  <si>
    <t>96303</t>
  </si>
  <si>
    <t>ASCORUTIN</t>
  </si>
  <si>
    <t>100MG/20MG TBL FLM 50</t>
  </si>
  <si>
    <t>115714</t>
  </si>
  <si>
    <t>320MG/60MG TBL FLM 50</t>
  </si>
  <si>
    <t>SODNÁ SŮL METAMIZOLU</t>
  </si>
  <si>
    <t>3377</t>
  </si>
  <si>
    <t>BISEPTOL</t>
  </si>
  <si>
    <t>75023</t>
  </si>
  <si>
    <t>COTRIMOXAZOL AL FORTE</t>
  </si>
  <si>
    <t>800MG/160MG TBL NOB 20</t>
  </si>
  <si>
    <t>26554</t>
  </si>
  <si>
    <t>MICARDIS</t>
  </si>
  <si>
    <t>80MG TBL NOB 28</t>
  </si>
  <si>
    <t>183063</t>
  </si>
  <si>
    <t>TELMISARTAN EGIS</t>
  </si>
  <si>
    <t>40MG TBL FLM 28</t>
  </si>
  <si>
    <t>TOBRAMYCIN</t>
  </si>
  <si>
    <t>93207</t>
  </si>
  <si>
    <t>3MG/G OPH UNG 3,5G</t>
  </si>
  <si>
    <t>TRAZODON</t>
  </si>
  <si>
    <t>188157</t>
  </si>
  <si>
    <t>TRITTICO PROLONG</t>
  </si>
  <si>
    <t>150MG TBL PRO 14</t>
  </si>
  <si>
    <t>UHLIČITAN VÁPENATÝ</t>
  </si>
  <si>
    <t>62323</t>
  </si>
  <si>
    <t>MAXI-KALZ 1000</t>
  </si>
  <si>
    <t>1000MG TBL EFF 10</t>
  </si>
  <si>
    <t>VALSARTAN A DIURETIKA</t>
  </si>
  <si>
    <t>161954</t>
  </si>
  <si>
    <t>VALSACOMBI</t>
  </si>
  <si>
    <t>320MG/12,5MG TBL FLM 28</t>
  </si>
  <si>
    <t>VÁPNÍK, KOMBINACE S VITAMINEM D A/NEBO JINÝMI LÉČIVY</t>
  </si>
  <si>
    <t>47514</t>
  </si>
  <si>
    <t>CALCICHEW D3</t>
  </si>
  <si>
    <t>500MG/200IU TBL MND 20</t>
  </si>
  <si>
    <t>198054</t>
  </si>
  <si>
    <t>SANVAL</t>
  </si>
  <si>
    <t>10MG TBL FLM 20</t>
  </si>
  <si>
    <t>ATORVASTATIN A EZETIMIB</t>
  </si>
  <si>
    <t>204762</t>
  </si>
  <si>
    <t>10MG/40MG TBL FLM 30</t>
  </si>
  <si>
    <t>TRAMADOL A PARACETAMOL</t>
  </si>
  <si>
    <t>138839</t>
  </si>
  <si>
    <t>DORETA</t>
  </si>
  <si>
    <t>37,5MG/325MG TBL FLM 10 I</t>
  </si>
  <si>
    <t>JINÉ KAPILÁRY STABILIZUJÍCÍ LÁTKY</t>
  </si>
  <si>
    <t>107806</t>
  </si>
  <si>
    <t>20MG TBL ENT 30</t>
  </si>
  <si>
    <t>15010</t>
  </si>
  <si>
    <t>15MG TBL FLM 10X1</t>
  </si>
  <si>
    <t>ACEBUTOLOL</t>
  </si>
  <si>
    <t>80058</t>
  </si>
  <si>
    <t>SECTRAL</t>
  </si>
  <si>
    <t>400MG TBL FLM 30</t>
  </si>
  <si>
    <t>ACIKLOVIR</t>
  </si>
  <si>
    <t>13703</t>
  </si>
  <si>
    <t>ZOVIRAX</t>
  </si>
  <si>
    <t>200MG TBL NOB 25</t>
  </si>
  <si>
    <t>127272</t>
  </si>
  <si>
    <t>300MG TBL NOB 30</t>
  </si>
  <si>
    <t>90957</t>
  </si>
  <si>
    <t>XANAX</t>
  </si>
  <si>
    <t>162908</t>
  </si>
  <si>
    <t>ORCAL NEO</t>
  </si>
  <si>
    <t>163110</t>
  </si>
  <si>
    <t>ZOREM</t>
  </si>
  <si>
    <t>163111</t>
  </si>
  <si>
    <t>AMOROLFIN</t>
  </si>
  <si>
    <t>185977</t>
  </si>
  <si>
    <t>LOCERYL</t>
  </si>
  <si>
    <t>50MG/ML LAC UGC 1X2,5ML II</t>
  </si>
  <si>
    <t>ANTIAGREGANCIA KROMĚ HEPARINU, KOMBINACE</t>
  </si>
  <si>
    <t>167508</t>
  </si>
  <si>
    <t>DUOPLAVIN</t>
  </si>
  <si>
    <t>75MG/100MG TBL FLM 28</t>
  </si>
  <si>
    <t>93013</t>
  </si>
  <si>
    <t>93015</t>
  </si>
  <si>
    <t>204694</t>
  </si>
  <si>
    <t>TORVACARD NEO</t>
  </si>
  <si>
    <t>225092</t>
  </si>
  <si>
    <t>ATORVASTATIN A AMLODIPIN</t>
  </si>
  <si>
    <t>101172</t>
  </si>
  <si>
    <t>CADUET</t>
  </si>
  <si>
    <t>5MG/10MG TBL FLM 90</t>
  </si>
  <si>
    <t>30560</t>
  </si>
  <si>
    <t>10MG/10MG TBL FLM 30</t>
  </si>
  <si>
    <t>30543</t>
  </si>
  <si>
    <t>5MG/10MG TBL FLM 30</t>
  </si>
  <si>
    <t>45010</t>
  </si>
  <si>
    <t>500MG TBL FLM 3</t>
  </si>
  <si>
    <t>49909</t>
  </si>
  <si>
    <t>BILASTIN</t>
  </si>
  <si>
    <t>148675</t>
  </si>
  <si>
    <t>XADOS</t>
  </si>
  <si>
    <t>20MG TBL NOB 50</t>
  </si>
  <si>
    <t>3822</t>
  </si>
  <si>
    <t>158716</t>
  </si>
  <si>
    <t>218835</t>
  </si>
  <si>
    <t>BROMAZEPAM</t>
  </si>
  <si>
    <t>88219</t>
  </si>
  <si>
    <t>LEXAURIN</t>
  </si>
  <si>
    <t>132601</t>
  </si>
  <si>
    <t>CEFUROXIM</t>
  </si>
  <si>
    <t>47727</t>
  </si>
  <si>
    <t>ZINNAT</t>
  </si>
  <si>
    <t>CILAZAPRIL</t>
  </si>
  <si>
    <t>125441</t>
  </si>
  <si>
    <t>INHIBACE</t>
  </si>
  <si>
    <t>CIPROFIBRÁT</t>
  </si>
  <si>
    <t>47684</t>
  </si>
  <si>
    <t>LIPANOR</t>
  </si>
  <si>
    <t>100MG CPS DUR 60</t>
  </si>
  <si>
    <t>CITALOPRAM</t>
  </si>
  <si>
    <t>17433</t>
  </si>
  <si>
    <t>20MG TBL FLM 60</t>
  </si>
  <si>
    <t>168836</t>
  </si>
  <si>
    <t>27899</t>
  </si>
  <si>
    <t>AERIUS</t>
  </si>
  <si>
    <t>179955</t>
  </si>
  <si>
    <t>DESLORATADIN MYLAN</t>
  </si>
  <si>
    <t>5MG TBL FLM 50</t>
  </si>
  <si>
    <t>119672</t>
  </si>
  <si>
    <t>DICLOFENAC DUO PHARMASWISS</t>
  </si>
  <si>
    <t>75MG CPS RDR 30 I</t>
  </si>
  <si>
    <t>132634</t>
  </si>
  <si>
    <t>225549</t>
  </si>
  <si>
    <t>500MG TBL FLM 180(2X90)</t>
  </si>
  <si>
    <t>DOXYCYKLIN</t>
  </si>
  <si>
    <t>12738</t>
  </si>
  <si>
    <t>DOXYHEXAL</t>
  </si>
  <si>
    <t>200MG TBL NOB 20</t>
  </si>
  <si>
    <t>ERYTHROMYCIN</t>
  </si>
  <si>
    <t>97513</t>
  </si>
  <si>
    <t>AKNEMYCIN 2000</t>
  </si>
  <si>
    <t>20MG/G UNG 25G</t>
  </si>
  <si>
    <t>47995</t>
  </si>
  <si>
    <t>EZETROL</t>
  </si>
  <si>
    <t>10MG TBL NOB 30 II</t>
  </si>
  <si>
    <t>47997</t>
  </si>
  <si>
    <t>10MG TBL NOB 98 II</t>
  </si>
  <si>
    <t>FENOFIBRÁT</t>
  </si>
  <si>
    <t>207094</t>
  </si>
  <si>
    <t>LIPANTHYL S</t>
  </si>
  <si>
    <t>215MG TBL FLM 100</t>
  </si>
  <si>
    <t>GABAPENTIN</t>
  </si>
  <si>
    <t>84400</t>
  </si>
  <si>
    <t>NEURONTIN</t>
  </si>
  <si>
    <t>300MG CPS DUR 100</t>
  </si>
  <si>
    <t>GLIKLAZID</t>
  </si>
  <si>
    <t>1290</t>
  </si>
  <si>
    <t>DIAPREL MR</t>
  </si>
  <si>
    <t>30MG TBL RET 60</t>
  </si>
  <si>
    <t>18390</t>
  </si>
  <si>
    <t>30MG TBL RET 120</t>
  </si>
  <si>
    <t>76380</t>
  </si>
  <si>
    <t>RHEFLUIN</t>
  </si>
  <si>
    <t>5MG/50MG TBL NOB 30</t>
  </si>
  <si>
    <t>94804</t>
  </si>
  <si>
    <t>MODURETIC</t>
  </si>
  <si>
    <t>HYDROKORTISON A ANTIBIOTIKA</t>
  </si>
  <si>
    <t>173196</t>
  </si>
  <si>
    <t>PIMAFUCORT</t>
  </si>
  <si>
    <t>10MG/G+10MG/G+3,5MG/G CRM 15G</t>
  </si>
  <si>
    <t>191880</t>
  </si>
  <si>
    <t>INDAPAMID PMCS</t>
  </si>
  <si>
    <t>2,5MG TBL NOB 100</t>
  </si>
  <si>
    <t>IPRATROPIUM-BROMID</t>
  </si>
  <si>
    <t>32992</t>
  </si>
  <si>
    <t>ATROVENT N</t>
  </si>
  <si>
    <t>0,020MG/DÁV INH SOL PSS 200DÁV</t>
  </si>
  <si>
    <t>201970</t>
  </si>
  <si>
    <t>33000IU/2500IU DRM PLV SOL 1</t>
  </si>
  <si>
    <t>KAPTOPRIL</t>
  </si>
  <si>
    <t>31385</t>
  </si>
  <si>
    <t>TENSIOMIN</t>
  </si>
  <si>
    <t>12,5MG TBL NOB 30</t>
  </si>
  <si>
    <t>53189</t>
  </si>
  <si>
    <t>KLACID SR</t>
  </si>
  <si>
    <t>500MG TBL RET 7</t>
  </si>
  <si>
    <t>KLINDAMYCIN, KOMBINACE</t>
  </si>
  <si>
    <t>169740</t>
  </si>
  <si>
    <t>DUAC</t>
  </si>
  <si>
    <t>10MG/G+50MG/G GEL 15G</t>
  </si>
  <si>
    <t>KLÍŠŤOVÁ ENCEFALITIDA, INAKTIVOVANÝ CELÝ VIRUS</t>
  </si>
  <si>
    <t>215948</t>
  </si>
  <si>
    <t>FSME-IMMUN</t>
  </si>
  <si>
    <t>0,25ML INJ SUS ISP 1X0,25ML+J</t>
  </si>
  <si>
    <t>155782</t>
  </si>
  <si>
    <t>100MG/50MG TBL NOB 100</t>
  </si>
  <si>
    <t>188850</t>
  </si>
  <si>
    <t>100MG TBL ENT 100 I</t>
  </si>
  <si>
    <t>KYSELINA URSODEOXYCHOLOVÁ</t>
  </si>
  <si>
    <t>13808</t>
  </si>
  <si>
    <t>URSOSAN</t>
  </si>
  <si>
    <t>250MG CPS DUR 100</t>
  </si>
  <si>
    <t>LANSOPRAZOL</t>
  </si>
  <si>
    <t>17122</t>
  </si>
  <si>
    <t>LANZUL</t>
  </si>
  <si>
    <t>30MG CPS DUR 56</t>
  </si>
  <si>
    <t>LÉČIVA K TERAPII ONEMOCNĚNÍ JATER</t>
  </si>
  <si>
    <t>125753</t>
  </si>
  <si>
    <t>LINAGLIPTIN</t>
  </si>
  <si>
    <t>168451</t>
  </si>
  <si>
    <t>TRAJENTA</t>
  </si>
  <si>
    <t>5MG TBL FLM 90X1</t>
  </si>
  <si>
    <t>LISINOPRIL A AMLODIPIN</t>
  </si>
  <si>
    <t>144795</t>
  </si>
  <si>
    <t>AMESOS</t>
  </si>
  <si>
    <t>20MG/10MG TBL NOB 90</t>
  </si>
  <si>
    <t>MELATONIN</t>
  </si>
  <si>
    <t>29957</t>
  </si>
  <si>
    <t>CIRCADIN</t>
  </si>
  <si>
    <t>2MG TBL PRO 21</t>
  </si>
  <si>
    <t>MELOXIKAM</t>
  </si>
  <si>
    <t>22901</t>
  </si>
  <si>
    <t>MELOXICAM TEVA</t>
  </si>
  <si>
    <t>15MG TBL NOB 50 I</t>
  </si>
  <si>
    <t>96087</t>
  </si>
  <si>
    <t>METFORMIN TEVA</t>
  </si>
  <si>
    <t>METOKLOPRAMID</t>
  </si>
  <si>
    <t>93104</t>
  </si>
  <si>
    <t>10MG TBL NOB 40</t>
  </si>
  <si>
    <t>46981</t>
  </si>
  <si>
    <t>200MG TBL PRO 30</t>
  </si>
  <si>
    <t>MOMETASON</t>
  </si>
  <si>
    <t>192202</t>
  </si>
  <si>
    <t>1MG/G CRM 1X30G</t>
  </si>
  <si>
    <t>MOXONIDIN</t>
  </si>
  <si>
    <t>215166</t>
  </si>
  <si>
    <t>CYNT 0,4</t>
  </si>
  <si>
    <t>0,4MG TBL FLM 98 I</t>
  </si>
  <si>
    <t>199349</t>
  </si>
  <si>
    <t>0,4MG TBL FLM 98</t>
  </si>
  <si>
    <t>199347</t>
  </si>
  <si>
    <t>CYNT 0,3</t>
  </si>
  <si>
    <t>0,3MG TBL FLM 98</t>
  </si>
  <si>
    <t>32060</t>
  </si>
  <si>
    <t>9500IU/ML INJ SOL ISP 2X0,6ML</t>
  </si>
  <si>
    <t>NARATRIPTAN</t>
  </si>
  <si>
    <t>216735</t>
  </si>
  <si>
    <t>NARAMIG</t>
  </si>
  <si>
    <t>2,5MG TBL FLM 6 II</t>
  </si>
  <si>
    <t>112579</t>
  </si>
  <si>
    <t>5MG TBL NOB 98</t>
  </si>
  <si>
    <t>115318</t>
  </si>
  <si>
    <t>215606</t>
  </si>
  <si>
    <t>49115</t>
  </si>
  <si>
    <t>162079</t>
  </si>
  <si>
    <t>20MG TBL ENT 98</t>
  </si>
  <si>
    <t>47085</t>
  </si>
  <si>
    <t>PENTOMER RETARD</t>
  </si>
  <si>
    <t>400MG TBL PRO 100</t>
  </si>
  <si>
    <t>120805</t>
  </si>
  <si>
    <t>APO-PERINDO</t>
  </si>
  <si>
    <t>8MG TBL NOB 30</t>
  </si>
  <si>
    <t>120810</t>
  </si>
  <si>
    <t>124093</t>
  </si>
  <si>
    <t>5MG/5MG TBL NOB 120(4X30)</t>
  </si>
  <si>
    <t>124135</t>
  </si>
  <si>
    <t>10MG/10MG TBL NOB 120(4X30)</t>
  </si>
  <si>
    <t>PROPAFENON</t>
  </si>
  <si>
    <t>186335</t>
  </si>
  <si>
    <t>RYTMONORM</t>
  </si>
  <si>
    <t>150MG TBL FLM 50</t>
  </si>
  <si>
    <t>186331</t>
  </si>
  <si>
    <t>300MG TBL FLM 100</t>
  </si>
  <si>
    <t>215909</t>
  </si>
  <si>
    <t>157141</t>
  </si>
  <si>
    <t>20MG TBL ENT 56</t>
  </si>
  <si>
    <t>141960</t>
  </si>
  <si>
    <t>RAPOXOL</t>
  </si>
  <si>
    <t>56983</t>
  </si>
  <si>
    <t>23969</t>
  </si>
  <si>
    <t>AMPRILAN</t>
  </si>
  <si>
    <t>RAMIPRIL A DIURETIKA</t>
  </si>
  <si>
    <t>115594</t>
  </si>
  <si>
    <t>MEDORAM PLUS H</t>
  </si>
  <si>
    <t>5MG/25MG TBL NOB 100</t>
  </si>
  <si>
    <t>RILUZOL</t>
  </si>
  <si>
    <t>27286</t>
  </si>
  <si>
    <t>RILUTEK</t>
  </si>
  <si>
    <t>50MG TBL FLM 56</t>
  </si>
  <si>
    <t>148070</t>
  </si>
  <si>
    <t>148078</t>
  </si>
  <si>
    <t>145558</t>
  </si>
  <si>
    <t>49706</t>
  </si>
  <si>
    <t>CRESTOR</t>
  </si>
  <si>
    <t>SALBUTAMOL</t>
  </si>
  <si>
    <t>SILDENAFIL</t>
  </si>
  <si>
    <t>149958</t>
  </si>
  <si>
    <t>SILDENAFIL ACTAVIS</t>
  </si>
  <si>
    <t>100MG TBL FLM 8</t>
  </si>
  <si>
    <t>166801</t>
  </si>
  <si>
    <t>OLVION</t>
  </si>
  <si>
    <t>26912</t>
  </si>
  <si>
    <t>VIAGRA</t>
  </si>
  <si>
    <t>100MG TBL FLM 4 I</t>
  </si>
  <si>
    <t>143428</t>
  </si>
  <si>
    <t>SILDENAFIL SANDOZ</t>
  </si>
  <si>
    <t>100MG TBL NOB 8</t>
  </si>
  <si>
    <t>157899</t>
  </si>
  <si>
    <t>SILDENAFIL MYLAN</t>
  </si>
  <si>
    <t>SILYMARIN</t>
  </si>
  <si>
    <t>1147</t>
  </si>
  <si>
    <t>SILYMARIN AL 50</t>
  </si>
  <si>
    <t>50MG TBL OBD 100</t>
  </si>
  <si>
    <t>SOLIFENACIN</t>
  </si>
  <si>
    <t>211928</t>
  </si>
  <si>
    <t>SOLIFENACIN MYLAN</t>
  </si>
  <si>
    <t>49021</t>
  </si>
  <si>
    <t>SOTAHEXAL 160</t>
  </si>
  <si>
    <t>160MG TBL NOB 100</t>
  </si>
  <si>
    <t>SULFASALAZIN</t>
  </si>
  <si>
    <t>47712</t>
  </si>
  <si>
    <t>500MG TBL ENT 100</t>
  </si>
  <si>
    <t>TADALAFIL</t>
  </si>
  <si>
    <t>29258</t>
  </si>
  <si>
    <t>CIALIS</t>
  </si>
  <si>
    <t>29260</t>
  </si>
  <si>
    <t>20MG TBL FLM 8</t>
  </si>
  <si>
    <t>49196</t>
  </si>
  <si>
    <t>0,4MG CPS RDR 100</t>
  </si>
  <si>
    <t>167666</t>
  </si>
  <si>
    <t>TOLURA</t>
  </si>
  <si>
    <t>40MG TBL NOB 28</t>
  </si>
  <si>
    <t>167852</t>
  </si>
  <si>
    <t>80MG/5MG TBL NOB 28</t>
  </si>
  <si>
    <t>26578</t>
  </si>
  <si>
    <t>MICARDISPLUS</t>
  </si>
  <si>
    <t>80MG/12,5MG TBL NOB 28</t>
  </si>
  <si>
    <t>193884</t>
  </si>
  <si>
    <t>TOLUCOMBI</t>
  </si>
  <si>
    <t>80MG/12,5MG TBL NOB 28X1 II</t>
  </si>
  <si>
    <t>193894</t>
  </si>
  <si>
    <t>80MG/25MG TBL NOB 28X1 II</t>
  </si>
  <si>
    <t>193874</t>
  </si>
  <si>
    <t>40MG/12,5MG TBL NOB 28X1 II</t>
  </si>
  <si>
    <t>189668</t>
  </si>
  <si>
    <t>80MG/25MG TBL FLM 30</t>
  </si>
  <si>
    <t>86264</t>
  </si>
  <si>
    <t>3MG/ML OPH GTT SOL 1X5ML</t>
  </si>
  <si>
    <t>TRAMADOL</t>
  </si>
  <si>
    <t>12687</t>
  </si>
  <si>
    <t>TRAMAL RETARD TABLETY 100 MG</t>
  </si>
  <si>
    <t>46444</t>
  </si>
  <si>
    <t>TRITTICO AC 150</t>
  </si>
  <si>
    <t>150MG TBL RET 60</t>
  </si>
  <si>
    <t>TRIAMCINOLON</t>
  </si>
  <si>
    <t>2829</t>
  </si>
  <si>
    <t>TRIAMCINOLON LÉČIVA UNG</t>
  </si>
  <si>
    <t>1MG/G UNG 10G</t>
  </si>
  <si>
    <t>186665</t>
  </si>
  <si>
    <t>PREDUCTAL MR</t>
  </si>
  <si>
    <t>35MG TBL RET 180</t>
  </si>
  <si>
    <t>215964</t>
  </si>
  <si>
    <t>240MG TBL PRO 30</t>
  </si>
  <si>
    <t>16286</t>
  </si>
  <si>
    <t>STILNOX</t>
  </si>
  <si>
    <t>198058</t>
  </si>
  <si>
    <t>218386</t>
  </si>
  <si>
    <t>ZOLPINOX</t>
  </si>
  <si>
    <t>59571</t>
  </si>
  <si>
    <t>37MG/5MG/0,01MG CPS MOL 100</t>
  </si>
  <si>
    <t>59570</t>
  </si>
  <si>
    <t>37MG/5MG/0,01MG CPS MOL 50</t>
  </si>
  <si>
    <t>SALMETEROL A FLUTIKASON</t>
  </si>
  <si>
    <t>45964</t>
  </si>
  <si>
    <t>SERETIDE DISKUS</t>
  </si>
  <si>
    <t>50MCG/250MCG INH PLV DOS 1X60DÁV</t>
  </si>
  <si>
    <t>190960</t>
  </si>
  <si>
    <t>5MG/1,25MG/5MG TBL FLM 90(3X30)</t>
  </si>
  <si>
    <t>166760</t>
  </si>
  <si>
    <t>50MG TBL FLM 100</t>
  </si>
  <si>
    <t>ATORVASTATIN, AMLODIPIN A PERINDOPRIL</t>
  </si>
  <si>
    <t>205995</t>
  </si>
  <si>
    <t>LIPERTANCE</t>
  </si>
  <si>
    <t>20MG/5MG/5MG TBL FLM 30</t>
  </si>
  <si>
    <t>205998</t>
  </si>
  <si>
    <t>20MG/10MG/5MG TBL FLM 30</t>
  </si>
  <si>
    <t>206001</t>
  </si>
  <si>
    <t>20MG/10MG/10MG TBL FLM 30</t>
  </si>
  <si>
    <t>205992</t>
  </si>
  <si>
    <t>10MG/5MG/5MG TBL FLM 30</t>
  </si>
  <si>
    <t>204760</t>
  </si>
  <si>
    <t>10MG/20MG TBL FLM 100</t>
  </si>
  <si>
    <t>179327</t>
  </si>
  <si>
    <t>75MG/650MG TBL FLM 30 I</t>
  </si>
  <si>
    <t>BUPROPION A NALTREXON</t>
  </si>
  <si>
    <t>210388</t>
  </si>
  <si>
    <t>MYSIMBA</t>
  </si>
  <si>
    <t>8MG/90MG TBL PRO 112</t>
  </si>
  <si>
    <t>BISOPROLOL A AMLODIPIN</t>
  </si>
  <si>
    <t>197070</t>
  </si>
  <si>
    <t>BIGITAL</t>
  </si>
  <si>
    <t>10MG/10MG TBL NOB 90</t>
  </si>
  <si>
    <t>213258</t>
  </si>
  <si>
    <t>EDOBAXAN</t>
  </si>
  <si>
    <t>210631</t>
  </si>
  <si>
    <t>LIXIANA</t>
  </si>
  <si>
    <t>60MG TBL FLM 100</t>
  </si>
  <si>
    <t>210625</t>
  </si>
  <si>
    <t>60MG TBL FLM 30</t>
  </si>
  <si>
    <t>NATRIUM-PIKOSULFÁT, KOMBINACE</t>
  </si>
  <si>
    <t>207229</t>
  </si>
  <si>
    <t>CITRAFLEET</t>
  </si>
  <si>
    <t>10MG/3,5G/10,97G POR PLV SOL SCC 2</t>
  </si>
  <si>
    <t>KLOTRIMAZOL</t>
  </si>
  <si>
    <t>16895</t>
  </si>
  <si>
    <t>2828</t>
  </si>
  <si>
    <t>TRIAMCINOLON LÉČIVA CRM</t>
  </si>
  <si>
    <t>1MG/G CRM 10G</t>
  </si>
  <si>
    <t>190970</t>
  </si>
  <si>
    <t>10MG/2,5MG/5MG TBL FLM 90(3X30)</t>
  </si>
  <si>
    <t>155938</t>
  </si>
  <si>
    <t>HERPESIN 200</t>
  </si>
  <si>
    <t>223519</t>
  </si>
  <si>
    <t>ASPIRIN PROTECT</t>
  </si>
  <si>
    <t>100MG TBL ENT 98</t>
  </si>
  <si>
    <t>166476</t>
  </si>
  <si>
    <t>ATORIS 80</t>
  </si>
  <si>
    <t>FLUTRIMAZOL</t>
  </si>
  <si>
    <t>53905</t>
  </si>
  <si>
    <t>MICETAL</t>
  </si>
  <si>
    <t>10MG/ML DRM SPR SOL 1X30ML</t>
  </si>
  <si>
    <t>208280</t>
  </si>
  <si>
    <t>10MG/G CRM 1X15G</t>
  </si>
  <si>
    <t>167673</t>
  </si>
  <si>
    <t>163114</t>
  </si>
  <si>
    <t>AMOXICILIN</t>
  </si>
  <si>
    <t>62052</t>
  </si>
  <si>
    <t>DUOMOX 1000</t>
  </si>
  <si>
    <t>1000MG TBL SUS 20</t>
  </si>
  <si>
    <t>ANTIBIOTIKA V KOMBINACI S OSTATNÍMI LÉČIVY</t>
  </si>
  <si>
    <t>1077</t>
  </si>
  <si>
    <t>OPHTHALMO-FRAMYKOIN COMP.</t>
  </si>
  <si>
    <t>132988</t>
  </si>
  <si>
    <t>196001</t>
  </si>
  <si>
    <t>SOBYCOR</t>
  </si>
  <si>
    <t>216708</t>
  </si>
  <si>
    <t>3MG TBL NOB 28</t>
  </si>
  <si>
    <t>132524</t>
  </si>
  <si>
    <t>28831</t>
  </si>
  <si>
    <t>2,5MG POR TBL DIS 30</t>
  </si>
  <si>
    <t>DEXAMETHASON A ANTIINFEKTIVA</t>
  </si>
  <si>
    <t>2546</t>
  </si>
  <si>
    <t>OPH GTT SUS 1X5ML</t>
  </si>
  <si>
    <t>DIAZEPAM</t>
  </si>
  <si>
    <t>2478</t>
  </si>
  <si>
    <t>10MG TBL NOB 20(2X10)</t>
  </si>
  <si>
    <t>ENOXAPARIN</t>
  </si>
  <si>
    <t>115402</t>
  </si>
  <si>
    <t>6000IU(60MG)/0,6ML INJ SOL ISP 10X0,6ML I</t>
  </si>
  <si>
    <t>EPLERENON</t>
  </si>
  <si>
    <t>203055</t>
  </si>
  <si>
    <t>EPLERENON SANDOZ</t>
  </si>
  <si>
    <t>50MG TBL FLM 30</t>
  </si>
  <si>
    <t>174339</t>
  </si>
  <si>
    <t>EPLERENON ACTAVIS</t>
  </si>
  <si>
    <t>225973</t>
  </si>
  <si>
    <t>LIPANTHYL 267 M</t>
  </si>
  <si>
    <t>267MG CPS DUR 90</t>
  </si>
  <si>
    <t>FENOXYMETHYLPENICILIN</t>
  </si>
  <si>
    <t>45997</t>
  </si>
  <si>
    <t>OSPEN 1000</t>
  </si>
  <si>
    <t>1000000IU TBL FLM 30</t>
  </si>
  <si>
    <t>215978</t>
  </si>
  <si>
    <t>HYDROCHLOROTHIAZID</t>
  </si>
  <si>
    <t>168</t>
  </si>
  <si>
    <t>HYDROCHLOROTHIAZID LÉČIVA</t>
  </si>
  <si>
    <t>CHOLEKALCIFEROL</t>
  </si>
  <si>
    <t>12023</t>
  </si>
  <si>
    <t>VIGANTOL</t>
  </si>
  <si>
    <t>0,5MG/ML POR GTT SOL 1X10ML</t>
  </si>
  <si>
    <t>JINÁ IMUNOSTIMULANCIA</t>
  </si>
  <si>
    <t>14256</t>
  </si>
  <si>
    <t>BRONCHO-VAXOM PRO INFANTIBUS SÁČKY</t>
  </si>
  <si>
    <t>3,5MG GRA SCC 30</t>
  </si>
  <si>
    <t>31215</t>
  </si>
  <si>
    <t>25MG TBL NOB 30</t>
  </si>
  <si>
    <t>KORTIKOSTEROIDY</t>
  </si>
  <si>
    <t>84700</t>
  </si>
  <si>
    <t>OTOBACID N</t>
  </si>
  <si>
    <t>0,2MG/G+5MG/G+479,8MG/G AUR GTT SOL 1X5ML</t>
  </si>
  <si>
    <t>17121</t>
  </si>
  <si>
    <t>30MG CPS DUR 28</t>
  </si>
  <si>
    <t>152147</t>
  </si>
  <si>
    <t>GLUCOPHAGE XR</t>
  </si>
  <si>
    <t>1000MG TBL PRO 60</t>
  </si>
  <si>
    <t>208203</t>
  </si>
  <si>
    <t>500MG TBL FLM 120 II</t>
  </si>
  <si>
    <t>192200</t>
  </si>
  <si>
    <t>1MG/G CRM 1X100G</t>
  </si>
  <si>
    <t>54316</t>
  </si>
  <si>
    <t>FRAXIPARIN MULTI</t>
  </si>
  <si>
    <t>9500IU/ML INJ SOL 10X5ML</t>
  </si>
  <si>
    <t>213477</t>
  </si>
  <si>
    <t>OXYBUTYNIN</t>
  </si>
  <si>
    <t>59104</t>
  </si>
  <si>
    <t>UROXAL</t>
  </si>
  <si>
    <t>5MG TBL NOB 60</t>
  </si>
  <si>
    <t>124129</t>
  </si>
  <si>
    <t>10MG/10MG TBL NOB 30</t>
  </si>
  <si>
    <t>26914</t>
  </si>
  <si>
    <t>100MG TBL FLM 12 I</t>
  </si>
  <si>
    <t>49013</t>
  </si>
  <si>
    <t>80MG TBL NOB 50</t>
  </si>
  <si>
    <t>189688</t>
  </si>
  <si>
    <t>TEZEO HCT</t>
  </si>
  <si>
    <t>80MG/12,5MG TBL NOB 90</t>
  </si>
  <si>
    <t>189675</t>
  </si>
  <si>
    <t>80MG/25MG TBL FLM 100</t>
  </si>
  <si>
    <t>54094</t>
  </si>
  <si>
    <t>TRITTICO AC 75</t>
  </si>
  <si>
    <t>75MG TBL RET 30</t>
  </si>
  <si>
    <t>43879</t>
  </si>
  <si>
    <t>VEROGALID ER</t>
  </si>
  <si>
    <t>193747</t>
  </si>
  <si>
    <t>5MG TBL FLM 168</t>
  </si>
  <si>
    <t>179333</t>
  </si>
  <si>
    <t>75MG/650MG TBL FLM 90 I</t>
  </si>
  <si>
    <t>74991</t>
  </si>
  <si>
    <t>AMOKSIKLAV 156,25 MG/5 ML</t>
  </si>
  <si>
    <t>125MG/31,25MG/5ML POR PLV SUS 1</t>
  </si>
  <si>
    <t>99366</t>
  </si>
  <si>
    <t>AMOKSIKLAV 457 MG/5 ML</t>
  </si>
  <si>
    <t>400MG/57MG/5ML POR PLV SUS 70ML</t>
  </si>
  <si>
    <t>201622</t>
  </si>
  <si>
    <t>AUGMENTIN DUO</t>
  </si>
  <si>
    <t>80MG/ML+11,4MG/ML POR PLV SUS 70ML+STŘ</t>
  </si>
  <si>
    <t>81037</t>
  </si>
  <si>
    <t>6CMX5M,V NATAŽENÉM STAVU,KRÁTKÝ TAH,1KS</t>
  </si>
  <si>
    <t>87051</t>
  </si>
  <si>
    <t>ATORIS 40</t>
  </si>
  <si>
    <t>155859</t>
  </si>
  <si>
    <t>SUMAMED</t>
  </si>
  <si>
    <t>BETAHISTIN</t>
  </si>
  <si>
    <t>225589</t>
  </si>
  <si>
    <t>BETAHISTIN ACTAVIS</t>
  </si>
  <si>
    <t>16MG TBL NOB 60</t>
  </si>
  <si>
    <t>219840</t>
  </si>
  <si>
    <t>2,5MG TBL FLM 100</t>
  </si>
  <si>
    <t>132632</t>
  </si>
  <si>
    <t>FYTOMENADION</t>
  </si>
  <si>
    <t>720</t>
  </si>
  <si>
    <t>20MG/ML POR GTT EML 1X5ML</t>
  </si>
  <si>
    <t>162859</t>
  </si>
  <si>
    <t>LERKANIDIPIN</t>
  </si>
  <si>
    <t>169629</t>
  </si>
  <si>
    <t>10MG TBL FLM 100 II</t>
  </si>
  <si>
    <t>163137</t>
  </si>
  <si>
    <t>ORGANISMY PRODUKUJÍCÍ KYSELINU MLÉČNOU</t>
  </si>
  <si>
    <t>9159</t>
  </si>
  <si>
    <t>186337</t>
  </si>
  <si>
    <t>150MG TBL FLM 100</t>
  </si>
  <si>
    <t>84360</t>
  </si>
  <si>
    <t>14498</t>
  </si>
  <si>
    <t>OMNIC TOCAS 0,4</t>
  </si>
  <si>
    <t>0,4MG TBL PRO 100</t>
  </si>
  <si>
    <t>Kompresní punčochy a návleky</t>
  </si>
  <si>
    <t>45387</t>
  </si>
  <si>
    <t>PUNČOCHY KOMPRESNÍ LÝTKOVÉ II.K.T.</t>
  </si>
  <si>
    <t>MAXIS COMFORT A-D</t>
  </si>
  <si>
    <t>IBUPROFEN</t>
  </si>
  <si>
    <t>52307</t>
  </si>
  <si>
    <t>NUROFEN PRO DĚTI</t>
  </si>
  <si>
    <t>20MG/ML POR SUS 100ML II</t>
  </si>
  <si>
    <t>141034</t>
  </si>
  <si>
    <t>75MG TBL FLM 30</t>
  </si>
  <si>
    <t>213479</t>
  </si>
  <si>
    <t>19000IU/ML INJ SOL ISP 2X0,6ML</t>
  </si>
  <si>
    <t>85156</t>
  </si>
  <si>
    <t>PRENESSA</t>
  </si>
  <si>
    <t>4MG TBL NOB 30</t>
  </si>
  <si>
    <t>126031</t>
  </si>
  <si>
    <t>4MG/1,25MG TBL NOB 30 II</t>
  </si>
  <si>
    <t>184408</t>
  </si>
  <si>
    <t>10MG TBL FLM 28X1</t>
  </si>
  <si>
    <t>119654</t>
  </si>
  <si>
    <t>320MG/60MG TBL FLM 100</t>
  </si>
  <si>
    <t>127260</t>
  </si>
  <si>
    <t>125060</t>
  </si>
  <si>
    <t>87018</t>
  </si>
  <si>
    <t>BISOPROLOL A THIAZIDY</t>
  </si>
  <si>
    <t>153448</t>
  </si>
  <si>
    <t>COMBISO</t>
  </si>
  <si>
    <t>2,5MG/6,25MG TBL NOB 30</t>
  </si>
  <si>
    <t>FLUKONAZOL</t>
  </si>
  <si>
    <t>KALCITRIOL</t>
  </si>
  <si>
    <t>14937</t>
  </si>
  <si>
    <t>ROCALTROL</t>
  </si>
  <si>
    <t>0,25MCG CPS MOL 30</t>
  </si>
  <si>
    <t>KANDESARTAN A DIURETIKA</t>
  </si>
  <si>
    <t>158993</t>
  </si>
  <si>
    <t>CANCOMBINO</t>
  </si>
  <si>
    <t>16MG/12,5MG TBL NOB 28 I</t>
  </si>
  <si>
    <t>10604</t>
  </si>
  <si>
    <t>LORISTA 50</t>
  </si>
  <si>
    <t>50MG TBL FLM 28</t>
  </si>
  <si>
    <t>208204</t>
  </si>
  <si>
    <t>500MG TBL FLM 60 II</t>
  </si>
  <si>
    <t>100101</t>
  </si>
  <si>
    <t>STADAMET</t>
  </si>
  <si>
    <t>METFORMIN A LINAGLIPTIN</t>
  </si>
  <si>
    <t>185287</t>
  </si>
  <si>
    <t>JENTADUETO</t>
  </si>
  <si>
    <t>2,5MG/1000MG TBL FLM 60X1</t>
  </si>
  <si>
    <t>25365</t>
  </si>
  <si>
    <t>20MG CPS ETD 28</t>
  </si>
  <si>
    <t>109397</t>
  </si>
  <si>
    <t>20MG TBL ENT 14</t>
  </si>
  <si>
    <t>178620</t>
  </si>
  <si>
    <t>VIDONORM</t>
  </si>
  <si>
    <t>4MG/5MG TBL NOB 30</t>
  </si>
  <si>
    <t>51657</t>
  </si>
  <si>
    <t>RAMIPRIL ACTAVIS</t>
  </si>
  <si>
    <t>RAMIPRIL A FELODIPIN</t>
  </si>
  <si>
    <t>50117</t>
  </si>
  <si>
    <t>TRIASYN</t>
  </si>
  <si>
    <t>5MG/5MG TBL RET 30</t>
  </si>
  <si>
    <t>168903</t>
  </si>
  <si>
    <t>20MG TBL FLM 28 II</t>
  </si>
  <si>
    <t>148068</t>
  </si>
  <si>
    <t>184456</t>
  </si>
  <si>
    <t>20MG TBL FLM 84X1</t>
  </si>
  <si>
    <t>195095</t>
  </si>
  <si>
    <t>ROVASYN</t>
  </si>
  <si>
    <t>97402</t>
  </si>
  <si>
    <t>199588</t>
  </si>
  <si>
    <t>ZABCARE</t>
  </si>
  <si>
    <t>203954</t>
  </si>
  <si>
    <t>400MG/80MG TBL NOB 28</t>
  </si>
  <si>
    <t>101293</t>
  </si>
  <si>
    <t>TAMSULOSIN HCL SANDOZ 0,4</t>
  </si>
  <si>
    <t>FENOTEROL A IPRATROPIUM-BROMID</t>
  </si>
  <si>
    <t>2679</t>
  </si>
  <si>
    <t>21MCG/50MCG/DÁV INH SOL PSS 200DÁV</t>
  </si>
  <si>
    <t>VILANTEROL A UMEKLIDINIUM-BROMID</t>
  </si>
  <si>
    <t>210032</t>
  </si>
  <si>
    <t>ANORO</t>
  </si>
  <si>
    <t>55MCG/22MCG INH PLV DOS 1X30DÁV</t>
  </si>
  <si>
    <t>204757</t>
  </si>
  <si>
    <t>10MG/20MG TBL FLM 30X1</t>
  </si>
  <si>
    <t>138841</t>
  </si>
  <si>
    <t>37,5MG/325MG TBL FLM 30 I</t>
  </si>
  <si>
    <t>MULTIENZYMOVÉ PŘÍPRAVKY (LIPASA, PROTEASA APOD.)</t>
  </si>
  <si>
    <t>192390</t>
  </si>
  <si>
    <t>6000U TBL ENT 60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</si>
  <si>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</si>
  <si>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</si>
  <si>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</si>
  <si>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</si>
  <si>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C10AX09 - EZETIMIB</t>
  </si>
  <si>
    <t>C08DA01 - VERAPAMIL</t>
  </si>
  <si>
    <t>C02AC05 - MOXONIDIN</t>
  </si>
  <si>
    <t>C10BX03 - ATORVASTATIN A AMLODIPIN</t>
  </si>
  <si>
    <t>R03AK06 - SALMETEROL A FLUTIKASON</t>
  </si>
  <si>
    <t>J01FA09 - KLARITHROMYCIN</t>
  </si>
  <si>
    <t>G04BD08 - SOLIFENACIN</t>
  </si>
  <si>
    <t>R03AC13 - FORMOTEROL</t>
  </si>
  <si>
    <t>C07AB12 - NEBIVOLOL</t>
  </si>
  <si>
    <t>M01AX17 - NIMESULID</t>
  </si>
  <si>
    <t>R06AX27 - DESLORATADIN</t>
  </si>
  <si>
    <t>J01FA10 - AZITHROMYCIN</t>
  </si>
  <si>
    <t>C09BB04 - PERINDOPRIL A AMLODIPIN</t>
  </si>
  <si>
    <t>C07BB07 - BISOPROLOL A THIAZIDY</t>
  </si>
  <si>
    <t>C01BC03 - PROPAFENON</t>
  </si>
  <si>
    <t>N06AX21 - DULOXETIN</t>
  </si>
  <si>
    <t>C10AB05 - FENOFIBRÁT</t>
  </si>
  <si>
    <t>C09DB04 - TELMISARTAN A AMLODIPIN</t>
  </si>
  <si>
    <t>C09DA03 - VALSARTAN A DIURETIKA</t>
  </si>
  <si>
    <t>C08CA08 - NITRENDIPIN</t>
  </si>
  <si>
    <t>A02BC03 - LANSOPRAZOL</t>
  </si>
  <si>
    <t>B03AE10 - RŮZNÉ JINÉ KOMBINACE ŽELEZA</t>
  </si>
  <si>
    <t>L02BA01 - TAMOXIFEN</t>
  </si>
  <si>
    <t>A03FA07 - ITOPRIDUM</t>
  </si>
  <si>
    <t>C09BA05 - RAMIPRIL A DIURETIKA</t>
  </si>
  <si>
    <t>C01EB17 - IVABRADIN</t>
  </si>
  <si>
    <t>B03AE10</t>
  </si>
  <si>
    <t>C07AB12</t>
  </si>
  <si>
    <t>C07BB07</t>
  </si>
  <si>
    <t>C09BB04</t>
  </si>
  <si>
    <t>G04BD08</t>
  </si>
  <si>
    <t>J01FA10</t>
  </si>
  <si>
    <t>C01EB17</t>
  </si>
  <si>
    <t>C08CA08</t>
  </si>
  <si>
    <t>C08DA01</t>
  </si>
  <si>
    <t>C09DB04</t>
  </si>
  <si>
    <t>J01FA09</t>
  </si>
  <si>
    <t>R06AX27</t>
  </si>
  <si>
    <t>A03FA07</t>
  </si>
  <si>
    <t>C09DA03</t>
  </si>
  <si>
    <t>C10AX09</t>
  </si>
  <si>
    <t>M01AX17</t>
  </si>
  <si>
    <t>N06AX21</t>
  </si>
  <si>
    <t>R03AC13</t>
  </si>
  <si>
    <t>A02BC03</t>
  </si>
  <si>
    <t>C01BC03</t>
  </si>
  <si>
    <t>C02AC05</t>
  </si>
  <si>
    <t>C09BA05</t>
  </si>
  <si>
    <t>C10AB05</t>
  </si>
  <si>
    <t>C10BX03</t>
  </si>
  <si>
    <t>R03AK06</t>
  </si>
  <si>
    <t>L02BA01</t>
  </si>
  <si>
    <t>Přehled plnění PL - Preskripce léčivých přípravků - orientační přehled</t>
  </si>
  <si>
    <t>50115001 - kardiostimulátory (sk.Z517)</t>
  </si>
  <si>
    <t>50115003 - TEP (Z518)</t>
  </si>
  <si>
    <t>50115004 - IUTN - kovové (Z506)</t>
  </si>
  <si>
    <t>50115011 - IUTN - ostat.nákl.PZT (Z515)</t>
  </si>
  <si>
    <t>50115020 - laboratorní diagnostika-LEK (Z501)</t>
  </si>
  <si>
    <t>50115021 - laboratorní diagnostika-skl.ZPr (Z501)</t>
  </si>
  <si>
    <t>50115040 - laboratorní materiál (Z505)</t>
  </si>
  <si>
    <t>50115050 - obvazový materiál (Z502)</t>
  </si>
  <si>
    <t>50115060 - ZPr - ostatní (Z503)</t>
  </si>
  <si>
    <t>50115062 - ZPr - materiál hemodialýza (Z525)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</si>
  <si>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</si>
  <si>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</si>
  <si>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</si>
  <si>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</si>
  <si>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</si>
  <si>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50115073 - ZPr - katetry PCI (Z536)</t>
  </si>
  <si>
    <t>50115077 - ZPr - stenty lékové (Z540)</t>
  </si>
  <si>
    <t>50115079 - ZPr - internzivní péče (Z542)</t>
  </si>
  <si>
    <t>50115080 - ZPr - staplery, extraktory, endoskop.mat. (Z523)</t>
  </si>
  <si>
    <t>50115089 - ZPr - katetry PICC/MIDLINE (Z554)</t>
  </si>
  <si>
    <t>5015</t>
  </si>
  <si>
    <t>KCHIR: lůžkové oddělení ECMO</t>
  </si>
  <si>
    <t>KCHIR: lůžkové oddělení ECMO Celkem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</si>
  <si>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</si>
  <si>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</si>
  <si>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</si>
  <si>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</si>
  <si>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</si>
  <si>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</si>
  <si>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DG395</t>
  </si>
  <si>
    <t>Diagnostická souprava AB0 set monoklonální na 30</t>
  </si>
  <si>
    <t>DG388</t>
  </si>
  <si>
    <t>Játrový bujon (10ml)</t>
  </si>
  <si>
    <t>50115050</t>
  </si>
  <si>
    <t>obvazový materiál (Z502)</t>
  </si>
  <si>
    <t>ZQ223</t>
  </si>
  <si>
    <t>Houba V.A.C. Veraflo Dressing Kit medium pro podtlakovou terapii 17 x 15 x 1,8 cm 4007764</t>
  </si>
  <si>
    <t>ZK920</t>
  </si>
  <si>
    <t>Kanystr Info V.A.C. 500 ml pro podtlakovou terapii M8275063/1</t>
  </si>
  <si>
    <t>ZL977</t>
  </si>
  <si>
    <t>Kanystr renasys GO 750 ml pro podtlakovou terapii 66800916</t>
  </si>
  <si>
    <t>ZA454</t>
  </si>
  <si>
    <t>Kompresa AB 10 x 10 cm/1 ks sterilní NT savá (1230114011) 1327114011</t>
  </si>
  <si>
    <t>ZA459</t>
  </si>
  <si>
    <t>Kompresa AB 10 x 20 cm/1 ks sterilní NT savá (1230114021) 1327114021</t>
  </si>
  <si>
    <t>ZA539</t>
  </si>
  <si>
    <t>Kompresa NT 10 x 10 cm nesterilní 06103</t>
  </si>
  <si>
    <t>ZA464</t>
  </si>
  <si>
    <t>Kompresa NT 10 x 10 cm/2 ks sterilní 26520</t>
  </si>
  <si>
    <t>ZA315</t>
  </si>
  <si>
    <t>Kompresa NT 5 x 5 cm/2 ks sterilní 26501</t>
  </si>
  <si>
    <t>ZC854</t>
  </si>
  <si>
    <t>Kompresa NT 7,5 x 7,5 cm/2 ks sterilní 26510</t>
  </si>
  <si>
    <t>ZK087</t>
  </si>
  <si>
    <t>Krém cavilon ochranný bariérový á 28 g bal. á 12 ks 3391E</t>
  </si>
  <si>
    <t>ZQ158</t>
  </si>
  <si>
    <t>Krytí 7D-Fix - fixace I.V.kanyl netkaný textil a fólie sterilní 9 x 11,6 cm bal. á 100 ks (náhrada za tegaderm) 812010</t>
  </si>
  <si>
    <t>ZA333</t>
  </si>
  <si>
    <t>Krytí aquacel Ag hydrofibre 10 x 10 cm á 10 ks 0081082 403708</t>
  </si>
  <si>
    <t>ZD482</t>
  </si>
  <si>
    <t>Krytí filmové transparentní Opsite spray 240 ml bal. á 12 ks 66004980</t>
  </si>
  <si>
    <t>ZL410</t>
  </si>
  <si>
    <t>Krytí gelové Hemagel 100 g A2681147</t>
  </si>
  <si>
    <t>ZA664</t>
  </si>
  <si>
    <t>Krytí gelové hydrokoloidní Flamigel 250 ml FLAM250</t>
  </si>
  <si>
    <t>ZK405</t>
  </si>
  <si>
    <t>Krytí hemostatické gelitaspon standard 80 x 50 mm x 10 mm bal. á 10 ks A2107861</t>
  </si>
  <si>
    <t>ZA550</t>
  </si>
  <si>
    <t>Krytí hydrogelové nu-gel 25 g bal. á 6 ks MNG425</t>
  </si>
  <si>
    <t>ZA544</t>
  </si>
  <si>
    <t>Krytí inadine nepřilnavé 5,0 x 5,0 cm 1/10 SYS01481EE</t>
  </si>
  <si>
    <t>ZA547</t>
  </si>
  <si>
    <t>Krytí inadine nepřilnavé 9,5 x 9,5 cm 1/10 SYS01512EE</t>
  </si>
  <si>
    <t>ZE396</t>
  </si>
  <si>
    <t>Krytí mastný tyl grassolind 7,5 x 10 cm bal. á 10 ks 499313</t>
  </si>
  <si>
    <t>ZA486</t>
  </si>
  <si>
    <t>Krytí mastný tyl jelonet   5 x 5 cm á 50 ks 7403</t>
  </si>
  <si>
    <t>ZA417</t>
  </si>
  <si>
    <t>Krytí mastný tyl lomatuell H 10 x 20, á 10 ks, 23316</t>
  </si>
  <si>
    <t>ZD633</t>
  </si>
  <si>
    <t>Krytí mepilex border sacrum 18 x 18 cm bal. á 5 ks 282000-01</t>
  </si>
  <si>
    <t>ZA537</t>
  </si>
  <si>
    <t>Krytí mepilex heel 13 x 20 cm bal. á 5 ks 288100-01</t>
  </si>
  <si>
    <t>ZQ896</t>
  </si>
  <si>
    <t>Krytí promogran 28 cm2 tvar šestiúhelníka kolagen 55% a celuloza oxidovaná 45% bal. á 10 ks M772028_1/4</t>
  </si>
  <si>
    <t>ZK404</t>
  </si>
  <si>
    <t>Krytí prontosan roztok 350 ml 400416</t>
  </si>
  <si>
    <t>ZN816</t>
  </si>
  <si>
    <t>Krytí roztok k výplachu a čištění ran ActiMaris Sensitiv 300 ml 3098093</t>
  </si>
  <si>
    <t>ZP973</t>
  </si>
  <si>
    <t>Krytí Sorelex 10 x 10 cm s kys. hyaluronovou a octenidinem bal. á 10 ks (150011) 3901</t>
  </si>
  <si>
    <t>ZF423</t>
  </si>
  <si>
    <t>Krytí suprasorb F 10 x 10 cm role nesterilní foliový obvaz 20468</t>
  </si>
  <si>
    <t>ZA585</t>
  </si>
  <si>
    <t>Krytí suprasorb F 10 x 12 cm sterilní bal. á 10 ks 20462</t>
  </si>
  <si>
    <t>ZA503</t>
  </si>
  <si>
    <t>Krytí suprasorb F 10 x 25 cm fóliové sterilní bal. á 10 ks 20464</t>
  </si>
  <si>
    <t>ZA532</t>
  </si>
  <si>
    <t>Krytí suprasorb F 15 cm x 10 m role nesterilní foliový obvaz 20469</t>
  </si>
  <si>
    <t>ZC715</t>
  </si>
  <si>
    <t>Krytí suprasorb X   5 x 5 cm antimikr.steril. bal. á 5 ks 20540</t>
  </si>
  <si>
    <t>ZF422</t>
  </si>
  <si>
    <t>Krytí suprasorb X  9 x 9 cm bal. á 5 ks 20531</t>
  </si>
  <si>
    <t>ZA507</t>
  </si>
  <si>
    <t>Krytí tegaderm 8,5 cm x 10,5 cm bal. á 50 ks s výřezem 1635</t>
  </si>
  <si>
    <t>Krytí tegaderm 8,5 cm x 10,5 cm bal. á 50 ks s výřezem 1635 - náhrada ZQ158</t>
  </si>
  <si>
    <t>ZL669</t>
  </si>
  <si>
    <t>Krytí tegaderm diamond 10,0 cm x 12,0 cm bal. á 50 ks 1686</t>
  </si>
  <si>
    <t>ZK646</t>
  </si>
  <si>
    <t>Krytí tegaderm CHG 8,5 cm x 11,5 cm na CŽK-antibakt. bal. á 25 ks 1657R</t>
  </si>
  <si>
    <t>ZQ156</t>
  </si>
  <si>
    <t>Krytí WAYSITE transparentní voděodolné sterilní 9 x 15 cm bal. á 10 ks (náhrada za tegaderm) 811212</t>
  </si>
  <si>
    <t>ZA562</t>
  </si>
  <si>
    <t>Náplast cosmopor i. v. 6 x 8 cm bal. á 50 ks 9008054</t>
  </si>
  <si>
    <t>ZB404</t>
  </si>
  <si>
    <t>Náplast cosmos 8 cm x 1 m 5403353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</si>
  <si>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</si>
  <si>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</si>
  <si>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</si>
  <si>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</si>
  <si>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</si>
  <si>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</si>
  <si>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</si>
  <si>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</si>
  <si>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</si>
  <si>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</si>
  <si>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ZC885</t>
  </si>
  <si>
    <t>Náplast omnifix E 10 cm x 10 m 900650</t>
  </si>
  <si>
    <t>ZD111</t>
  </si>
  <si>
    <t>Náplast omnifix E 5 cm x 10 m 9006493</t>
  </si>
  <si>
    <t>ZA450</t>
  </si>
  <si>
    <t>Náplast omniplast 1,25 cm x 9,1 m 9004520</t>
  </si>
  <si>
    <t>ZD104</t>
  </si>
  <si>
    <t>Náplast omniplast 10,0 cm x 10,0 m 9004472 (900535)</t>
  </si>
  <si>
    <t>ZN366</t>
  </si>
  <si>
    <t>Náplast poinjekční elastická tkaná jednotl. baleno 19 mm x 72 mm P-CURE1972ELAST</t>
  </si>
  <si>
    <t>ZN475</t>
  </si>
  <si>
    <t>Obinadlo elastické universal   8 cm x 5 m 1323100312</t>
  </si>
  <si>
    <t>ZA329</t>
  </si>
  <si>
    <t>Obinadlo fixa crep   6 cm x 4 m 1323100102</t>
  </si>
  <si>
    <t>ZA601</t>
  </si>
  <si>
    <t>Obinadlo fixa crep 12 cm x 4 m 1323100105</t>
  </si>
  <si>
    <t>ZL995</t>
  </si>
  <si>
    <t>Obinadlo hyrofilní sterilní  6 cm x 5 m  004310190</t>
  </si>
  <si>
    <t>ZL996</t>
  </si>
  <si>
    <t>Obinadlo hyrofilní sterilní  8 cm x 5 m  004310182</t>
  </si>
  <si>
    <t>ZL997</t>
  </si>
  <si>
    <t>Obinadlo hyrofilní sterilní 10 cm x 5 m  004310174</t>
  </si>
  <si>
    <t>ZN091</t>
  </si>
  <si>
    <t>Obvaz elastický síťový CareFix Tube k zajištění a ochraně fixace IV kanyl vel. M bal. á 15 ks 0151 M</t>
  </si>
  <si>
    <t>ZL789</t>
  </si>
  <si>
    <t>Obvaz sterilní hotový č. 2 A4091360</t>
  </si>
  <si>
    <t>ZL790</t>
  </si>
  <si>
    <t>Obvaz sterilní hotový č. 3 A4101144</t>
  </si>
  <si>
    <t>ZI973</t>
  </si>
  <si>
    <t>Pěna malá  V.A.C M8275051/1</t>
  </si>
  <si>
    <t>ZL973</t>
  </si>
  <si>
    <t>Pěna renasys-F střední set (M) pro podtlakovou terapii 66800795</t>
  </si>
  <si>
    <t>ZI974</t>
  </si>
  <si>
    <t>Pěna střední V.A.C M8275052/1</t>
  </si>
  <si>
    <t>ZI975</t>
  </si>
  <si>
    <t>Pěna velká V.A.C M8275053/1</t>
  </si>
  <si>
    <t>ZL999</t>
  </si>
  <si>
    <t>Rychloobvaz 8 x 4 cm 001445510</t>
  </si>
  <si>
    <t>ZA638</t>
  </si>
  <si>
    <t>Set kardio 1 bal. á 35 ks 41026</t>
  </si>
  <si>
    <t>ZA599</t>
  </si>
  <si>
    <t>Steh náplasťový Steri-strip 6 x 75 mm bal. á 50 ks elast. E4541</t>
  </si>
  <si>
    <t>ZA443</t>
  </si>
  <si>
    <t>Šátek trojcípý NT 136 x 96 x 96 cm 20002</t>
  </si>
  <si>
    <t>ZA444</t>
  </si>
  <si>
    <t>Tampon nesterilní stáčený 20 x 19 cm bez RTG nití bal. á 100 ks 1320300404</t>
  </si>
  <si>
    <t>ZA593</t>
  </si>
  <si>
    <t>Tampon sterilní stáčený 20 x 20 cm / 5 ks 28003+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</si>
  <si>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</si>
  <si>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</si>
  <si>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</si>
  <si>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</si>
  <si>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</si>
  <si>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</si>
  <si>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</si>
  <si>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</si>
  <si>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ZD650</t>
  </si>
  <si>
    <t>Aquapak - sterilní voda 340 ml s adaptérem bal. á 20 ks 400340</t>
  </si>
  <si>
    <t>ZC748</t>
  </si>
  <si>
    <t>Brýle kyslíkové 210 cm, á 50 ks, 1104</t>
  </si>
  <si>
    <t>ZC751</t>
  </si>
  <si>
    <t>Čepelka skalpelová 11 BB511</t>
  </si>
  <si>
    <t>ZE253</t>
  </si>
  <si>
    <t>Drainobag 40 malý měch-samost. 5524059</t>
  </si>
  <si>
    <t>ZB771</t>
  </si>
  <si>
    <t>Držák jehly základní 450201</t>
  </si>
  <si>
    <t>ZB851</t>
  </si>
  <si>
    <t>Elektroda EKG ARBO H66 bal. á 300 ks 31.1663.21</t>
  </si>
  <si>
    <t>ZB844</t>
  </si>
  <si>
    <t>Esmarch - pryžové obinadlo 60 x 1250 KVS 06125</t>
  </si>
  <si>
    <t>ZC586</t>
  </si>
  <si>
    <t>Filtr H-V kompaktní kombinovaný sterilní přímý á 25 ks 19401</t>
  </si>
  <si>
    <t>ZA738</t>
  </si>
  <si>
    <t>Filtr mini spike zelený 4550242</t>
  </si>
  <si>
    <t>ZD801</t>
  </si>
  <si>
    <t>Fonendoskop jednostranný červený P00176</t>
  </si>
  <si>
    <t>ZB340</t>
  </si>
  <si>
    <t>Hadička kyslíková bal. á 50 ks 41113</t>
  </si>
  <si>
    <t>ZN298</t>
  </si>
  <si>
    <t>Hadička spojovací Gamaplus HS 1,8 x 1800 LL NO DOP 606304-ND</t>
  </si>
  <si>
    <t>ZQ249</t>
  </si>
  <si>
    <t>Hadička spojovací HS 1,8 x 1800 mm LL DEPH free 2200 180 ND</t>
  </si>
  <si>
    <t>ZQ251</t>
  </si>
  <si>
    <t>Hadička spojovací HS 1,8 x 1800 mm UNIV DEPH free 2201 180 ND</t>
  </si>
  <si>
    <t>ZB670</t>
  </si>
  <si>
    <t>Hadička spojovací tlaková biocath pr. 3,0 mm x 200 cm, bal 25 ks, PB 3320 M</t>
  </si>
  <si>
    <t>ZB531</t>
  </si>
  <si>
    <t>Hadička vysokotlaká combidyn 200 cm bal. á 50 ks 5215035</t>
  </si>
  <si>
    <t>ZL717</t>
  </si>
  <si>
    <t>Kanyla introcan safety 3 modrá 22G bal. á 50 ks 4251128-01</t>
  </si>
  <si>
    <t>ZL718</t>
  </si>
  <si>
    <t>Kanyla introcan safety 3 růžová 20G bal. á 50 ks 4251130-01</t>
  </si>
  <si>
    <t>ZH816</t>
  </si>
  <si>
    <t>Katetr močový foley CH14 180605-000140</t>
  </si>
  <si>
    <t>ZH493</t>
  </si>
  <si>
    <t>Katetr močový foley CH16 180605-000160</t>
  </si>
  <si>
    <t>ZE089</t>
  </si>
  <si>
    <t>Kleště na svorky manipler AZ 783102</t>
  </si>
  <si>
    <t>ZK884</t>
  </si>
  <si>
    <t>Kohout trojcestný discofix modrý 4095111</t>
  </si>
  <si>
    <t>ZO372</t>
  </si>
  <si>
    <t>Konektor bezjehlový OptiSyte JIM:JSM4001</t>
  </si>
  <si>
    <t>ZO930</t>
  </si>
  <si>
    <t>Kontejner 100 ml PP 72/62 mm s přiloženým uzávěrem bílé víčko sterilní na tekutý materiál 75.562.105</t>
  </si>
  <si>
    <t>ZG080</t>
  </si>
  <si>
    <t>Krytí tegaderm HP 6 cm x 7 cm bal. á 400 ks 9534HP</t>
  </si>
  <si>
    <t>ZC994</t>
  </si>
  <si>
    <t>Láhev náhradní hi-vac 400 ml 05.000.22.802</t>
  </si>
  <si>
    <t>ZB947</t>
  </si>
  <si>
    <t>Manžeta TK dospělá k monitoru Philips střední 27-35 cm M1574A</t>
  </si>
  <si>
    <t>ZI900</t>
  </si>
  <si>
    <t>Manžeta TK k monitoru Philips jednohadičková NIBP dospělá KVS M1 5ZOMG</t>
  </si>
  <si>
    <t>ZL881</t>
  </si>
  <si>
    <t>Manžeta TK k tonometru Omron CW dospělá prodloužená délka 22 - 42 cm CW 101 00049</t>
  </si>
  <si>
    <t>ZA894</t>
  </si>
  <si>
    <t>Mikronebulizátor + maska (GL) bal. á 20 ks P01069</t>
  </si>
  <si>
    <t>ZB596</t>
  </si>
  <si>
    <t>Mikronebulizér MicroMist 22F 41892</t>
  </si>
  <si>
    <t>ZF159</t>
  </si>
  <si>
    <t>Nádoba na kontaminovaný odpad 1 l 15-0002</t>
  </si>
  <si>
    <t>ZE159</t>
  </si>
  <si>
    <t>Nádoba na kontaminovaný odpad 2 l 15-0003</t>
  </si>
  <si>
    <t>ZF192</t>
  </si>
  <si>
    <t>Nádoba na kontaminovaný odpad 4 l 15-0004</t>
  </si>
  <si>
    <t>ZL105</t>
  </si>
  <si>
    <t>Nástavec pro odběr moče ke zkumavce vacuete 450251</t>
  </si>
  <si>
    <t>ZL688</t>
  </si>
  <si>
    <t>Proužky Accu-Check Inform IIStrip 50 EU1 á 50 ks 05942861041</t>
  </si>
  <si>
    <t>ZB772</t>
  </si>
  <si>
    <t>Přechodka adaptér luer 450070</t>
  </si>
  <si>
    <t>ZA691</t>
  </si>
  <si>
    <t>Rampa 3 kohouty discofix 16600C/4085434/</t>
  </si>
  <si>
    <t>ZA883</t>
  </si>
  <si>
    <t>Rourka rektální CH18 délka 40 cm 19-18.100</t>
  </si>
  <si>
    <t>ZL689</t>
  </si>
  <si>
    <t>Roztok Accu-Check Performa Int´l Controls 1+2 level 04861736</t>
  </si>
  <si>
    <t>ZB307</t>
  </si>
  <si>
    <t>Sáček náhradní 3,5 l Ureofix s posuvnou svorkou 4417543</t>
  </si>
  <si>
    <t>ZB488</t>
  </si>
  <si>
    <t>Sprej cavilon 28 ml bal. á 12 ks 3346E</t>
  </si>
  <si>
    <t>ZE365</t>
  </si>
  <si>
    <t>Stojan na zkumavky oranžový (bílá 5194572) VWRI525-0950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</si>
  <si>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</si>
  <si>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</si>
  <si>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</si>
  <si>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</si>
  <si>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</si>
  <si>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</si>
  <si>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ZB798</t>
  </si>
  <si>
    <t>Stříkačka injekční 2-dílná 20 ml LL Inject Solo 4606736V</t>
  </si>
  <si>
    <t>ZA790</t>
  </si>
  <si>
    <t>Stříkačka injekční 2-dílná 5 ml L Inject Solo4606051V</t>
  </si>
  <si>
    <t>ZB796</t>
  </si>
  <si>
    <t>Stříkačka injekční 3-dílná 30 ml LL Omnifix Solo 4617304F</t>
  </si>
  <si>
    <t>ZH491</t>
  </si>
  <si>
    <t>Stříkačka injekční 3-dílná 50 - 60 ml LL MRG00711</t>
  </si>
  <si>
    <t>ZO543</t>
  </si>
  <si>
    <t>Stříkačka injekční předplněná 0,9% NaCl 10 ml BD PosiFlush SP EMA bal. á 30 ks 306585</t>
  </si>
  <si>
    <t>ZB893</t>
  </si>
  <si>
    <t>Stříkačka inzulinová omnican 0,5 ml 100j s jehlou 30 G bal. á 100 ks 9151125S</t>
  </si>
  <si>
    <t>ZB006</t>
  </si>
  <si>
    <t>Teploměr digitální thermoval basic 9250391</t>
  </si>
  <si>
    <t>ZP357</t>
  </si>
  <si>
    <t>Tyčinka vatová zvlhčující glycerín + citron bal. á 75 ks FTL-LS-15</t>
  </si>
  <si>
    <t>ZO767</t>
  </si>
  <si>
    <t>Uzávěr dezinfekční SwabCap k bezjehlovému vstupu se 70% IPA bal. á 200 ks EMSCXT3</t>
  </si>
  <si>
    <t>ZA812</t>
  </si>
  <si>
    <t>Uzávěr do katetrů 4435001</t>
  </si>
  <si>
    <t>ZC733</t>
  </si>
  <si>
    <t>Vzduchovod ústní guedell 80 mm 24105</t>
  </si>
  <si>
    <t>ZC734</t>
  </si>
  <si>
    <t>Vzduchovod ústní guedell 90 mm 24106</t>
  </si>
  <si>
    <t>ZK798</t>
  </si>
  <si>
    <t>Zátka combi modrá 4495152</t>
  </si>
  <si>
    <t>ZB756</t>
  </si>
  <si>
    <t>Zkumavka 3 ml K3 edta fialová 454086</t>
  </si>
  <si>
    <t>ZB757</t>
  </si>
  <si>
    <t>Zkumavka 6 ml K3 edta fialová 456036</t>
  </si>
  <si>
    <t>ZB774</t>
  </si>
  <si>
    <t>Zkumavka červená 5 ml gel 456071</t>
  </si>
  <si>
    <t>ZB759</t>
  </si>
  <si>
    <t>Zkumavka červená 8 ml gel 455071</t>
  </si>
  <si>
    <t>ZB775</t>
  </si>
  <si>
    <t>Zkumavka koagulace modrá Quick 4 ml modrá 454329</t>
  </si>
  <si>
    <t>ZI182</t>
  </si>
  <si>
    <t>Zkumavka močová + aplikátor s chem.stabilizátorem UriSwab žlutá 802CE.A</t>
  </si>
  <si>
    <t>ZG515</t>
  </si>
  <si>
    <t>Zkumavka močová vacuette 10,5 ml bal. á 50 ks 455007</t>
  </si>
  <si>
    <t>ZH547</t>
  </si>
  <si>
    <t>Zkumavka PP se šroubovacím uzávěrem 7 ml 82 mm x 13 mm bal. á 1000 ks 60.550.100</t>
  </si>
  <si>
    <t>50115063</t>
  </si>
  <si>
    <t>ZPr - vaky, sety (Z528)</t>
  </si>
  <si>
    <t>ZA804</t>
  </si>
  <si>
    <t>Sáček močový ureofix s hod.diurézou 500 ml klasik s výpustí a antiref. ventilem hadička 120 cm 4417930</t>
  </si>
  <si>
    <t>ZA715</t>
  </si>
  <si>
    <t>Set infuzní intrafix primeline classic 150 cm 4062957</t>
  </si>
  <si>
    <t>ZB209</t>
  </si>
  <si>
    <t>Set transfúzní BLLP pro přetlakovou transfuzi bez vzdušného filtru hemomed 05123</t>
  </si>
  <si>
    <t>50115065</t>
  </si>
  <si>
    <t>ZPr - vpichovací materiál (Z530)</t>
  </si>
  <si>
    <t>ZA999</t>
  </si>
  <si>
    <t>Jehla injekční 0,5 x 16 mm oranžová 4657853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</si>
  <si>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</si>
  <si>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</si>
  <si>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</si>
  <si>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</si>
  <si>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</si>
  <si>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</si>
  <si>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ZB556</t>
  </si>
  <si>
    <t>Jehla injekční 1,2 x 40 mm růžová 4665120</t>
  </si>
  <si>
    <t>ZB768</t>
  </si>
  <si>
    <t>Jehla vakuová 216/38 mm zelená 450076</t>
  </si>
  <si>
    <t>ZB767</t>
  </si>
  <si>
    <t>Jehla vakuová 226/38 mm černá 450075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</si>
  <si>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</si>
  <si>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</si>
  <si>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</si>
  <si>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</si>
  <si>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</si>
  <si>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</si>
  <si>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</si>
  <si>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</si>
  <si>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</si>
  <si>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</si>
  <si>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</si>
  <si>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</si>
  <si>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</si>
  <si>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</si>
  <si>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</si>
  <si>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bez pudru nesterilní basic modré M bal. á 200 ks 44751</t>
  </si>
  <si>
    <t>ZI758</t>
  </si>
  <si>
    <t>Rukavice vyšetřovací vinyl bez pudru nesterilní M á 100 ks EFEKTVR03</t>
  </si>
  <si>
    <t>ZI757</t>
  </si>
  <si>
    <t>Rukavice vyšetřovací vinyl bez pudru nesterilní S á 100 ks EFEKTVR02</t>
  </si>
  <si>
    <t>50115079</t>
  </si>
  <si>
    <t>ZPr - internzivní péče (Z542)</t>
  </si>
  <si>
    <t>ZB669</t>
  </si>
  <si>
    <t>Hadice odsávací 2 kohouty 7/11, délka 180 cm Softub TA 7181</t>
  </si>
  <si>
    <t>ZB171</t>
  </si>
  <si>
    <t>Maska kyslíková bal. á 50 ks 1041</t>
  </si>
  <si>
    <t>ZC366</t>
  </si>
  <si>
    <t>Převodník tlakový PX260 150 cm 1 linka bal. á 10 ks (T100209A) T100209B</t>
  </si>
  <si>
    <t>KG691</t>
  </si>
  <si>
    <t>set pls ecmo dlouhodobé životní podpory (oxygenátor,centrifugační pumpa,hadicový set, přetlakový vak) 701027818</t>
  </si>
  <si>
    <t>set pls ecmo dlouhodobé životní podpory 701027818</t>
  </si>
  <si>
    <t>ZC845</t>
  </si>
  <si>
    <t>Kompresa NT 10 x 20 cm/5 ks sterilní 26621</t>
  </si>
  <si>
    <t>ZD819</t>
  </si>
  <si>
    <t>Krytí debrisoft 10 x 10 cm bal. á 5 ks 31222</t>
  </si>
  <si>
    <t>ZF042</t>
  </si>
  <si>
    <t>Krytí mastný tyl jelonet 10 x 10 cm á 10 ks 7404</t>
  </si>
  <si>
    <t>ZF352</t>
  </si>
  <si>
    <t>Náplast transpore bílá 2,50 cm x 9,14 m bal. á 12 ks 1534-1</t>
  </si>
  <si>
    <t>ZB762</t>
  </si>
  <si>
    <t>Zkumavka červená 6 ml 456092</t>
  </si>
  <si>
    <t>ZI179</t>
  </si>
  <si>
    <t>Zkumavka s mediem+ flovakovaný tampon eSwab růžový nos,krk,vagina,konečník,rány,fekální vzo) 490CE.A</t>
  </si>
  <si>
    <t>DI188</t>
  </si>
  <si>
    <t>AB0 souprava 30 testů k lůžku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</si>
  <si>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</si>
  <si>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</si>
  <si>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</si>
  <si>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</si>
  <si>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</si>
  <si>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</si>
  <si>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</si>
  <si>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</si>
  <si>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DG379</t>
  </si>
  <si>
    <t>Doprava 21%</t>
  </si>
  <si>
    <t>DF413</t>
  </si>
  <si>
    <t>Functional Fibrinogen Test</t>
  </si>
  <si>
    <t>DE022</t>
  </si>
  <si>
    <t>Glukózová membránová souprava</t>
  </si>
  <si>
    <t>DB437</t>
  </si>
  <si>
    <t>KALIBRACNI PLYN 1(10 bar)</t>
  </si>
  <si>
    <t>DC853</t>
  </si>
  <si>
    <t>KALIBRACNI PLYN 2</t>
  </si>
  <si>
    <t>DF171</t>
  </si>
  <si>
    <t>KALIBRAČNÍ ROZTOK 1  S1820 (ABL 825)</t>
  </si>
  <si>
    <t>DF166</t>
  </si>
  <si>
    <t>KALIBRAČNÍ ROZTOK 2  S1830 (ABL 825)</t>
  </si>
  <si>
    <t>DD309</t>
  </si>
  <si>
    <t>Laktátová membránová souprava</t>
  </si>
  <si>
    <t>DB942</t>
  </si>
  <si>
    <t>MEMBRÁNOVÁ SOUPRAVA pCO2</t>
  </si>
  <si>
    <t>DD076</t>
  </si>
  <si>
    <t>MEMBRÁNOVÁ SOUPRAVA pO2</t>
  </si>
  <si>
    <t>DD075</t>
  </si>
  <si>
    <t>MEMBRÁNOVÁ SOUPRAVA REF.</t>
  </si>
  <si>
    <t>DF170</t>
  </si>
  <si>
    <t>NOVÝ ČISTÍCÍ ROZTOK s aditivem, S8375 (ABL 825)</t>
  </si>
  <si>
    <t>DF445</t>
  </si>
  <si>
    <t>Odpadni nadoba D512 600 ml</t>
  </si>
  <si>
    <t>DI220</t>
  </si>
  <si>
    <t>Platelet Mapping assay ADP+AA</t>
  </si>
  <si>
    <t>DF169</t>
  </si>
  <si>
    <t>PROPLACHOVACÍ ROZTOK 600 ml S4980 (ABL 825)</t>
  </si>
  <si>
    <t>DA002</t>
  </si>
  <si>
    <t>PROUZKY TETRAPHAN DIA  KATALOGO</t>
  </si>
  <si>
    <t>DD354</t>
  </si>
  <si>
    <t>TEG Kaolin</t>
  </si>
  <si>
    <t>DC634</t>
  </si>
  <si>
    <t>THB KALIBRAČNÍ ROZTOK,S7770</t>
  </si>
  <si>
    <t>DF593</t>
  </si>
  <si>
    <t>Zkumavka bez heparinasy a 20 ks</t>
  </si>
  <si>
    <t>DF504</t>
  </si>
  <si>
    <t>Zkumavka s heparinasou a 20 ks</t>
  </si>
  <si>
    <t>50115040</t>
  </si>
  <si>
    <t>laboratorní materiál (Z505)</t>
  </si>
  <si>
    <t>ZC039</t>
  </si>
  <si>
    <t>Kádinka vysoká sklo 250 ml (213-1064) KAVA632417012250</t>
  </si>
  <si>
    <t>ZA563</t>
  </si>
  <si>
    <t>Kompresa AB 20 x 20 cm/1 ks sterilní NT savá (1230114041) 1327114041</t>
  </si>
  <si>
    <t>ZA561</t>
  </si>
  <si>
    <t>Kompresa AB 20 x 40 cm/1 ks sterilní NT savá (1230114051) 1327114051</t>
  </si>
  <si>
    <t>ZC506</t>
  </si>
  <si>
    <t>Kompresa NT 10 x 10 cm/5 ks sterilní 1325020275</t>
  </si>
  <si>
    <t>ZA622</t>
  </si>
  <si>
    <t>Kompresa NT 5 x 5 cm nesterilní 06101</t>
  </si>
  <si>
    <t>ZA518</t>
  </si>
  <si>
    <t>Kompresa NT 7,5 x 7,5 cm nesterilní 06102</t>
  </si>
  <si>
    <t>ZA643</t>
  </si>
  <si>
    <t>Kompresa vliwasoft 10 x 20 nesterilní á 100 ks 12070</t>
  </si>
  <si>
    <t>ZQ157</t>
  </si>
  <si>
    <t>Krytí 7D-Fix - fixace I.V.kanyl netkaný textil a fólie sterilní 7,2 x 9 cm bal. á 100 ks (náhrada za tegaderm) 812009</t>
  </si>
  <si>
    <t>ZB049</t>
  </si>
  <si>
    <t>Krytí cellistyp 7 x 10 cm bal. á 15 ks (náhrada za okcel) 2080511</t>
  </si>
  <si>
    <t>ZE483</t>
  </si>
  <si>
    <t>Krytí D-Fix - fixace I.V. kanyl transparentní semipermeabilní s výřezem na kratší straně sterilní 6 x 9 cm bal. á 100 ks (náhrada za tegaderm) 70.700.41.071</t>
  </si>
  <si>
    <t>ZC399</t>
  </si>
  <si>
    <t>Krytí hemostatické traumacel taf light 1,5 x 5 cm bal. á 10 ks síťka 10295</t>
  </si>
  <si>
    <t>ZB571</t>
  </si>
  <si>
    <t>Krytí melgisorb Ag alginátové 5 x 5 cm bal. á 10 ks 256055</t>
  </si>
  <si>
    <t>ZN201</t>
  </si>
  <si>
    <t>Krytí mepilex border heel 18,5 x 24,5 cm bal. á 5 ks 283250</t>
  </si>
  <si>
    <t>ZA476</t>
  </si>
  <si>
    <t>Krytí mepilex border lite 10 x 10 cm bal. á 5 ks 281300-00</t>
  </si>
  <si>
    <t>ZD634</t>
  </si>
  <si>
    <t>Krytí mepilex border sacrum 23 x 23 cm bal. á 5 ks 282400-01</t>
  </si>
  <si>
    <t>ZA317</t>
  </si>
  <si>
    <t>Krytí s mastí atrauman 5 x 5 cm bal. á 10 ks 499510</t>
  </si>
  <si>
    <t>ZA064</t>
  </si>
  <si>
    <t>Krytí sorbalgon 5 x  5 cm  bal. á 10  ks 999598</t>
  </si>
  <si>
    <t>ZA492</t>
  </si>
  <si>
    <t>Krytí suprasorb H 10 x 10 cm hydrokoloidní standard bal. á 10 ks 20403</t>
  </si>
  <si>
    <t>ZF748</t>
  </si>
  <si>
    <t>Krytí suprasorb H 14x14 cm bal. á 5 ks 20430</t>
  </si>
  <si>
    <t>ZA595</t>
  </si>
  <si>
    <t>Krytí tegaderm 6,0 cm x 7,0 cm bal. á 100 ks s výřezem 1623W</t>
  </si>
  <si>
    <t>ZQ161</t>
  </si>
  <si>
    <t>Krytí WAYSITE  transparentní voděodolné sterilní, 6 x 7 cm  bal. á 10 ks 811210</t>
  </si>
  <si>
    <t>ZQ160</t>
  </si>
  <si>
    <t>Krytí waysite voděodolné transparentní sterilní 9 x 10 cm bal. á 10 ks (náhrada za tegaderm) 811211</t>
  </si>
  <si>
    <t>ZA319</t>
  </si>
  <si>
    <t>Náplast durapore 2,50 cm x 9,14 m bal. á 12 ks 1538-1</t>
  </si>
  <si>
    <t>ZA418</t>
  </si>
  <si>
    <t>Náplast metaline pod TS 8 x 9 cm 23094</t>
  </si>
  <si>
    <t>ZH012</t>
  </si>
  <si>
    <t>Náplast micropore 2,50 cm x 9,10 m 840W-1</t>
  </si>
  <si>
    <t>ZQ117</t>
  </si>
  <si>
    <t>Náplast transparentní Airoplast cívka 2,5 cm x 9,14 m (náhrada za transpore) P-AIRO2591</t>
  </si>
  <si>
    <t>ZA318</t>
  </si>
  <si>
    <t>Náplast transpore 1,25 cm x 9,14 m 1527-0</t>
  </si>
  <si>
    <t>ZB084</t>
  </si>
  <si>
    <t>Náplast transpore 2,50 cm x 9,14 m 1527-1 - nahrazeno ZQ117</t>
  </si>
  <si>
    <t>ZK759</t>
  </si>
  <si>
    <t>Náplast water resistant cosmos bal. á 20 ks (10+10) 5351233</t>
  </si>
  <si>
    <t>ZA542</t>
  </si>
  <si>
    <t>Náplast wet pruf voduvzd. 1,25 cm x 9,14 m bal. á 24 ks K00-3063C</t>
  </si>
  <si>
    <t>ZF454</t>
  </si>
  <si>
    <t>Obinadlo elastické lenkideal krátkotažné 12 cm x 5 m bal. á 10 ks 19584</t>
  </si>
  <si>
    <t>ZA331</t>
  </si>
  <si>
    <t>Obinadlo fixa crep 10 cm x 4 m 1323100104</t>
  </si>
  <si>
    <t>ZA589</t>
  </si>
  <si>
    <t>Tampon sterilní stáčený 30 x 30 cm / 5 ks karton á 1500 ks 28007</t>
  </si>
  <si>
    <t>ZA617</t>
  </si>
  <si>
    <t>Tampon TC-OC k ošetření dutiny ústní á 250 ks 12240</t>
  </si>
  <si>
    <t>ZA466</t>
  </si>
  <si>
    <t>Tyčinka vatová sterilní 14 cm bal. á 200 ks 9679501</t>
  </si>
  <si>
    <t>Tyčinka vatová sterilní 14 cm bal. á 200 ks 9679501 - identický kód s ZA729</t>
  </si>
  <si>
    <t>ZA604</t>
  </si>
  <si>
    <t>Tyčinka vatová sterilní jednotlivě balalená bal. á 1000 ks 5100/SG/CS</t>
  </si>
  <si>
    <t>ZD212</t>
  </si>
  <si>
    <t>Brýle kyslíkové pro dospělé 1,8 m standard 1161000/L</t>
  </si>
  <si>
    <t>ZK976</t>
  </si>
  <si>
    <t>Cévka odsávací CH12 s přerušovačem sání P01171a</t>
  </si>
  <si>
    <t>Cévka odsávací CH12 s přerušovačem sání, délka 50 cm, P01171a</t>
  </si>
  <si>
    <t>ZK977</t>
  </si>
  <si>
    <t>Cévka odsávací CH14 s přerušovačem sání P01173a</t>
  </si>
  <si>
    <t>Cévka odsávací CH14 s přerušovačem sání, délka 50 cm, P01173a</t>
  </si>
  <si>
    <t>ZK978</t>
  </si>
  <si>
    <t>Cévka odsávací CH16 s přerušovačem sání P01175a</t>
  </si>
  <si>
    <t>Cévka odsávací CH16 s přerušovačem sání, délka 50 cm, P01175a</t>
  </si>
  <si>
    <t>ZA849</t>
  </si>
  <si>
    <t>Corodyn CO-KIT 2-injektát pokoj.teploty á 25 ks 5040011</t>
  </si>
  <si>
    <t>ZC639</t>
  </si>
  <si>
    <t>Čidlo termistorové corodyn bal.á 8 ks (staré kat. číslo 5040088) 93505</t>
  </si>
  <si>
    <t>ZP287</t>
  </si>
  <si>
    <t>Držák pro tlakové převodníky TCLIP05 bal. á 5 ks</t>
  </si>
  <si>
    <t>ZC129</t>
  </si>
  <si>
    <t>Elektroda defibrilační pro dospělé QC 11996-000091</t>
  </si>
  <si>
    <t>ZB424</t>
  </si>
  <si>
    <t>Elektroda EKG H34SG 31.1946.21</t>
  </si>
  <si>
    <t>ZB295</t>
  </si>
  <si>
    <t>Filtr iso-gard hepa čistý bal. á 20 ks 28012</t>
  </si>
  <si>
    <t>ZD454</t>
  </si>
  <si>
    <t>Filtr pro dospělé s HME a portem 038-41-355</t>
  </si>
  <si>
    <t>ZC777</t>
  </si>
  <si>
    <t>Filtr sací MSF 271-022-001</t>
  </si>
  <si>
    <t>ZC968</t>
  </si>
  <si>
    <t>Filtrate bag 5029011</t>
  </si>
  <si>
    <t>ZL951</t>
  </si>
  <si>
    <t>Hadička prodlužovací PVC 150 cm pro světlocitlivé léky NO DOP bal. á 20  ks V686423-ND</t>
  </si>
  <si>
    <t>ZN297</t>
  </si>
  <si>
    <t>Hadička spojovací Gamaplus HS 1,8 x 450 LL NO DOP 606301-ND</t>
  </si>
  <si>
    <t>ZQ248</t>
  </si>
  <si>
    <t>Hadička spojovací HS 1,8 x 450 mm LL DEPH free 2200 045 ND</t>
  </si>
  <si>
    <t>ZB497</t>
  </si>
  <si>
    <t>Hadička vysokotlaká combidyn 20 cm bal. á 50 ks 5204941</t>
  </si>
  <si>
    <t>ZG001</t>
  </si>
  <si>
    <t>Husí krk expandi-flex s dvojtou otočnou spojkou á 30 ks 22531</t>
  </si>
  <si>
    <t>ZI250</t>
  </si>
  <si>
    <t>Jehelec MAYO - HEGAR rovný 18 cm BM066R</t>
  </si>
  <si>
    <t>ZB536</t>
  </si>
  <si>
    <t>Kanyla arteriální 20 G/1,1 x 45 mm bal. á 25 ks 682245</t>
  </si>
  <si>
    <t>ZB310</t>
  </si>
  <si>
    <t>Kanyla ET 8,0 s manžetou bal. á 20 ks 100/199/080</t>
  </si>
  <si>
    <t>ZF196</t>
  </si>
  <si>
    <t>Kanyla ET 8,0 se sáním nad manžetou SACETT I.D. 100/189/080</t>
  </si>
  <si>
    <t>ZB105</t>
  </si>
  <si>
    <t>Kanyla TS 7,5 s manžetou 100/800/075</t>
  </si>
  <si>
    <t>ZB314</t>
  </si>
  <si>
    <t>Kanyla TS 8,0 s manžetou bal. á 2 ks 100/523/080</t>
  </si>
  <si>
    <t>ZB263</t>
  </si>
  <si>
    <t>Kanyla TS 9,0 s manžetou bal. á 2 ks 100/523/090</t>
  </si>
  <si>
    <t>ZF742</t>
  </si>
  <si>
    <t>Kit pro perikardiocentézu bal. á 5 ks LMP003P6</t>
  </si>
  <si>
    <t>ZB477</t>
  </si>
  <si>
    <t>Kohout trojcestný lopez valve AA-011-M9000 S</t>
  </si>
  <si>
    <t>Kohout trojcestný lopez valve pro NG sondu nesterilní AA-011-M9000</t>
  </si>
  <si>
    <t>ZM085</t>
  </si>
  <si>
    <t>Konektor bezjehlový k vakům Viaflo SPIKE bal. á 30 ks EMC3482 (GMC7405)</t>
  </si>
  <si>
    <t>ZE018</t>
  </si>
  <si>
    <t>Kyveta k hemochron bal. 45 ks JACT-LR</t>
  </si>
  <si>
    <t>ZB102</t>
  </si>
  <si>
    <t>Láhev k odsávačce flovac 1l hadice 1,8 m á 45 ks 000-036-020</t>
  </si>
  <si>
    <t>ZP862</t>
  </si>
  <si>
    <t>Lžíce laryngoskopická  Truphatek Green lite MAC 4 jednorázová bal. á 20 ks 4551004</t>
  </si>
  <si>
    <t>ZD113</t>
  </si>
  <si>
    <t>Manžeta fixační Ute-Fix á 30 ks NKS:40-06</t>
  </si>
  <si>
    <t>ZC166</t>
  </si>
  <si>
    <t>Manžeta přetlaková   500 ml 100 ZIT-500 (100 051-018-803)</t>
  </si>
  <si>
    <t>ZB038</t>
  </si>
  <si>
    <t>Medisize hydrovent S filt./HM , bal.á 50 ks, 300-200-000</t>
  </si>
  <si>
    <t>ZA904</t>
  </si>
  <si>
    <t>Mikronebulizér s maskou 41893</t>
  </si>
  <si>
    <t>ZB648</t>
  </si>
  <si>
    <t>Páska fixační Hand-Fix 30 bal. á 2 ks NKS:60-65</t>
  </si>
  <si>
    <t>ZP860</t>
  </si>
  <si>
    <t>Páska tracheostomická fixační 52 cm bal. á 5 ks 40-0005-044</t>
  </si>
  <si>
    <t>ZP509</t>
  </si>
  <si>
    <t>Pinzeta UH sterilní I0600</t>
  </si>
  <si>
    <t>ZC832</t>
  </si>
  <si>
    <t>Pleuracan A bal. á 10 ks 4462556</t>
  </si>
  <si>
    <t>ZJ673</t>
  </si>
  <si>
    <t>Pohár na moč 100 ml UH GAMA204808</t>
  </si>
  <si>
    <t>ZB302</t>
  </si>
  <si>
    <t>Rampa 3 kohouty, bal.á 20 ks, RP 3000 M</t>
  </si>
  <si>
    <t>ZB301</t>
  </si>
  <si>
    <t>Rampa 5 kohoutů bez PVC lipidorezistentní bal. á 20 ks RP 5000 M</t>
  </si>
  <si>
    <t>ZB784</t>
  </si>
  <si>
    <t>Rukojeť laryngoskopická medium pro lžíce s f.optickým vláknem 3000.350.10</t>
  </si>
  <si>
    <t>ZB249</t>
  </si>
  <si>
    <t>Sáček močový s křížovou výpustí 2000 ml s hadičkou 90 cm ZAR-TNU201601</t>
  </si>
  <si>
    <t>Sáček močový s křížovou výpustí 2000 ml ZAR-TNU201601</t>
  </si>
  <si>
    <t>ZC640</t>
  </si>
  <si>
    <t>Senzor flotrac s hadicí 213 cm MHD8R</t>
  </si>
  <si>
    <t>ZO506</t>
  </si>
  <si>
    <t>Senzor fore-sight ELITE dual velký CS 01-07-2103</t>
  </si>
  <si>
    <t>ZP046</t>
  </si>
  <si>
    <t>Set dialyzační Multifiltrate PRO CiCa HD 1000 F00000463</t>
  </si>
  <si>
    <t>ZN906</t>
  </si>
  <si>
    <t>Set flocare infinity pack transition (APA 3386415) pro nemocniční péči 586514</t>
  </si>
  <si>
    <t>ZP393</t>
  </si>
  <si>
    <t>Set pro enterální výživu Flocare gravity pack set ENFit 586460</t>
  </si>
  <si>
    <t>ZD030</t>
  </si>
  <si>
    <t>Skalpel jednorázový cutfix sterilní bal. á 10 ks 5518040</t>
  </si>
  <si>
    <t>ZP259</t>
  </si>
  <si>
    <t>Sonda nasojejunální flocare Bengmark NI TUBE CH10/145 cm 003.403.947</t>
  </si>
  <si>
    <t>ZK179</t>
  </si>
  <si>
    <t>Sonda žaludeční CH12 1200 mm s RTG linkou bal. á 50 ks 412012</t>
  </si>
  <si>
    <t>ZJ695</t>
  </si>
  <si>
    <t>Sonda žaludeční CH14 1200 mm s RTG linkou bal. á 50 ks 412014</t>
  </si>
  <si>
    <t>ZJ312</t>
  </si>
  <si>
    <t>Sonda žaludeční CH16 1200 mm s RTG linkou bal. á 50 ks 412016</t>
  </si>
  <si>
    <t>ZJ696</t>
  </si>
  <si>
    <t>Sonda žaludeční CH18 1200 mm s RTG linkou bal. á 30 ks 412018</t>
  </si>
  <si>
    <t>ZD254</t>
  </si>
  <si>
    <t>Souprava flexi seal FMS pro fekální inkont. (možno objednávat na kusy) 418000</t>
  </si>
  <si>
    <t>ZE146</t>
  </si>
  <si>
    <t>Souprava nebulizační uzavřená In-Line-Neb Tee Kit  bal. á 50 ks 41745</t>
  </si>
  <si>
    <t>ZB543</t>
  </si>
  <si>
    <t>Souprava odběrová tracheální na odběr sekretu G05206</t>
  </si>
  <si>
    <t>ZF089</t>
  </si>
  <si>
    <t>Souprava pro měření abdominálního tlaku ekonokit W-ABV301 (pův.k.č.W-ABV601)</t>
  </si>
  <si>
    <t>Souprava pro rektální inkontinenci flexi seal FMS (možno objednávat na kusy) 418000</t>
  </si>
  <si>
    <t>ZQ214</t>
  </si>
  <si>
    <t>Souprava pro rektální inkontinenci uzavřená SECCO (katétr 165 cm s nízkotlakovou manžetou 3 x 1,5 l sběrný sáček se superadsorbentem, stříkačka 45 ml) 52.000.00.100</t>
  </si>
  <si>
    <t>ZB303</t>
  </si>
  <si>
    <t>Spojka asymetrická 4 x 7 mm 60.21.00 (120 420)</t>
  </si>
  <si>
    <t>ZB545</t>
  </si>
  <si>
    <t>Spojka asymetrická 7,10 mm 75111</t>
  </si>
  <si>
    <t>ZD458</t>
  </si>
  <si>
    <t>Spojka vrapovaná roztaž.rovná 15F bal. á 50 ks 038-61-311</t>
  </si>
  <si>
    <t>ZH168</t>
  </si>
  <si>
    <t>Stříkačka injekční 3-dílná 1 ml L tuberculin s jehlou KD-JECT III 26G x 1/2" 0,45 x 12 mm 831786</t>
  </si>
  <si>
    <t>ZL952</t>
  </si>
  <si>
    <t>Stříkačka injekční 50 ml LL light protected bal.á 60 ks 2022920A</t>
  </si>
  <si>
    <t>ZN854</t>
  </si>
  <si>
    <t>Stříkačka injekční arteriální 3 ml bez jehly s heparinem bal. á 100 ks safePICO Aspirator 956-622</t>
  </si>
  <si>
    <t>ZP675</t>
  </si>
  <si>
    <t>Stříkačka injekční pro enterální výživu 25 ml NUTRICAIR ENFIT excentrická bal.á 50 ks NCE20SE</t>
  </si>
  <si>
    <t>ZA964</t>
  </si>
  <si>
    <t>Stříkačka janett 3-dílná 60 ml sterilní vyplachovací 050ML3CZ-CEW (MRG564)</t>
  </si>
  <si>
    <t>ZB988</t>
  </si>
  <si>
    <t>Systém hrudní drenáže Pleur-evac bal. á 6 ks pro dospělé A-6000-08LF</t>
  </si>
  <si>
    <t>ZK839</t>
  </si>
  <si>
    <t>Systém hrudní drenáže Sinapi 1000 ml dlouhá trubice kontrola sání + konekto a hadicová svorka XL1000SC</t>
  </si>
  <si>
    <t>ZL333</t>
  </si>
  <si>
    <t>Systém odsávací uzavřený ET Comfortsoft CH 14 55 cm 72 hod. 02-011-11</t>
  </si>
  <si>
    <t>ZL174</t>
  </si>
  <si>
    <t>Systém odsávací uzavřený TS Comfortsoft CH 14 30 cm 72 hod. 02-011-05</t>
  </si>
  <si>
    <t>ZP300</t>
  </si>
  <si>
    <t>Škrtidlo se sponou pro dospělé bez latexu modré délka 400 mm 09820-B</t>
  </si>
  <si>
    <t>ZA119</t>
  </si>
  <si>
    <t>Trokar hrudní 18F 30 cm 636.18</t>
  </si>
  <si>
    <t>ZA729</t>
  </si>
  <si>
    <t>Tyčinka vatová sterilní 14 cm po 2 kusech velká 1 bal/200 ks 9679520</t>
  </si>
  <si>
    <t>ZF442</t>
  </si>
  <si>
    <t>Vak dýchací 2000 ml 2820</t>
  </si>
  <si>
    <t>ZB632</t>
  </si>
  <si>
    <t>Ventil expirační jednorázový á 10 ks 8414776</t>
  </si>
  <si>
    <t>ZN128</t>
  </si>
  <si>
    <t>Zavaděč vzdušný S – GUIDE 15CH délka 65 cm pro oxygenii s lumenem a tvarovou pamětí bal. á 5 ks 33-90-650-1</t>
  </si>
  <si>
    <t>ZP077</t>
  </si>
  <si>
    <t>Zkumavka 15 ml PP 101/16,5 mm bílý šroubový uzávěr sterilní jednotlivě balená 10362/MO/SG/CS</t>
  </si>
  <si>
    <t>ZB777</t>
  </si>
  <si>
    <t>Zkumavka červená 3,5 ml gel 454071</t>
  </si>
  <si>
    <t>ZB985</t>
  </si>
  <si>
    <t>Zkumavka močová urin-monovette s pístem 10 ml sterilní bal. á 100 ks 10.252.020</t>
  </si>
  <si>
    <t>50115062</t>
  </si>
  <si>
    <t>ZPr - materiál hemodialýza (Z525)</t>
  </si>
  <si>
    <t>ZP147</t>
  </si>
  <si>
    <t>Roztok Citra-Lock 4%, ampule 5 ml bal. á 20 ks ZZ-24060201</t>
  </si>
  <si>
    <t>ZE420</t>
  </si>
  <si>
    <t>Set hadicový pro aquarius hemofiltr HF19 AQUASET19</t>
  </si>
  <si>
    <t>ZE079</t>
  </si>
  <si>
    <t>Set transfúzní non PVC s odvzdušněním a bakteriálním filtrem ZAR-I-TS</t>
  </si>
  <si>
    <t>ZA832</t>
  </si>
  <si>
    <t>Jehla injekční 0,9 x 40 mm žlutá 4657519</t>
  </si>
  <si>
    <t>ZA836</t>
  </si>
  <si>
    <t>Jehla injekční 0,9 x 70 mm žlutá 4665791</t>
  </si>
  <si>
    <t>ZB769</t>
  </si>
  <si>
    <t>Jehla vakuová 206/38 mm žlutá 450077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</si>
  <si>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</si>
  <si>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</si>
  <si>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</si>
  <si>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</si>
  <si>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</si>
  <si>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latex bez pudru sterilní  PF ansell gammex vel. 8,0 330048080</t>
  </si>
  <si>
    <t>50115070</t>
  </si>
  <si>
    <t>ZPr - katetry ostatní (Z513)</t>
  </si>
  <si>
    <t>ZO342</t>
  </si>
  <si>
    <t>Katetr CVC 4 lumen 8,5 Fr x 20 cm Arrow gard blue plus bal. á 10 ks CS-45854-E</t>
  </si>
  <si>
    <t>ZC218</t>
  </si>
  <si>
    <t>Katetr dialyzační 2 lumen 14,0 Fr x 15 cm CS-22142-F</t>
  </si>
  <si>
    <t>ZC212</t>
  </si>
  <si>
    <t>Katetr term.+ sheat 7 Fr AH-05050</t>
  </si>
  <si>
    <t>ZQ182</t>
  </si>
  <si>
    <t>Set dialyzační Multifiltrate Ci-Ca CVVHD k přístroji Multifltrate Pro 12, multifiltrate PRO kit CiCa HDF 1000 F00005329</t>
  </si>
  <si>
    <t>ZQ183</t>
  </si>
  <si>
    <t>Set dialyzační Multifiltrate pro univerzální heparinovou dialýzu k přístroji Multifltrate Pro 12 multifiltrate PRO kit HDF 1000 F00000461</t>
  </si>
  <si>
    <t>ZB751</t>
  </si>
  <si>
    <t>Hadice PVC 8/12 á 30 m P00468</t>
  </si>
  <si>
    <t>ZL249</t>
  </si>
  <si>
    <t>Hadice vrapovaná bal. á 50 m 038-01-228</t>
  </si>
  <si>
    <t>ZD725</t>
  </si>
  <si>
    <t>Maska aerosolová pro dospělé 032-10-006NC</t>
  </si>
  <si>
    <t>ZC772</t>
  </si>
  <si>
    <t>Maska kyslíková pro dospělé uchycení gumičkou 13101</t>
  </si>
  <si>
    <t>ZB318</t>
  </si>
  <si>
    <t>Maska resuscitační nafuk. dosp. velká bal. á 20 ks 41282</t>
  </si>
  <si>
    <t>ZN621</t>
  </si>
  <si>
    <t>Nos umělý s portem pro odsávání bal. á 30 ks B0300(6000)</t>
  </si>
  <si>
    <t>ZF295</t>
  </si>
  <si>
    <t>Okruh dýchací anesteziologický 1,6 m s nízkou poddajností 038-01-130</t>
  </si>
  <si>
    <t>ZD671</t>
  </si>
  <si>
    <t>Převodník tlakový PX2X2 dvojitý bal. á 8 ks T005074A</t>
  </si>
  <si>
    <t>50115004</t>
  </si>
  <si>
    <t>IUTN - kovové (Z506)</t>
  </si>
  <si>
    <t>ZG486</t>
  </si>
  <si>
    <t>Dlaha sternální uzamykatelná 2.4 mm 460.019</t>
  </si>
  <si>
    <t>ZF684</t>
  </si>
  <si>
    <t>Dlaha sternální uzamykatelná 2.4 mm 460.023</t>
  </si>
  <si>
    <t>ZI132</t>
  </si>
  <si>
    <t>Dlaha sternální uzamykatelná 2.4 mm 460.045</t>
  </si>
  <si>
    <t>ZI644</t>
  </si>
  <si>
    <t>Dlaha sternální uzamykatelná 2.4 mm 460.046</t>
  </si>
  <si>
    <t>ZA819</t>
  </si>
  <si>
    <t>Dlaha sternální ZipFix bal. á 20 ks 08.501.001.20S</t>
  </si>
  <si>
    <t>ZP704</t>
  </si>
  <si>
    <t>Drát sternální ocelový s titanovým povrchem SERANOX TI průměr 0,7 mm délka 0,45 m s jehlou HRK-48 bal. 4 x 0,45 bal. á 12 MBO70146B</t>
  </si>
  <si>
    <t>ZP705</t>
  </si>
  <si>
    <t>Drát sternální ocelový s titanovým povrchem SERANOX TI průměr 0,9 mm délka 0,45 m s jehlou HRK-48 bal. 4 x 0,45 bal. á 12  MB090146B</t>
  </si>
  <si>
    <t>KC616</t>
  </si>
  <si>
    <t>graft aortální 25CAVGJ-515</t>
  </si>
  <si>
    <t>KC613</t>
  </si>
  <si>
    <t>chlopeň srdeční mechanická mhv masters SJM, 25MJ-501</t>
  </si>
  <si>
    <t>KC606</t>
  </si>
  <si>
    <t>chlopeň srdeční mechanická mhv regent SJM, 21AGFN-756</t>
  </si>
  <si>
    <t>KI338</t>
  </si>
  <si>
    <t>kroužek anuloplastický MC3 Trikuspidální 32mm 4900T32</t>
  </si>
  <si>
    <t>KI339</t>
  </si>
  <si>
    <t>kroužek anuloplastický MC3 Trikuspidální 34mm 4900T34</t>
  </si>
  <si>
    <t>KI340</t>
  </si>
  <si>
    <t>kroužek anuloplastický MC3 Trikuspidální 36mm 4900T36</t>
  </si>
  <si>
    <t>KI327</t>
  </si>
  <si>
    <t>kroužek anuloplastický Physio Mitrální 26mm 4450M26</t>
  </si>
  <si>
    <t>KI328</t>
  </si>
  <si>
    <t>kroužek anuloplastický Physio Mitrální 28mm 4450M28</t>
  </si>
  <si>
    <t>KI329</t>
  </si>
  <si>
    <t>kroužek anuloplastický Physio Mitrální 30mm 4450M30</t>
  </si>
  <si>
    <t>KI331</t>
  </si>
  <si>
    <t>kroužek anuloplastický Physio Mitrální 34mm 4450M34</t>
  </si>
  <si>
    <t>KI332</t>
  </si>
  <si>
    <t>kroužek anuloplastický Physio Mitrální 36mm 4450M36</t>
  </si>
  <si>
    <t>KC621</t>
  </si>
  <si>
    <t>mhv konduit SJM 23VAVGJ-515</t>
  </si>
  <si>
    <t>KC622</t>
  </si>
  <si>
    <t>mhv konduit SJM 29CAVGJ-515</t>
  </si>
  <si>
    <t>KC605</t>
  </si>
  <si>
    <t>mhv regent SJM, 19AGFN-756</t>
  </si>
  <si>
    <t>KC607</t>
  </si>
  <si>
    <t>mhv regent SJM, 23AGFN-756</t>
  </si>
  <si>
    <t>KC608</t>
  </si>
  <si>
    <t>mhv regent SJM, 25AGFN-756</t>
  </si>
  <si>
    <t>ZF685</t>
  </si>
  <si>
    <t>Šroub sternální unilock 3,0 mm 04.501.110</t>
  </si>
  <si>
    <t>ZF686</t>
  </si>
  <si>
    <t>Šroub sternální unilock 3,0 mm 04.501.112</t>
  </si>
  <si>
    <t>ZH558</t>
  </si>
  <si>
    <t>Šroub sternální unilock 3,0 mm 04.501.114</t>
  </si>
  <si>
    <t>ZH559</t>
  </si>
  <si>
    <t>Šroub sternální unilock 3,0 mm 04.501.116</t>
  </si>
  <si>
    <t>ZH560</t>
  </si>
  <si>
    <t>Šroub sternální unilock 3,0 mm 04.501.118</t>
  </si>
  <si>
    <t>50115011</t>
  </si>
  <si>
    <t>IUTN - ostat.nákl.PZT (Z515)</t>
  </si>
  <si>
    <t>KF229</t>
  </si>
  <si>
    <t>protéza cévní gelweave valsalva 26 mm 30026ADP</t>
  </si>
  <si>
    <t>KF230</t>
  </si>
  <si>
    <t>protéza cévní gelweave valsalva 28 mm 30028ADP</t>
  </si>
  <si>
    <t>KJ322</t>
  </si>
  <si>
    <t>protéza cévní gelweave valsava 24 mm 730024ADP</t>
  </si>
  <si>
    <t>ZE293</t>
  </si>
  <si>
    <t>Protéza cévní hemashield 10/30 M00202175210P0</t>
  </si>
  <si>
    <t>ZC839</t>
  </si>
  <si>
    <t>Protéza cévní hemashield 26/15 M00202175126P0</t>
  </si>
  <si>
    <t>ZD033</t>
  </si>
  <si>
    <t>Protéza cévní hemashield 28/15 M00202175128PO</t>
  </si>
  <si>
    <t>ZC999</t>
  </si>
  <si>
    <t>Protéza cévní hemashield 30/15 M00202175130P0</t>
  </si>
  <si>
    <t>ZC155</t>
  </si>
  <si>
    <t>Protéza cévní hemashield 32/15 M00202175132P0</t>
  </si>
  <si>
    <t>ZF375</t>
  </si>
  <si>
    <t>Protéza cévní hemashield 34/15 M00202175134P0</t>
  </si>
  <si>
    <t>ZH839</t>
  </si>
  <si>
    <t>Protéza cévní hemashield gold 8/20 IGK0008-20</t>
  </si>
  <si>
    <t>ZB153</t>
  </si>
  <si>
    <t>Vosk kostní Knochenwasch 2,5 G 1029754</t>
  </si>
  <si>
    <t>KC618</t>
  </si>
  <si>
    <t>záplata EnCap 5 x 10 cm  C0510</t>
  </si>
  <si>
    <t>ZD546</t>
  </si>
  <si>
    <t>Záplata křížková bal. 10,2 x 10,2 cm bal. á 5 ks 7828</t>
  </si>
  <si>
    <t>KK917</t>
  </si>
  <si>
    <t>záplata srdeční perikardiální SJM BIOCOR 9 x 14 cm C0914</t>
  </si>
  <si>
    <t>ZA465</t>
  </si>
  <si>
    <t>Fólie incizní raucodrape sterilní 45 x 50 cm 25445</t>
  </si>
  <si>
    <t>ZA494</t>
  </si>
  <si>
    <t>Fólie incizní rucodrape ( opraflex ) 45 x 20 cm 25443</t>
  </si>
  <si>
    <t>ZE824</t>
  </si>
  <si>
    <t>Krytí cellistyp 5 x 7 cm bal. á 15 ks (náhrada za okcel) 2080508</t>
  </si>
  <si>
    <t>ZB048</t>
  </si>
  <si>
    <t>Krytí cellistyp F (fibrilar) 2,5 x 5 cm bal. á 10 ks (náhrada za okcel) 2082025</t>
  </si>
  <si>
    <t>Krytí Promogran 28 cm2 tvar šestiúhelníka kolagen 55% a celuloza oxidovaná 45% bal. á 10 ks M772028_1/4</t>
  </si>
  <si>
    <t>ZN465</t>
  </si>
  <si>
    <t>Krytí rudafix transparent (náhrada za hypaifix ) 10 cm x 10 m ZAR-NOB074110</t>
  </si>
  <si>
    <t>Krytí WAYSITE voděodolné transparentní sterilní 9 x 10 cm bal. á 10 ks (náhrada za tegaderm) 811211</t>
  </si>
  <si>
    <t>ZN477</t>
  </si>
  <si>
    <t>Obinadlo elastické universal 12 cm x 5 m 1323100314</t>
  </si>
  <si>
    <t>ZF080</t>
  </si>
  <si>
    <t>Rouška břišní 17 nití s kroužkem na tkanici 12 x 47 cm bal. á 50 ks 1230100311</t>
  </si>
  <si>
    <t>ZC985</t>
  </si>
  <si>
    <t>Rouška břišní sterilní RTG nití 45 x 45 cm / 5 ks karton á 500 ks 37750+</t>
  </si>
  <si>
    <t>ZA577</t>
  </si>
  <si>
    <t>Set rouškovací Certofix pro CVC bal á 10 ks 291832</t>
  </si>
  <si>
    <t>ZA502</t>
  </si>
  <si>
    <t>Tampon nesterilní stáčený 30 x 60 cm 1320300406</t>
  </si>
  <si>
    <t>KC599</t>
  </si>
  <si>
    <t>acrobat SUV OM-9000S</t>
  </si>
  <si>
    <t>KC601</t>
  </si>
  <si>
    <t>acrobat SUV sada XP-5000 + 9000S</t>
  </si>
  <si>
    <t>ZB542</t>
  </si>
  <si>
    <t>Adaptér m/m bal. á 100 ks 5206642</t>
  </si>
  <si>
    <t>ZL623</t>
  </si>
  <si>
    <t>Aplikátor klipů HORIZON open S bílý zahnutý 20 cm 137082</t>
  </si>
  <si>
    <t>KC602</t>
  </si>
  <si>
    <t>axius blower/mister  á 5 ks CB-1000</t>
  </si>
  <si>
    <t>ZC752</t>
  </si>
  <si>
    <t>Čepelka skalpelová 15 BB515</t>
  </si>
  <si>
    <t>ZC754</t>
  </si>
  <si>
    <t>Čepelka skalpelová 21 BB521</t>
  </si>
  <si>
    <t>ZI655</t>
  </si>
  <si>
    <t>Difuzér plynový pro mimotělní oběh P8020/00</t>
  </si>
  <si>
    <t>ZF427</t>
  </si>
  <si>
    <t>Dlaha splint-fix 22 k znehybnění zápěstí a kotníku při kanylaci bal. á 2 ks NKS:60-11</t>
  </si>
  <si>
    <t>ZE136</t>
  </si>
  <si>
    <t>Drát ocelový flexibilní 7/45 cm bal. á 48 ks KS1-745-4</t>
  </si>
  <si>
    <t>ZQ285</t>
  </si>
  <si>
    <t>Drát zaváděcí Arrow 0,018“(0,45 mm) x 25cm, oba konce přímé - k zavedení periferních žilních kanyl pod UZ bal. á 25 ks AW-04018</t>
  </si>
  <si>
    <t>ZA759</t>
  </si>
  <si>
    <t>Drén redon CH10 50 cm U2111000</t>
  </si>
  <si>
    <t>ZB852</t>
  </si>
  <si>
    <t>Elektroda defibrilační pro dospělé adhezivní  bal. á 10 ks 130 x 100 mm 2059145-010</t>
  </si>
  <si>
    <t>ZB457</t>
  </si>
  <si>
    <t>Elektroda koagulační á 12 ks 0014A</t>
  </si>
  <si>
    <t>ZA932</t>
  </si>
  <si>
    <t>Elektroda neutrální ke koagulaci bal. á 50 ks E7509</t>
  </si>
  <si>
    <t>ZD945</t>
  </si>
  <si>
    <t>Filtr bakteriální a virový 1344000S</t>
  </si>
  <si>
    <t>ZL514</t>
  </si>
  <si>
    <t>Hadička k měření tlaku bal. á 20 ks (st.k.č. S2589 701065874) JH10.65874</t>
  </si>
  <si>
    <t>ZB668</t>
  </si>
  <si>
    <t>Hadička spojovací tlaková biocath pr. 1,0 mm x   50 cm á 40 ks PB 3105 M</t>
  </si>
  <si>
    <t>ZA689</t>
  </si>
  <si>
    <t>Hadička spojovací tlaková biocath pr. 1,0 mm x 150 cm, bal.á 40 ks,  PB 3115 M</t>
  </si>
  <si>
    <t>ZB462</t>
  </si>
  <si>
    <t>Hadička vzorková 3 m bal. á 10 ks 73319</t>
  </si>
  <si>
    <t>ZG129</t>
  </si>
  <si>
    <t>Hlavice biomedicus M422204A</t>
  </si>
  <si>
    <t>ZB365</t>
  </si>
  <si>
    <t>Kanyla aortální glide 21Fr á 10 ks EZC21TA</t>
  </si>
  <si>
    <t>ZB493</t>
  </si>
  <si>
    <t>Kanyla aortální glide 24Fr á 10 ks EZC24TA</t>
  </si>
  <si>
    <t>ZM697</t>
  </si>
  <si>
    <t>Kanyla cvent - standart aortic root 7 Fr/14 cm  bal. á 20 ks 20014</t>
  </si>
  <si>
    <t>ZM839</t>
  </si>
  <si>
    <t>Kanyla do safény Free flow bal. á 20 ks 30022</t>
  </si>
  <si>
    <t>ZM232</t>
  </si>
  <si>
    <t>Kanyla ECMO femorální arteriální 15 Fr BE-PAS1515 JH104.7280</t>
  </si>
  <si>
    <t>ZM233</t>
  </si>
  <si>
    <t>Kanyla ECMO femorální arteriální 17 Fr BE-PAS1715 JH10.47281</t>
  </si>
  <si>
    <t>ZM234</t>
  </si>
  <si>
    <t>Kanyla ECMO femorální arteriální 19 Fr BE-PAS1915 JH104.7282</t>
  </si>
  <si>
    <t>ZM235</t>
  </si>
  <si>
    <t>Kanyla ECMO femorální venózní 21 Fr BE-PVL2155 JH104.7294</t>
  </si>
  <si>
    <t>ZM236</t>
  </si>
  <si>
    <t>Kanyla ECMO femorální venózní 23 Fr BE-PVL2355 JH10.47295</t>
  </si>
  <si>
    <t>ZM237</t>
  </si>
  <si>
    <t>Kanyla ECMO femorální venózní 25 Fr BE-PVL2555 JH104.7296</t>
  </si>
  <si>
    <t>ZB309</t>
  </si>
  <si>
    <t>Kanyla ET 7,5 s manžetou bal. á 20 ks 100/199/075</t>
  </si>
  <si>
    <t>ZB311</t>
  </si>
  <si>
    <t>Kanyla ET 8,5 s manžetou bal. á 20 ks 100/199/085</t>
  </si>
  <si>
    <t>Kanyla femorální arteriální 17 Fr BE-PAS1715 JH10.47281</t>
  </si>
  <si>
    <t>Kanyla femorální arteriální 19 Fr BE-PAS1915 JH104.7282</t>
  </si>
  <si>
    <t>ZQ325</t>
  </si>
  <si>
    <t>Kanyla femorální arteriální 20 FR se zavaděčem OPTI20</t>
  </si>
  <si>
    <t>ZQ326</t>
  </si>
  <si>
    <t>Kanyla femorální arteriální 22 FR se zavaděčem OPTI22</t>
  </si>
  <si>
    <t>ZM317</t>
  </si>
  <si>
    <t>Kanyla femorální arteriální OPTI18</t>
  </si>
  <si>
    <t>Kanyla femorální venózní 21 Fr BE-PVL2155 JH104.7294</t>
  </si>
  <si>
    <t>Kanyla femorální venózní 23 Fr BE-PVL2355 JH10.47295</t>
  </si>
  <si>
    <t>Kanyla k oxygenátoru aortální glide 21Fr á 10 ks EZC21TA</t>
  </si>
  <si>
    <t>Kanyla k oxygenátoru aortální glide 24Fr á 10 ks EZC24TA</t>
  </si>
  <si>
    <t>ZN385</t>
  </si>
  <si>
    <t>Kanyla koronární přímá průměr 2,1 mm balon velikost 4 mm CP-21004</t>
  </si>
  <si>
    <t>ZN386</t>
  </si>
  <si>
    <t>Kanyla koronární přímá průměr 2,1 mm balon velikost 5 mm CP-21005</t>
  </si>
  <si>
    <t>Kanyla perfuzní cvent - standart aortic root 7 Fr/14 cm  bal. á 20 ks 20014</t>
  </si>
  <si>
    <t>ZQ211</t>
  </si>
  <si>
    <t>Kanyla perfuzní DLP arteriální 22 Fr bal á 20 ks 70422</t>
  </si>
  <si>
    <t>ZQ212</t>
  </si>
  <si>
    <t>Kanyla perfuzní DLP arteriální 24 Fr bal á 20 ks 70424</t>
  </si>
  <si>
    <t>ZN197</t>
  </si>
  <si>
    <t>Kanyla perfuzní DLP ke kardioplegii bal. á 10 ks 14000</t>
  </si>
  <si>
    <t>ZP974</t>
  </si>
  <si>
    <t>Kanyla perfuzní koronární kardioplegická 20Fr se zavaděčem Left vent cateter bal. á 20 ks 12002</t>
  </si>
  <si>
    <t>ZF805</t>
  </si>
  <si>
    <t>Kanyla pulmonary artery vent 16F 5,3 mm bal. á 20 ks 12004</t>
  </si>
  <si>
    <t>ZA257</t>
  </si>
  <si>
    <t>Kanyla retrográdní kardioplegická SRT014MIBB</t>
  </si>
  <si>
    <t>ZF480</t>
  </si>
  <si>
    <t>Kanyla tracheoskopická VivaSight 35F DL DLVT35L</t>
  </si>
  <si>
    <t>ZF483</t>
  </si>
  <si>
    <t>Kanyla tracheoskopická VivaSight 37F DL DLVT37L</t>
  </si>
  <si>
    <t>ZF486</t>
  </si>
  <si>
    <t>Kanyla tracheoskopická VivaSight 39F DL DLVT39L</t>
  </si>
  <si>
    <t>ZF018</t>
  </si>
  <si>
    <t>Kanyla vasofix 16G šedá safety 4269179S-01</t>
  </si>
  <si>
    <t>ZD979</t>
  </si>
  <si>
    <t>Kanyla vasofix 17G bílá safety 4269152S-01</t>
  </si>
  <si>
    <t>ZB074</t>
  </si>
  <si>
    <t>Kanyla venózní dvoustupňová 29/29/29Fr VAVD á 10 ks TF292902A</t>
  </si>
  <si>
    <t>ZA764</t>
  </si>
  <si>
    <t>Kanyla venózní dvoustupňová 32/40Fr á 10 ks TR3240OA</t>
  </si>
  <si>
    <t>ZB380</t>
  </si>
  <si>
    <t>Kanyla venózní dvoustupňová 33/43Fr á 10 ks TF3343OA</t>
  </si>
  <si>
    <t>ZA255</t>
  </si>
  <si>
    <t>Kanyla venózní dvoustupňová 36/46Fr á 10 ks TF3646OA</t>
  </si>
  <si>
    <t>ZN699</t>
  </si>
  <si>
    <t>Kanyla venózní femorální 18F 55 cm 3/8 VFEM018</t>
  </si>
  <si>
    <t>ZE556</t>
  </si>
  <si>
    <t>Kanyla venózní femorální 20Fr VFEM020</t>
  </si>
  <si>
    <t>ZE555</t>
  </si>
  <si>
    <t>Kanyla venózní femorální 22Fr VFEM022</t>
  </si>
  <si>
    <t>ZE554</t>
  </si>
  <si>
    <t>Kanyla venózní femorální 24Fr VFEM024</t>
  </si>
  <si>
    <t>ZP599</t>
  </si>
  <si>
    <t>Kanyla venózní perfuzní jednostupňová ohebná DLP 22Fr bal. á 10 ks 68122</t>
  </si>
  <si>
    <t>ZP600</t>
  </si>
  <si>
    <t>Kanyla venózní perfuzní jednostupňová ohebná DLP 24Fr bal. á 10 ks 68124</t>
  </si>
  <si>
    <t>ZP601</t>
  </si>
  <si>
    <t>Kanyla venózní perfuzní jednostupňová ohebná DLP 26Fr bal. á 10 ks 68126</t>
  </si>
  <si>
    <t>ZP602</t>
  </si>
  <si>
    <t>Kanyla venózní perfuzní jednostupňová ohebná DLP 28Fr bal. á 10 ks 68128</t>
  </si>
  <si>
    <t>ZP604</t>
  </si>
  <si>
    <t>Kanyla venózní perfuzní jednostupňová ohebná DLP 32Fr bal. á 10 ks 68132</t>
  </si>
  <si>
    <t>Katetr arteriální 20 G/1,1 x 45 mm bal. á 25 ks 682245</t>
  </si>
  <si>
    <t>ZA709</t>
  </si>
  <si>
    <t>Katetr močový foley 22CH bal. á 12 ks 1575-02</t>
  </si>
  <si>
    <t>ZJ310</t>
  </si>
  <si>
    <t>Katetr močový foley CH12 180605-000120</t>
  </si>
  <si>
    <t>ZQ932</t>
  </si>
  <si>
    <t>Katetr močový foley pro měření teploty 12 Fr 2- cestný silikonový MN-0112</t>
  </si>
  <si>
    <t>ZO182</t>
  </si>
  <si>
    <t>Katetr močový foley pro měření teploty 14 Fr 2- cestný silikonový MN-0114</t>
  </si>
  <si>
    <t>Katetr močový foley pro měření teploty 14 Fr 2- cestný silikonový MN-0114 zatím výpadek</t>
  </si>
  <si>
    <t>ZG133</t>
  </si>
  <si>
    <t>Katetr močový nelaton pro měření teploty CH12 bal. á 5 ks 179360-000120</t>
  </si>
  <si>
    <t>ZG134</t>
  </si>
  <si>
    <t>Katetr močový nelaton pro měření teploty CH14 bal. á 5 ks 179360-000140</t>
  </si>
  <si>
    <t>ZC947</t>
  </si>
  <si>
    <t>Katetr močový tiemann CH12 s balonkem bal. á 12 ks K02-9812-02</t>
  </si>
  <si>
    <t>ZA160</t>
  </si>
  <si>
    <t>Katetr multi lumen 9 Fr/10 cm SI-21142</t>
  </si>
  <si>
    <t>KJ678</t>
  </si>
  <si>
    <t>Kleště ablační bipolární Cardioblate - Gemini 4926</t>
  </si>
  <si>
    <t>ZF138</t>
  </si>
  <si>
    <t>Klíč utahovací retraktorový GF3245-3</t>
  </si>
  <si>
    <t>ZE648</t>
  </si>
  <si>
    <t>Klip HORIZON M modrý 30 x 6 bal. á 180 ks HZ2200</t>
  </si>
  <si>
    <t>ZD920</t>
  </si>
  <si>
    <t>Klip HORIZON S-WIDE červený  30 x 6 bal. á 180 ks 1201</t>
  </si>
  <si>
    <t>Klip HORIZON S-WIDE červený  30 x 6 bal. á 180 ks HZ1201</t>
  </si>
  <si>
    <t>Klipovač HORIZON OPEN S-WIDE 20 cm zahnutý 137082</t>
  </si>
  <si>
    <t>Klipovač HORIZON open S-WIDE 20 cm zahnutý HZ137082</t>
  </si>
  <si>
    <t>ZP078</t>
  </si>
  <si>
    <t>Kontejner 25 ml PP šroubový sterilní uzávěr 2680/EST/SG</t>
  </si>
  <si>
    <t>ZB164</t>
  </si>
  <si>
    <t>Kyveta k hemochron ACT+  bal. 45 ks JACT+</t>
  </si>
  <si>
    <t>ZB103</t>
  </si>
  <si>
    <t>Láhev k odsávačce flovac 2l hadice 1,8 m 000-036-021</t>
  </si>
  <si>
    <t>ZB553</t>
  </si>
  <si>
    <t>Láhev redon hi-vac 400 ml-kompletní 05.000.22.803</t>
  </si>
  <si>
    <t>ZI123</t>
  </si>
  <si>
    <t>Lepidlo tkáňové 10 ml BioGlue BG3510-5-G</t>
  </si>
  <si>
    <t>ZM333</t>
  </si>
  <si>
    <t>Lepidlo tkáňové 4 ml coseal premix 934074</t>
  </si>
  <si>
    <t>ZI016</t>
  </si>
  <si>
    <t>Lepidlo tkáňové 5 ml BioGlue BG3515-5-G</t>
  </si>
  <si>
    <t>ZB343</t>
  </si>
  <si>
    <t>List pilový pro pilu na sternum GB135R</t>
  </si>
  <si>
    <t>ZB296</t>
  </si>
  <si>
    <t>Mikroskalpel Stab Blade/Tip 22,5° Straig bal. á 6 ks 72-2202</t>
  </si>
  <si>
    <t>ZB647</t>
  </si>
  <si>
    <t>Minitrach seldinger kit 100/461/000</t>
  </si>
  <si>
    <t>ZB956</t>
  </si>
  <si>
    <t>Nádoba na histologický mat. s pufrovaným formalínem HISTOFOR 125 ml bal. á 35 ks BFS-125</t>
  </si>
  <si>
    <t>KH587</t>
  </si>
  <si>
    <t>ofuk Blow mister 22150</t>
  </si>
  <si>
    <t>KG693</t>
  </si>
  <si>
    <t>oxygenátor medos hilite 7000 rheoparin LGTME6201C001</t>
  </si>
  <si>
    <t>ZG007</t>
  </si>
  <si>
    <t>Oxygenátor membránový Hilite 7000 LT</t>
  </si>
  <si>
    <t>ZQ956</t>
  </si>
  <si>
    <t>Oxygenátor set hemofiltrační krevní koncentrátor bal. á 10 ks CX-FHC11</t>
  </si>
  <si>
    <t>KI947</t>
  </si>
  <si>
    <t>oxygenátor terumo Capiox včetně hadicového setu CX-CZ091X</t>
  </si>
  <si>
    <t>ZB357</t>
  </si>
  <si>
    <t>Pásek adapter coronary perfusion typ Y bal. 20 ks 10004</t>
  </si>
  <si>
    <t>ZJ823</t>
  </si>
  <si>
    <t>Pinzeta chirurgická 1 x 2 zuby 160 mm BD559R</t>
  </si>
  <si>
    <t>ZB952</t>
  </si>
  <si>
    <t>Plegie cílená á 20 ks (MEDPROGRESS) 30010</t>
  </si>
  <si>
    <t>ZB324</t>
  </si>
  <si>
    <t>Plegie cílená á 20 ks (MEDPROGRESS) 30012</t>
  </si>
  <si>
    <t>ZB009</t>
  </si>
  <si>
    <t>Plyn kalibrační A k CDI  506 TY 79 R 344</t>
  </si>
  <si>
    <t>ZA945</t>
  </si>
  <si>
    <t>Plyn kalibrační B k CDI 507 TY 27 S 008</t>
  </si>
  <si>
    <t>ZM096</t>
  </si>
  <si>
    <t>Poduška adhezivní samolepící na čištění koncovek nástrojů bal. á 100 ks sterilní AL-40</t>
  </si>
  <si>
    <t>KH586</t>
  </si>
  <si>
    <t>polohovač Starfish EVO HP3000</t>
  </si>
  <si>
    <t>ZL464</t>
  </si>
  <si>
    <t>Popisovač sterilní se dvěma hroty Sandel 4-in-1Marker, bal. á 25 ks, S1041F</t>
  </si>
  <si>
    <t>ZC940</t>
  </si>
  <si>
    <t>Pumpa centrifugální 050-300-000</t>
  </si>
  <si>
    <t>ZE215</t>
  </si>
  <si>
    <t>Punch aortální jednorázový 15 cm délka 2,8 mm bal. á 6 ks DP- 28K</t>
  </si>
  <si>
    <t>KI498</t>
  </si>
  <si>
    <t>retractor Inserts 28707 á 10 ks</t>
  </si>
  <si>
    <t>KG780</t>
  </si>
  <si>
    <t>rezervoár venózní MVC4030 rheoparin LGTME62210100</t>
  </si>
  <si>
    <t>ZG263</t>
  </si>
  <si>
    <t>Rukojeť aktivní elektrody resterizovatelná 4,6 m kabel bal. á 10 ks E2100</t>
  </si>
  <si>
    <t>KG696</t>
  </si>
  <si>
    <t>sada aplikační (2 ks odsávací kanyla MES 9570 + 1 ks kanyla do kořene aorty MER 2015 + 1 ks hadicový organizér) MEH - APSET LGTMEH123317</t>
  </si>
  <si>
    <t>ZN855</t>
  </si>
  <si>
    <t>Sada připojovacích hadic k mimotělnímu oběhu - set vavd bal. á 25 ks MEH7 4298-0</t>
  </si>
  <si>
    <t>Sada stabilizační acrobat k operacím na bijícím sdci (mimotělní oběh) axius blower/mister  á 5 ks CB-1000</t>
  </si>
  <si>
    <t>Sada stabilizační acrobat k operacím na bijícím sdci (mimotělní oběh) SUV OM-9000S</t>
  </si>
  <si>
    <t>Sada stabilizační acrobat k operacím na bijícím sdci (mimotělní oběh) SUV sada XP-5000 + 9000S</t>
  </si>
  <si>
    <t>Sada stabilizační acrobat k operacím na bijícím srdci (mimotělní oběh) SUV OM-9000S</t>
  </si>
  <si>
    <t>KC600</t>
  </si>
  <si>
    <t>Sada stabilizační acrobat k operacím na bijícím srdci (mimotělní oběh) SUV sada XP-5000</t>
  </si>
  <si>
    <t>Sada stabilizační acrobat k operacím na bijícím srdci (mimotělní oběh) SUV sada XP-5000 + 9000S</t>
  </si>
  <si>
    <t>ZG002</t>
  </si>
  <si>
    <t>Sání perikardiální SU 29602</t>
  </si>
  <si>
    <t>ZB532</t>
  </si>
  <si>
    <t>Senzor level 95133 bal. á 100 ks SC-23-27-41</t>
  </si>
  <si>
    <t>KG694</t>
  </si>
  <si>
    <t>set hadicový medos reoparin coated LGTMEH1C1754</t>
  </si>
  <si>
    <t>KG779</t>
  </si>
  <si>
    <t>set hadicový medos reoparin coated LGTMEH2C1753</t>
  </si>
  <si>
    <t>KG695</t>
  </si>
  <si>
    <t>set hadicový pro mimotělní oběh pro kardioplegii LGTMEH32780</t>
  </si>
  <si>
    <t>KH585</t>
  </si>
  <si>
    <t>set Octopus AS a Starfish EVO EASE</t>
  </si>
  <si>
    <t>KI533</t>
  </si>
  <si>
    <t>Set paerfuzní kardioplegický Myotherm XP( M423002A)  M423002B</t>
  </si>
  <si>
    <t>ZH099</t>
  </si>
  <si>
    <t>Sonda do koronárních tepen 2,00 mm bal. á 5 ks 7605</t>
  </si>
  <si>
    <t>ZB093</t>
  </si>
  <si>
    <t>Sonda žaludeční CH25(CH24), délka 80 cm 21228(22-25.520)</t>
  </si>
  <si>
    <t>KH443</t>
  </si>
  <si>
    <t>Sonda-cryo surgical probe 60CM1</t>
  </si>
  <si>
    <t>ZM727</t>
  </si>
  <si>
    <t>Spojka 3/8 - 3/8 s luerem bal. á 25 ks MEGK3H4400</t>
  </si>
  <si>
    <t>ZM600</t>
  </si>
  <si>
    <t>Spojka flovac žlutá, bal.á 20 ks, 000-036-102</t>
  </si>
  <si>
    <t>KH172</t>
  </si>
  <si>
    <t>spojka Retroguard 3/8 x 3/8 718828200002</t>
  </si>
  <si>
    <t>ZJ573</t>
  </si>
  <si>
    <t>Spojka symetrická 7,7 mm 75103</t>
  </si>
  <si>
    <t>ZB598</t>
  </si>
  <si>
    <t>Spojka symetrická přímá 7 x 7 mm 60.23.00 (120 430)</t>
  </si>
  <si>
    <t>ZL515</t>
  </si>
  <si>
    <t>Spojka Y 1/2-3/8-3/8 á 25 ks MEYK1H5440</t>
  </si>
  <si>
    <t>KH584</t>
  </si>
  <si>
    <t>stabilizátor Octopus AS TS2500,TS2000</t>
  </si>
  <si>
    <t>ZF090</t>
  </si>
  <si>
    <t>Stapler kožní 35 svorek á 6 ks 783100</t>
  </si>
  <si>
    <t>ZF186</t>
  </si>
  <si>
    <t>Stříkačka janett 2-dílná 150 ml vyplachovací balená 08151</t>
  </si>
  <si>
    <t>ZD492</t>
  </si>
  <si>
    <t>Svěrka držáku flovac-plast 100 11-5122 (230-500)</t>
  </si>
  <si>
    <t>ZJ388</t>
  </si>
  <si>
    <t>Svorka na cévy zahnutá Halsted - mosquito micro 120 mm KL2211</t>
  </si>
  <si>
    <t>ZB932</t>
  </si>
  <si>
    <t>Systém cpap valve aproximate 85006 X5 bal. á 5 ks 125-20</t>
  </si>
  <si>
    <t>ZL513</t>
  </si>
  <si>
    <t>Vak na krev bal. á 50 ks Jostra Empty Blood Bag. 1000 ml JH10.04246</t>
  </si>
  <si>
    <t>ZB450</t>
  </si>
  <si>
    <t>Vak na transfuzi bal. á 40 ks (TGR0592) PS111EA</t>
  </si>
  <si>
    <t>ZB964</t>
  </si>
  <si>
    <t>Výplň pro chir. svorky 86 mm, pár č.6 DSAFE86</t>
  </si>
  <si>
    <t>ZD405</t>
  </si>
  <si>
    <t>Výplň pro chir. svorky typ JAW pár č.6 DSAFE61</t>
  </si>
  <si>
    <t>ZA161</t>
  </si>
  <si>
    <t>Zavaděč bal. á 10 ks CI09800</t>
  </si>
  <si>
    <t>ZE582</t>
  </si>
  <si>
    <t>Zavaděč perkutánní set 6Fr bal. á 10 ks IK-09600</t>
  </si>
  <si>
    <t>ZB312</t>
  </si>
  <si>
    <t>Zavaděč trach. rourek pro TR střední 5.0 - 8.0 mm á 10 ks 100/120/200</t>
  </si>
  <si>
    <t>ZK340</t>
  </si>
  <si>
    <t>Set collection TX cardio 04266</t>
  </si>
  <si>
    <t>ZM239</t>
  </si>
  <si>
    <t>Set ECMO zaváděcí perkutální arteriální PIK150 JH104.7385</t>
  </si>
  <si>
    <t>ZK337</t>
  </si>
  <si>
    <t>Set procedure TX175 04256</t>
  </si>
  <si>
    <t>ZN522</t>
  </si>
  <si>
    <t>Set rouškovací kardio ICHS 97069730</t>
  </si>
  <si>
    <t>ZN523</t>
  </si>
  <si>
    <t>Set rouškovací revize + chlopeň 97069729</t>
  </si>
  <si>
    <t>ZK338</t>
  </si>
  <si>
    <t>Set sequestration X 04015</t>
  </si>
  <si>
    <t>ZE557</t>
  </si>
  <si>
    <t>Set zaváděcí perkutální arteriální fem-flex á 5 ks PIKA</t>
  </si>
  <si>
    <t>Set zaváděcí perkutální arteriální PIK150 JH104.7385</t>
  </si>
  <si>
    <t>ZE558</t>
  </si>
  <si>
    <t>Set zaváděcí perkutální venózní fem-flex á 5 ks PIKV</t>
  </si>
  <si>
    <t>ZO060</t>
  </si>
  <si>
    <t>Set zaváděcí perkutánní pro itraaortální kontrapulzační balonky IAK-06845</t>
  </si>
  <si>
    <t>ZA870</t>
  </si>
  <si>
    <t>Souprava odsávací zahnutá Yankauer bez kontroly vakua bal. á 100 ks 34092182</t>
  </si>
  <si>
    <t>Souprava odsávací zahnutá Yankauer bez kontroly vakua bal. á 100 ks 34092182, 184</t>
  </si>
  <si>
    <t>50115064</t>
  </si>
  <si>
    <t>ZPr - šicí materiál (Z529)</t>
  </si>
  <si>
    <t>ZI869</t>
  </si>
  <si>
    <t>Šití cardioflon 2/0 bal. á 24 ks 91R30A</t>
  </si>
  <si>
    <t>ZI468</t>
  </si>
  <si>
    <t>Šití cardioflon 3/0 bal. á 24 ks 19R20A</t>
  </si>
  <si>
    <t>ZA911</t>
  </si>
  <si>
    <t>Šití dafilon modrý 2/0 (3) bal. á 36 ks C0932477</t>
  </si>
  <si>
    <t>ZH235</t>
  </si>
  <si>
    <t>Šití dafilon modrý 2/0 (3) bal. á 36 ks C0934801</t>
  </si>
  <si>
    <t>ZD222</t>
  </si>
  <si>
    <t>Šití dafilon modrý 3/0 (2) bal. á 36 ks C0932469</t>
  </si>
  <si>
    <t>ZB033</t>
  </si>
  <si>
    <t>Šití dafilon modrý 3/0 (2) bal. á 36 ks C0935468</t>
  </si>
  <si>
    <t>ZF001</t>
  </si>
  <si>
    <t>Šití gore-tex suture á 12 ks N-0N07A</t>
  </si>
  <si>
    <t>ZE343</t>
  </si>
  <si>
    <t>Šití gore-tex suture á 12 ks N-3202A</t>
  </si>
  <si>
    <t>ZI467</t>
  </si>
  <si>
    <t>Šití monoplus fialový 1 (4) bal. á 24 ks B0024091</t>
  </si>
  <si>
    <t>ZK717</t>
  </si>
  <si>
    <t>Šití optime 0 bal. á 24 ks 18R35A</t>
  </si>
  <si>
    <t>ZJ183</t>
  </si>
  <si>
    <t>Šití optime 0 kožní bal. á 36 ks 18S35F</t>
  </si>
  <si>
    <t>ZJ325</t>
  </si>
  <si>
    <t>Šití optime 2/0 bal. á 36 ks 18G30H</t>
  </si>
  <si>
    <t>ZJ660</t>
  </si>
  <si>
    <t>Šití optime 2/0 bal. á 36 ks 18S30S</t>
  </si>
  <si>
    <t>ZJ181</t>
  </si>
  <si>
    <t>Šití optime 2/0 kožní bal. á 36 ks 18S30K</t>
  </si>
  <si>
    <t>ZK086</t>
  </si>
  <si>
    <t>Šití optime 2/0 přířezy bal. á 24 ks 18R30A</t>
  </si>
  <si>
    <t>ZK452</t>
  </si>
  <si>
    <t>Šití optime 3/0 bal. á 36 ks 18S20K</t>
  </si>
  <si>
    <t>ZJ662</t>
  </si>
  <si>
    <t>Šití optime 3/0 bal. á 36 ks 18S20M</t>
  </si>
  <si>
    <t>ZJ661</t>
  </si>
  <si>
    <t>Šití optime 3/0 bal. á 36 ks 18S20N</t>
  </si>
  <si>
    <t>ZH325</t>
  </si>
  <si>
    <t>Šití polytresse 0 bal. á 24 ks 91R35A</t>
  </si>
  <si>
    <t>ZE694</t>
  </si>
  <si>
    <t>Šití polytresse 1 vlákno 250 cm bal. á 24 ks 91R40A</t>
  </si>
  <si>
    <t>Šití polytresse 2 vlákno 250 cm bal. á 24 ks 91R50A</t>
  </si>
  <si>
    <t>ZB053</t>
  </si>
  <si>
    <t>Šití premicron bal. á 36 ks C0026904</t>
  </si>
  <si>
    <t>ZB150</t>
  </si>
  <si>
    <t>Šití premicron Z/B 2/0 bal. á 24 ks B0027711</t>
  </si>
  <si>
    <t>ZB609</t>
  </si>
  <si>
    <t>Šití premicron zelený 2/0 (3) bal. á 36 ks C0026026</t>
  </si>
  <si>
    <t>ZB608</t>
  </si>
  <si>
    <t>Šití premicron zelený 2/0 (3) bal. á 36 ks C0026057</t>
  </si>
  <si>
    <t>ZB144</t>
  </si>
  <si>
    <t>Šití premicron zelený 2/0 (3) bal. á 36 ks C0026816</t>
  </si>
  <si>
    <t>ZB610</t>
  </si>
  <si>
    <t>Šití premicron zelený 3/0 (2) bal. á 36 ks C0026005</t>
  </si>
  <si>
    <t>ZB145</t>
  </si>
  <si>
    <t>Šití premicron zelený 3/0 (2) bal. á 36 ks C0026815</t>
  </si>
  <si>
    <t>ZB981</t>
  </si>
  <si>
    <t>Šití premicron zelený 3/0 (2) bal. á 36 ks C0026905</t>
  </si>
  <si>
    <t>ZI870</t>
  </si>
  <si>
    <t>Šití premicron zelený 5/0 bal. á 36 ks C0026843</t>
  </si>
  <si>
    <t>ZB146</t>
  </si>
  <si>
    <t>Šití premicron zelený 5/0 bal. á 36 ks C0026903</t>
  </si>
  <si>
    <t>ZQ193</t>
  </si>
  <si>
    <t>Šití premicron zelený/ bílý 2/0  8 x 75 cm 2 x HR17 bal. á 6 ks M0027775</t>
  </si>
  <si>
    <t>ZQ194</t>
  </si>
  <si>
    <t>Šití premicron zelený/ bílý 2/0  8 x 90 cm 2 x HR26 bal. á 6 ks M0027713</t>
  </si>
  <si>
    <t>ZB282</t>
  </si>
  <si>
    <t>Šití prolene bl 2-0 bal. á 12 ks W8843</t>
  </si>
  <si>
    <t>ZB281</t>
  </si>
  <si>
    <t>Šití prolene bl 2-0 bal. á 12 ks W8850</t>
  </si>
  <si>
    <t>ZB280</t>
  </si>
  <si>
    <t>Šití prolene bl 2-0 bal. á 12 ks W8937</t>
  </si>
  <si>
    <t>ZB555</t>
  </si>
  <si>
    <t>Šití prolene bl 3-0 bal. á 12 ks W8522</t>
  </si>
  <si>
    <t>ZI871</t>
  </si>
  <si>
    <t>Šití prolene bl 3-0 bal. á 12 ks W8525</t>
  </si>
  <si>
    <t>ZQ172</t>
  </si>
  <si>
    <t>Šití Prolene Bl 4-0 90 cm 2 x SHPLEDG s podložkou bal. á 36 ks EH7188H</t>
  </si>
  <si>
    <t>ZB617</t>
  </si>
  <si>
    <t>Šití prolene bl 4-0 bal. á 12 ks W8761</t>
  </si>
  <si>
    <t>ZK841</t>
  </si>
  <si>
    <t>Šití prolene bl 4-0 bal. á 12 ks W8831</t>
  </si>
  <si>
    <t>ZB717</t>
  </si>
  <si>
    <t>Šití prolene bl 4-0 bal. á 12 ks W8845</t>
  </si>
  <si>
    <t>ZM716</t>
  </si>
  <si>
    <t>Šití prolene bl 4-0 s 20j VISI Black bal. á 12 ks W8340</t>
  </si>
  <si>
    <t>ZM717</t>
  </si>
  <si>
    <t>Šití prolene bl 4-0 s 26j VISI Black bal. á 12 ks W8355</t>
  </si>
  <si>
    <t>ZP942</t>
  </si>
  <si>
    <t>Šití Prolene Bl 4-0, 90 cm 2 x SH1PLEDG s podložkou bal. á 36 ks PEE5693SH</t>
  </si>
  <si>
    <t>ZP943</t>
  </si>
  <si>
    <t>Šití Prolene Bl 5-0 90 cm 2 x RB1PLEDG s podložkou bal. á 36 ks HS8556H</t>
  </si>
  <si>
    <t>ZA249</t>
  </si>
  <si>
    <t>Šití prolene bl 5-0 bal. á 12 ks W8556</t>
  </si>
  <si>
    <t>ZF429</t>
  </si>
  <si>
    <t>Šití prolene bl 5-0 bal. á 12 ks W8710</t>
  </si>
  <si>
    <t>ZA853</t>
  </si>
  <si>
    <t>Šití prolene bl 5-0 bal. á 12 ks W8830</t>
  </si>
  <si>
    <t>ZH802</t>
  </si>
  <si>
    <t>Šití prolene bl 5-0 bal. á 36 ks 8580H</t>
  </si>
  <si>
    <t>ZH803</t>
  </si>
  <si>
    <t>Šití prolene bl 6-0 bal. á 12 ks W8597</t>
  </si>
  <si>
    <t>ZB285</t>
  </si>
  <si>
    <t>Šití prolene bl 6-0 bal. á 12 ks W8814</t>
  </si>
  <si>
    <t>ZB593</t>
  </si>
  <si>
    <t>Šití prolene bl 6-0 bal. á 36 ks 8711H</t>
  </si>
  <si>
    <t>ZD149</t>
  </si>
  <si>
    <t>Šití prolene bl 7-0 bal. á 12 ks W8702</t>
  </si>
  <si>
    <t>ZB537</t>
  </si>
  <si>
    <t>Šití prolene bl 7-0 bal. á 36 ks EH8020H</t>
  </si>
  <si>
    <t>ZB287</t>
  </si>
  <si>
    <t>Šití prolene bl 8-0 bal. á 12 ks W2777</t>
  </si>
  <si>
    <t>ZP940</t>
  </si>
  <si>
    <t>Šití Prolene Hemo Blu 4-0 90 cm 2 x SH-1 HS bal. á 36 ks HS6855H</t>
  </si>
  <si>
    <t>ZP941</t>
  </si>
  <si>
    <t>Šití Prolene Hemo Blu 5-0 75 cm RB-1 HS bal. á 36 ks HS6856H</t>
  </si>
  <si>
    <t>ZA959</t>
  </si>
  <si>
    <t>Šití safil fialový 3/0 (2) bal. á 36 ks C1048241</t>
  </si>
  <si>
    <t>ZP938</t>
  </si>
  <si>
    <t>Šití seracor 2/0 2x HR-17, 8 x 75 cm bal. á 6 ks HN1A</t>
  </si>
  <si>
    <t>ZP939</t>
  </si>
  <si>
    <t>Šití seracor 2/0 2x HR-17, 8 x 90 cm bal. á 6 ks HN1Q</t>
  </si>
  <si>
    <t>ZB866</t>
  </si>
  <si>
    <t>Šití steel 7 - drát ocelový bal. á 12 ks M624G</t>
  </si>
  <si>
    <t>ZB165</t>
  </si>
  <si>
    <t>Šití steelex elec elektroda 3/0 (2) á 36 ks C0992070</t>
  </si>
  <si>
    <t>ZB490</t>
  </si>
  <si>
    <t>Jehla chirurgická 0,6 x 22 Pb6</t>
  </si>
  <si>
    <t>ZB169</t>
  </si>
  <si>
    <t>Jehla chirurgická 0,6 x 36 Pb3</t>
  </si>
  <si>
    <t>ZB478</t>
  </si>
  <si>
    <t>Jehla chirurgická 0,8 x 32 B11</t>
  </si>
  <si>
    <t>ZB168</t>
  </si>
  <si>
    <t>Jehla chirurgická 0,9 x 36 B10</t>
  </si>
  <si>
    <t>ZB996</t>
  </si>
  <si>
    <t>Jehla chirurgická 0,9 x 40 B9</t>
  </si>
  <si>
    <t>ZB133</t>
  </si>
  <si>
    <t>Jehla chirurgická 0,9 x 40 G9</t>
  </si>
  <si>
    <t>ZB460</t>
  </si>
  <si>
    <t>Jehla chirurgická 1,0 x 45 G8</t>
  </si>
  <si>
    <t>ZB248</t>
  </si>
  <si>
    <t>Jehla chirurgická 1,1 x 50 G7</t>
  </si>
  <si>
    <t>ZQ911</t>
  </si>
  <si>
    <t>Jehla punkční seldinger 18 G x 65 mm bal. á 100 ks AN-04318</t>
  </si>
  <si>
    <t>ZK199</t>
  </si>
  <si>
    <t>Jehla redon ostře zahnutá CH 10 BN913R</t>
  </si>
  <si>
    <t>ZA360</t>
  </si>
  <si>
    <t>Jehla sterican 0,5 x 25 mm oranžová 9186158</t>
  </si>
  <si>
    <t>ZN130</t>
  </si>
  <si>
    <t>Rukavice operační gammex latex PF bez pudru 6,0 330048060</t>
  </si>
  <si>
    <t>ZN041</t>
  </si>
  <si>
    <t>Rukavice operační gammex latex PF bez pudru 6,5 330048065</t>
  </si>
  <si>
    <t>Rukavice operační gammex latex PF bez pudru 8,0 330048080</t>
  </si>
  <si>
    <t>ZJ718</t>
  </si>
  <si>
    <t>Rukavice operační gammex PF sensitive vel. 6,5 bal. á 50 párů 330051065</t>
  </si>
  <si>
    <t>ZK683</t>
  </si>
  <si>
    <t>Rukavice operační gammex PF sensitive vel. 7,0 bal. á 50 párů 330051070</t>
  </si>
  <si>
    <t>ZF431</t>
  </si>
  <si>
    <t>Rukavice operační gammex PF sensitive vel. 7,5 latex bal. á 50 párů 330051075</t>
  </si>
  <si>
    <t>ZF432</t>
  </si>
  <si>
    <t>Rukavice operační gammex PF sensitive vel. 8,0 bal. á 50 párů 330051080</t>
  </si>
  <si>
    <t>Rukavice operační latex bez pudru chlorované sterilní ansell gammex PF sensitive vel. 6,5 bal. á 50 párů 330051065</t>
  </si>
  <si>
    <t>Rukavice operační latex bez pudru chlorované sterilní ansell gammex PF sensitive vel. 7,0 bal. á 50 párů 330051070</t>
  </si>
  <si>
    <t>Rukavice operační latex bez pudru chlorované sterilní ansell gammex PF sensitive vel. 7,5 bal. á 50 párů 330051075</t>
  </si>
  <si>
    <t>Rukavice operační latex bez pudru sterilní  PF ansell gammex vel. 6,0 330048060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</si>
  <si>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</si>
  <si>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</si>
  <si>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vel.7,5 330048075</t>
  </si>
  <si>
    <t>KK011</t>
  </si>
  <si>
    <t>absorbér Cytosorb 1500-0100-11</t>
  </si>
  <si>
    <t>KK013</t>
  </si>
  <si>
    <t>absorbér Cytosorb 1500-1100-11</t>
  </si>
  <si>
    <t>KK008</t>
  </si>
  <si>
    <t>absorbér Cytosorb 300 ml 30-0021</t>
  </si>
  <si>
    <t>ZC637</t>
  </si>
  <si>
    <t>Arteriofix bal. á 20 ks 20G 5206324</t>
  </si>
  <si>
    <t>ZC627</t>
  </si>
  <si>
    <t>Balón kontrapulzační 40CC/8,0Fr IAB-05840-LWS</t>
  </si>
  <si>
    <t>ZA199</t>
  </si>
  <si>
    <t>Katetr CVC 3 lumen 7 Fr x 16 cm bal. á 5 ks NM-22703</t>
  </si>
  <si>
    <t>ZC615</t>
  </si>
  <si>
    <t>Katetr CVC 3 lumen 7 Fr x 20 cm certofix trio V720 bal. á 10 ks 4163214P</t>
  </si>
  <si>
    <t>Katetr CVC 3 lumen 7 Fr x 20 cm certofix trio V720 s antimikr.úpravou bal. á 10 ks 4163214P</t>
  </si>
  <si>
    <t>ZA191</t>
  </si>
  <si>
    <t>Katetr CVC 3 lumen 7 Fr x 21 cm bal. á 5 ks ML-00703</t>
  </si>
  <si>
    <t>ZC630</t>
  </si>
  <si>
    <t>Katetr CVC 3 lumen 8,5 Fr x 16 cm bal. á 5 ks NM-12853</t>
  </si>
  <si>
    <t>ZM843</t>
  </si>
  <si>
    <t>Katetr hrudní bez trokaru 28/9,3 bal. á 25 ks 21028</t>
  </si>
  <si>
    <t>ZB485</t>
  </si>
  <si>
    <t>Katetr radioablační AT-OLL2</t>
  </si>
  <si>
    <t>KG690</t>
  </si>
  <si>
    <t>katetr vasoview hemopro, ous C-VH-3000-W</t>
  </si>
  <si>
    <t>set pro endoskopický odběr žilního štěpu vasoview hemopro pro by-pass ous C-VH-3000-W</t>
  </si>
  <si>
    <t>ZE312</t>
  </si>
  <si>
    <t>Shunt intrakoronární 1,25 mm á 5 ks (MEDPROGRESS) 31125</t>
  </si>
  <si>
    <t>ZB325</t>
  </si>
  <si>
    <t>Shunt intrakoronární 1,50 mm á 5 ks (MEDPROGRESS) 31150</t>
  </si>
  <si>
    <t>ZA211</t>
  </si>
  <si>
    <t>Shunt sensor (čidlo pro CDI500) 510H</t>
  </si>
  <si>
    <t>ZB790</t>
  </si>
  <si>
    <t>Hadice k flokaru ats suction line 9108481</t>
  </si>
  <si>
    <t>ZE715</t>
  </si>
  <si>
    <t>Hadice silikon 1 x 1,8 mm á 25 m MPI:880001</t>
  </si>
  <si>
    <t>ZC728</t>
  </si>
  <si>
    <t>Hadice silikon 1,5 x 3 m á 25 m 34.000.00.101</t>
  </si>
  <si>
    <t>ZL812</t>
  </si>
  <si>
    <t>Hadice z kardioplegie PVC set 3/16x 1/16,190 cm MEH83776-0</t>
  </si>
  <si>
    <t>ZN394</t>
  </si>
  <si>
    <t>Maska ambu transparentní silikonová pro dospělé č. 5 100 000-317-000</t>
  </si>
  <si>
    <t>ZN395</t>
  </si>
  <si>
    <t>Maska ambu transparentní silikonová pro dospělé/děti č. 3/4 100 000-312-000</t>
  </si>
  <si>
    <t>ZK714</t>
  </si>
  <si>
    <t>Maska supraglotická č. 3,0 8203000</t>
  </si>
  <si>
    <t>ZB398</t>
  </si>
  <si>
    <t>Maska supraglotická č. 4,0 8204000</t>
  </si>
  <si>
    <t>ZA992</t>
  </si>
  <si>
    <t>Maska supraglotická č. 5,0 8205000</t>
  </si>
  <si>
    <t>ZH789</t>
  </si>
  <si>
    <t>Okruh dýchací anesteziologický 22 mm Compact II 2 l vak 2154000</t>
  </si>
  <si>
    <t>ZB916</t>
  </si>
  <si>
    <t>Okruh dýchací anesteziologický univerzální 1,6 m 2900</t>
  </si>
  <si>
    <t>50115080</t>
  </si>
  <si>
    <t>ZPr - staplery, extraktory, endoskop.mat. (Z523)</t>
  </si>
  <si>
    <t>KD034</t>
  </si>
  <si>
    <t>basx kit cholecystekt á 5 ks RLA004A</t>
  </si>
  <si>
    <t>KI724</t>
  </si>
  <si>
    <t>nůžky k harmonickému skalpelu koagulační FOCUS 9 cm HAR 9F</t>
  </si>
  <si>
    <t>nůžky koagulační FOCUS 9 cm HAR 9F</t>
  </si>
  <si>
    <t>50115089</t>
  </si>
  <si>
    <t>ZPr - katetry PICC/MIDLINE (Z554)</t>
  </si>
  <si>
    <t>ZP956</t>
  </si>
  <si>
    <t>Katetr CVC 1 lumen 4 Fr x 50 cm PICC POWERPICC SOLO 3CG možnost vysokotlakého CT Full tray set (mikro zaváděcí příslušenství a rouškování, sytlet 3CG) 2194108</t>
  </si>
  <si>
    <t>ZP969</t>
  </si>
  <si>
    <t>Katetr CVC 2 lumen 5 FR x 55 cm PICC MEDCOMP možnost vysokotlakého CT 5 ml/s s tkáňovým lepidlem fixací SECURACATH a katerizačním setem MR17035205-SC-GL-RS</t>
  </si>
  <si>
    <t>ZP959</t>
  </si>
  <si>
    <t>Katetr CVC 3 lumen 6 Fr x 50 cm PICC POWERPICC SOLO 3CG možnost vysokotlakého CT Full tray set (mikro zaváděcí příslušenství a rouškování, sytlet 3CG) 2396108</t>
  </si>
  <si>
    <t>ZP970</t>
  </si>
  <si>
    <t>Krytí tegaderm PICC/CVC fixační prostředek+ tegaderm CHG s chlorhexidin glukonátem 20/BX, 4BX/CS 1877R-2100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</si>
  <si>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</si>
  <si>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</si>
  <si>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</si>
  <si>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</si>
  <si>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</si>
  <si>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</si>
  <si>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</si>
  <si>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</si>
  <si>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</si>
  <si>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</si>
  <si>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</si>
  <si>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</si>
  <si>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</si>
  <si>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</si>
  <si>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</si>
  <si>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</si>
  <si>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</si>
  <si>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</si>
  <si>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</si>
  <si>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praktické sestry</t>
  </si>
  <si>
    <t>ošetřovatelé</t>
  </si>
  <si>
    <t>sanitáři</t>
  </si>
  <si>
    <t>THP</t>
  </si>
  <si>
    <t>Specializovaná ambulantní péče</t>
  </si>
  <si>
    <t>107 - Pracoviště kardiologie</t>
  </si>
  <si>
    <t>505 - Pracoviště kardiochirurgie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</si>
  <si>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</si>
  <si>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</si>
  <si>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</si>
  <si>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</si>
  <si>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5071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</si>
  <si>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</si>
  <si>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</si>
  <si>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Klváček Aleš</t>
  </si>
  <si>
    <t>Maderová Kateřina</t>
  </si>
  <si>
    <t>Vychodil Tomáš</t>
  </si>
  <si>
    <t>Zdravotní výkony vykázané na pracovišti v rámci ambulantní péče dle lékařů *</t>
  </si>
  <si>
    <t>06</t>
  </si>
  <si>
    <t>107</t>
  </si>
  <si>
    <t>1</t>
  </si>
  <si>
    <t>0000502</t>
  </si>
  <si>
    <t>MESOCAIN 1%</t>
  </si>
  <si>
    <t>V</t>
  </si>
  <si>
    <t>09511</t>
  </si>
  <si>
    <t xml:space="preserve">MINIMÁLNÍ KONTAKT LÉKAŘE S PACIENTEM              </t>
  </si>
  <si>
    <t>MINIMÁLNÍ KONTAKT LÉKAŘE S PACIENTEM</t>
  </si>
  <si>
    <t>09551</t>
  </si>
  <si>
    <t>SIGNÁLNÍ VÝKON - INFORMACE O VYDÁNÍ ROZHODNUTÍ O U</t>
  </si>
  <si>
    <t>17021</t>
  </si>
  <si>
    <t>KOMPLEXNÍ VYŠETŘENÍ KARDIOLOGEM</t>
  </si>
  <si>
    <t xml:space="preserve">KOMPLEXNÍ VYŠETŘENÍ KARDIOLOGEM                   </t>
  </si>
  <si>
    <t>17111</t>
  </si>
  <si>
    <t xml:space="preserve">EKG VYŠETŘENÍ SPECIALISTOU                        </t>
  </si>
  <si>
    <t>EKG VYŠETŘENÍ SPECIALISTOU</t>
  </si>
  <si>
    <t>17240</t>
  </si>
  <si>
    <t xml:space="preserve">HOLTEROVSKÉ VYŠETŘENÍ                             </t>
  </si>
  <si>
    <t>HOLTEROVSKÉ VYŠETŘENÍ</t>
  </si>
  <si>
    <t>17260</t>
  </si>
  <si>
    <t>ZÁKLADNÍ ECHOKARDIOGRAFICKÉ VYŠETŘENÍ</t>
  </si>
  <si>
    <t xml:space="preserve">ZÁKLADNÍ ECHOKARDIOGRAFICKÉ VYŠETŘENÍ             </t>
  </si>
  <si>
    <t>17261</t>
  </si>
  <si>
    <t xml:space="preserve">SPECIALIZOVANÉ ECHOKARDIOGRAFICKÉ VYŠETŘENÍ       </t>
  </si>
  <si>
    <t>SPECIALIZOVANÉ ECHOKARDIOGRAFICKÉ VYŠETŘENÍ</t>
  </si>
  <si>
    <t>17266</t>
  </si>
  <si>
    <t>SPECIALIZOVANÁ ZÁTĚŽOVÁ ECHOKARDIOGRAFIE FARMAKOLO</t>
  </si>
  <si>
    <t>17520</t>
  </si>
  <si>
    <t xml:space="preserve">KARDIOVERSE ELEKTRICKÁ (NIKOLIV PŘI RESUSCITACI)  </t>
  </si>
  <si>
    <t>89517</t>
  </si>
  <si>
    <t>UZ DUPLEXNÍ VYŠETŘENÍ DVOU A VÍCE CÉV, T. J. MORFO</t>
  </si>
  <si>
    <t>09543</t>
  </si>
  <si>
    <t>Signalni kod</t>
  </si>
  <si>
    <t xml:space="preserve">Signalni kod                                      </t>
  </si>
  <si>
    <t>09119</t>
  </si>
  <si>
    <t xml:space="preserve">ODBĚR KRVE ZE ŽÍLY U DOSPĚLÉHO NEBO DÍTĚTE NAD 10 </t>
  </si>
  <si>
    <t>09233</t>
  </si>
  <si>
    <t xml:space="preserve">INJEKČNÍ OKRSKOVÁ ANESTÉZIE                       </t>
  </si>
  <si>
    <t>INJEKČNÍ OKRSKOVÁ ANESTÉZIE</t>
  </si>
  <si>
    <t>09215</t>
  </si>
  <si>
    <t>INJEKCE I. M., S. C., I. D.</t>
  </si>
  <si>
    <t xml:space="preserve">INJEKCE I. M., S. C., I. D.                       </t>
  </si>
  <si>
    <t>17264</t>
  </si>
  <si>
    <t xml:space="preserve">ZAVEDENÍ JÍCNOVÉ ECHOKARDIOGRAFICKÉ SONDY         </t>
  </si>
  <si>
    <t>ZAVEDENÍ JÍCNOVÉ ECHOKARDIOGRAFICKÉ SONDY</t>
  </si>
  <si>
    <t>17022</t>
  </si>
  <si>
    <t>CÍLENÉ VYŠETŘENÍ KARDIOLOGEM</t>
  </si>
  <si>
    <t xml:space="preserve">CÍLENÉ VYŠETŘENÍ KARDIOLOGEM                      </t>
  </si>
  <si>
    <t>09523</t>
  </si>
  <si>
    <t>EDUKAČNÍ POHOVOR LÉKAŘE S NEMOCNÝM ČI RODINOU</t>
  </si>
  <si>
    <t xml:space="preserve">EDUKAČNÍ POHOVOR LÉKAŘE S NEMOCNÝM ČI RODINOU     </t>
  </si>
  <si>
    <t>17023</t>
  </si>
  <si>
    <t xml:space="preserve">KONTROLNÍ VYŠETŘENÍ KARDIOLOGEM                   </t>
  </si>
  <si>
    <t>KONTROLNÍ VYŠETŘENÍ KARDIOLOGEM</t>
  </si>
  <si>
    <t>17244</t>
  </si>
  <si>
    <t>24-HODINOVÉ TELEMETRICKÉ SLEDOVÁNÍ MIMO JIP</t>
  </si>
  <si>
    <t>09115</t>
  </si>
  <si>
    <t>ODBĚR BIOLOGICKÉHO MATERIÁLU JINÉHO NEŽ KREV NA KV</t>
  </si>
  <si>
    <t>17273</t>
  </si>
  <si>
    <t>VYSOCE SPECIALIZOVANÁ KONTRASTNÍ ECHOKARDIOGRAFIE</t>
  </si>
  <si>
    <t>17263</t>
  </si>
  <si>
    <t xml:space="preserve">SPECIALIZOVANÁ KONTRASTNÍ ECHOKARDIOGRAFIE        </t>
  </si>
  <si>
    <t>505</t>
  </si>
  <si>
    <t>09237</t>
  </si>
  <si>
    <t>OŠETŘENÍ A PŘEVAZ RÁNY VČETNĚ OŠETŘENÍ KOŽNÍCH A P</t>
  </si>
  <si>
    <t>09241</t>
  </si>
  <si>
    <t>OŠETŘENÍ A PŘEVAZ RÁNY, KOŽNÍCH A PODKOŽNÍCH AFEKC</t>
  </si>
  <si>
    <t>55023</t>
  </si>
  <si>
    <t>KONTROLNÍ VYŠETŘENÍ KARDIOCHIRURGEM</t>
  </si>
  <si>
    <t xml:space="preserve">KONTROLNÍ VYŠETŘENÍ KARDIOCHIRURGEM               </t>
  </si>
  <si>
    <t>57243</t>
  </si>
  <si>
    <t xml:space="preserve">HRUDNÍ PUNKCE                                     </t>
  </si>
  <si>
    <t>HRUDNÍ PUNKCE</t>
  </si>
  <si>
    <t>51825</t>
  </si>
  <si>
    <t xml:space="preserve">SEKUNDÁRNÍ SUTURA RÁNY                            </t>
  </si>
  <si>
    <t>09239</t>
  </si>
  <si>
    <t xml:space="preserve">SUTURA RÁNY A PODKOŽÍ DO 5 CM                     </t>
  </si>
  <si>
    <t>SUTURA RÁNY A PODKOŽÍ DO 5 CM</t>
  </si>
  <si>
    <t>09235</t>
  </si>
  <si>
    <t xml:space="preserve">ODSTRANĚNÍ MALÝCH LÉZÍ KŮŽE                       </t>
  </si>
  <si>
    <t>51811</t>
  </si>
  <si>
    <t xml:space="preserve">INCIZE A DRENÁŽ ABSCESU NEBO HEMATOMU             </t>
  </si>
  <si>
    <t>55021</t>
  </si>
  <si>
    <t xml:space="preserve">KOMPLEXNÍ VYŠETŘENÍ KARDIOCHIRURGEM               </t>
  </si>
  <si>
    <t>KOMPLEXNÍ VYŠETŘENÍ KARDIOCHIRURGEM</t>
  </si>
  <si>
    <t>55022</t>
  </si>
  <si>
    <t xml:space="preserve">CÍLENÉ VYŠETŘENÍ KARDIOCHIRURGEM                  </t>
  </si>
  <si>
    <t>708</t>
  </si>
  <si>
    <t>3</t>
  </si>
  <si>
    <t>0141578</t>
  </si>
  <si>
    <t>KATETR CENTRÁLNÍ VENÓZNÍ PERIFERNÍ POWERPICC, POWE</t>
  </si>
  <si>
    <t>0193218</t>
  </si>
  <si>
    <t>KATETR CENTRÁLNÍ VENÓZNI PICC ARROW PRESSURE INJEC</t>
  </si>
  <si>
    <t>78850</t>
  </si>
  <si>
    <t xml:space="preserve">IMPLANTACE PORTU                                  </t>
  </si>
  <si>
    <t>IMPLANTACE PORTU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</si>
  <si>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</si>
  <si>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</si>
  <si>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</si>
  <si>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</si>
  <si>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</si>
  <si>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</si>
  <si>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</si>
  <si>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</si>
  <si>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</si>
  <si>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</si>
  <si>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</si>
  <si>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</si>
  <si>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</si>
  <si>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</si>
  <si>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</si>
  <si>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</si>
  <si>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</si>
  <si>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</si>
  <si>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</si>
  <si>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59 - Oddělení intenzivní péče chirurgických oborů</t>
  </si>
  <si>
    <t>01</t>
  </si>
  <si>
    <t>CÍLENÉ VYŠETŘENÍ KARDIOCHIRURGEM</t>
  </si>
  <si>
    <t>0141579</t>
  </si>
  <si>
    <t>0141580</t>
  </si>
  <si>
    <t>02</t>
  </si>
  <si>
    <t>03</t>
  </si>
  <si>
    <t>04</t>
  </si>
  <si>
    <t>0193644</t>
  </si>
  <si>
    <t>KATÉTR CENTRÁLNÍ IMPLANTABILNÍ DLOUHODOBÝ PICC</t>
  </si>
  <si>
    <t>0047202</t>
  </si>
  <si>
    <t>05</t>
  </si>
  <si>
    <t>07</t>
  </si>
  <si>
    <t>5F5</t>
  </si>
  <si>
    <t>0053801</t>
  </si>
  <si>
    <t>ECMO - OXYGENÁTOR,PLS-SYSTÉM DLOUHODOBÉ ŽIVOTNÍ PO</t>
  </si>
  <si>
    <t>0054443</t>
  </si>
  <si>
    <t>OBĚH MIMOTĚLNÍ - OXYGENÁTOR-SADA PŘÍSLUŠENSTVÍ,ECM</t>
  </si>
  <si>
    <t>07550</t>
  </si>
  <si>
    <t>(DRG) ENDOVASKULÁRNÍ PŘÍSTUP PERKUTÁNNÍ NEBO S?PRE</t>
  </si>
  <si>
    <t>07543</t>
  </si>
  <si>
    <t xml:space="preserve">(DRG) PRIMOOPERACE                                </t>
  </si>
  <si>
    <t>07563</t>
  </si>
  <si>
    <t xml:space="preserve">(DRG) URGENTNÍ OPERACE KVCH                       </t>
  </si>
  <si>
    <t>55215</t>
  </si>
  <si>
    <t xml:space="preserve">MECHANICKÁ SRDEČNÍ PODPORA                        </t>
  </si>
  <si>
    <t>07258</t>
  </si>
  <si>
    <t xml:space="preserve">(DRG) ZAVEDENÍ ECMO, PERIFERNÍ KANYLACE           </t>
  </si>
  <si>
    <t>07554</t>
  </si>
  <si>
    <t>(DRG) OPERAČNÍ VÝKON S MIMOTĚLNÍM OBĚHEM, PERIFERN</t>
  </si>
  <si>
    <t>08</t>
  </si>
  <si>
    <t>16</t>
  </si>
  <si>
    <t>17</t>
  </si>
  <si>
    <t>20</t>
  </si>
  <si>
    <t>21</t>
  </si>
  <si>
    <t>09225</t>
  </si>
  <si>
    <t>KANYLACE CENTRÁLNÍ ŽÍLY ZA KONTROLY CELKOVÉHO STAV</t>
  </si>
  <si>
    <t>25</t>
  </si>
  <si>
    <t>26</t>
  </si>
  <si>
    <t>30</t>
  </si>
  <si>
    <t>31</t>
  </si>
  <si>
    <t>32</t>
  </si>
  <si>
    <t>17271</t>
  </si>
  <si>
    <t>VYSOCE SPECIALIZOVANÉ ECHOKARDIOGRAFICKÉ VYŠETŘENÍ</t>
  </si>
  <si>
    <t>KARDIOVERSE ELEKTRICKÁ (NIKOLIV PŘI RESUSCITACI)</t>
  </si>
  <si>
    <t>17233</t>
  </si>
  <si>
    <t>DOČASNÁ SRDEČNÍ STIMULACE</t>
  </si>
  <si>
    <t xml:space="preserve">DOČASNÁ SRDEČNÍ STIMULACE                         </t>
  </si>
  <si>
    <t xml:space="preserve">24-HODINOVÉ TELEMETRICKÉ SLEDOVÁNÍ MIMO JIP       </t>
  </si>
  <si>
    <t xml:space="preserve">VYSOCE SPECIALIZOVANÁ KONTRASTNÍ ECHOKARDIOGRAFIE </t>
  </si>
  <si>
    <t>17303</t>
  </si>
  <si>
    <t>PRAVOSTRANNÁ KATETRIZACE SRDEČNÍ MIMO KATETRIZAČNÍ</t>
  </si>
  <si>
    <t>5F1</t>
  </si>
  <si>
    <t>51239</t>
  </si>
  <si>
    <t xml:space="preserve">RADIKÁLNÍ EXSTIRPACE AXILÁRNÍCH NEBO INQUINÁLNÍCH </t>
  </si>
  <si>
    <t>51353</t>
  </si>
  <si>
    <t>PUNKCE, ODSÁTÍ TENKÉHO STŘEVA, MANIPULACE SE STŘEV</t>
  </si>
  <si>
    <t>51623</t>
  </si>
  <si>
    <t xml:space="preserve">POUŽITÍ ULTRAZVUKOVÉHO SKALPELU                   </t>
  </si>
  <si>
    <t>07546</t>
  </si>
  <si>
    <t>(DRG) OTEVŘENÝ PŘÍSTUP</t>
  </si>
  <si>
    <t xml:space="preserve">(DRG) OTEVŘENÝ PŘÍSTUP                            </t>
  </si>
  <si>
    <t>07531</t>
  </si>
  <si>
    <t xml:space="preserve">(VZP) ARTERIOGRAFIE PEROPERAČNÍ                   </t>
  </si>
  <si>
    <t>(VZP) ARTERIOGRAFIE PEROPERAČNÍ</t>
  </si>
  <si>
    <t>07551</t>
  </si>
  <si>
    <t>(DRG) HYBRIDNÍ PŘÍSTUP</t>
  </si>
  <si>
    <t>07416</t>
  </si>
  <si>
    <t>(VZP) JINÉ REKONSTRUKCE V OBLASTI STEHNA</t>
  </si>
  <si>
    <t xml:space="preserve">(VZP) JINÉ REKONSTRUKCE V OBLASTI STEHNA          </t>
  </si>
  <si>
    <t>07410</t>
  </si>
  <si>
    <t xml:space="preserve">(VZP) BYPASS FEMORO - PROFUNDÁLNÍ PROTETICKÝ      </t>
  </si>
  <si>
    <t>07417</t>
  </si>
  <si>
    <t xml:space="preserve">(VZP) ENDARTERECTOMIE A. FEMORALIS A JEJÍCH VĚTVÍ </t>
  </si>
  <si>
    <t>07532</t>
  </si>
  <si>
    <t>(VZP) TRANSLUMINÁLNÍ ANGIOPLASTIKA PEROPERAČNÍ</t>
  </si>
  <si>
    <t xml:space="preserve">(VZP) TRANSLUMINÁLNÍ ANGIOPLASTIKA PEROPERAČNÍ    </t>
  </si>
  <si>
    <t>07197</t>
  </si>
  <si>
    <t>(DRG) ZAVEDENÍ STENTU ČI STENTGRAFTU DO DESCENDENT</t>
  </si>
  <si>
    <t>(DRG) PRIMOOPERACE</t>
  </si>
  <si>
    <t>54810</t>
  </si>
  <si>
    <t xml:space="preserve">PEROPERAČNÍ ANGIOGRAFIE                           </t>
  </si>
  <si>
    <t>PEROPERAČNÍ ANGIOGRAFIE</t>
  </si>
  <si>
    <t>54190</t>
  </si>
  <si>
    <t xml:space="preserve">OSTATNÍ REKONSTRUKCE TEPEN A BY-PASSY             </t>
  </si>
  <si>
    <t>OSTATNÍ REKONSTRUKCE TEPEN A BY-PASSY</t>
  </si>
  <si>
    <t>51850</t>
  </si>
  <si>
    <t>PŘEVAZ RÁNY METODOU V. A. C. (VACUUM ASISTED CLOSU</t>
  </si>
  <si>
    <t>07379</t>
  </si>
  <si>
    <t>(VZP) BYPASS NEBO NÁHRADA ILIKO - FEMORÁLNÍ PROTET</t>
  </si>
  <si>
    <t>51386</t>
  </si>
  <si>
    <t>SUTURA EV. EXCIZE A SUTURA LÉZE STĚNY ŽALUDKU NEBO</t>
  </si>
  <si>
    <t>51311</t>
  </si>
  <si>
    <t>SPLENEKTOMIE</t>
  </si>
  <si>
    <t>07562</t>
  </si>
  <si>
    <t>(DRG) PLÁNOVANÁ OPERACE KVCH</t>
  </si>
  <si>
    <t xml:space="preserve">(DRG) PLÁNOVANÁ OPERACE KVCH                      </t>
  </si>
  <si>
    <t>57111</t>
  </si>
  <si>
    <t xml:space="preserve">TORAKOSKOPIE KLASICKÁ DIAGNOSTICKÁ                </t>
  </si>
  <si>
    <t>54320</t>
  </si>
  <si>
    <t xml:space="preserve">ENDARTEREKTOMIE KAROTICKÁ A OSTATNÍCH PERIFERNÍCH </t>
  </si>
  <si>
    <t>07552</t>
  </si>
  <si>
    <t xml:space="preserve">(DRG) OPERAČNÍ VÝKON BEZ MIMOTĚLNÍHO OBĚHU        </t>
  </si>
  <si>
    <t>(DRG) OPERAČNÍ VÝKON BEZ MIMOTĚLNÍHO OBĚHU</t>
  </si>
  <si>
    <t>07468</t>
  </si>
  <si>
    <t>(VZP) TROMBECTOMIE  A. POPLITEA A BÉRCOVÝCH TEPEN</t>
  </si>
  <si>
    <t>(DRG) URGENTNÍ OPERACE KVCH</t>
  </si>
  <si>
    <t>51517</t>
  </si>
  <si>
    <t>OPERACE KÝLY S POUŽITÍM ŠTĚPU ČI IMPLANTÁTU, OPERA</t>
  </si>
  <si>
    <t>57247</t>
  </si>
  <si>
    <t>PNEUMONEKTOMIE, NEBO LOBEKTOMIE, NEBO BILOBEKTOMIE</t>
  </si>
  <si>
    <t>51391</t>
  </si>
  <si>
    <t>LAPAROTOMIE A OŠETŘENÍ VÍCEČETNÉHO VISCERÁLNÍHO PO</t>
  </si>
  <si>
    <t>54510</t>
  </si>
  <si>
    <t xml:space="preserve">PEROPERAČNÍ TRANSLUMINÁLNÍ ANGIOPLASTIKA          </t>
  </si>
  <si>
    <t>PEROPERAČNÍ TRANSLUMINÁLNÍ ANGIOPLASTIKA</t>
  </si>
  <si>
    <t>54340</t>
  </si>
  <si>
    <t xml:space="preserve">TEPENNÁ EMBOLEKTOMIE, TROMBEKTOMIE                </t>
  </si>
  <si>
    <t>TEPENNÁ EMBOLEKTOMIE, TROMBEKTOMIE</t>
  </si>
  <si>
    <t>57235</t>
  </si>
  <si>
    <t>TORAKOTOMIE PROSTÁ NEBO S BIOPSIÍ, EVAKUACÍ HEMATO</t>
  </si>
  <si>
    <t>07418</t>
  </si>
  <si>
    <t xml:space="preserve">(VZP) TROMBECTOMIE  A. FEMORALIS A JEJÍCH VĚTVÍ   </t>
  </si>
  <si>
    <t>(VZP) TROMBECTOMIE  A. FEMORALIS A JEJÍCH VĚTVÍ</t>
  </si>
  <si>
    <t>54310</t>
  </si>
  <si>
    <t xml:space="preserve">AORTOILICKÝ ÚSEK - ENDARTEREKTOMIE                </t>
  </si>
  <si>
    <t>90782</t>
  </si>
  <si>
    <t>(DRG) LAVÁŽ A ODSÁTÍ DUTINY PERITONEÁLNÍ LAPAROSKO</t>
  </si>
  <si>
    <t>66915</t>
  </si>
  <si>
    <t xml:space="preserve">DEKOMPRESE FASCIÁLNÍHO LOŽE                       </t>
  </si>
  <si>
    <t>07183</t>
  </si>
  <si>
    <t>(DRG) ZAVEDENÍ STENTGRAFTU DO OBLOUKU AORTY SE SOU</t>
  </si>
  <si>
    <t>07215</t>
  </si>
  <si>
    <t>(DRG) ZAVEDENÍ STENTU ČI STENTGRAFTU DO TORAKOABDO</t>
  </si>
  <si>
    <t>5F3</t>
  </si>
  <si>
    <t>51819</t>
  </si>
  <si>
    <t>OŠETŘENÍ A OBVAZ ROZSÁHLÉ RÁNY V CELKOVÉ ANESTEZII</t>
  </si>
  <si>
    <t>53490</t>
  </si>
  <si>
    <t>ROZSÁHLÉ DEBRIDEMENT SLOŽITÝCH OTEVŘENÝCH ZLOMENIN</t>
  </si>
  <si>
    <t>66127</t>
  </si>
  <si>
    <t xml:space="preserve">MANIPULACE V CELKOVÉ NEBO LOKÁLNÍ ANESTÉZII       </t>
  </si>
  <si>
    <t>66851</t>
  </si>
  <si>
    <t>AMPUTACE DLOUHÉ KOSTI / EXARTIKULACE VELKÉHO KLOUB</t>
  </si>
  <si>
    <t>62230</t>
  </si>
  <si>
    <t xml:space="preserve">UVOLŇUJÍCÍ NÁŘEZY NA KONČETINĚ                    </t>
  </si>
  <si>
    <t>0001093</t>
  </si>
  <si>
    <t>0003708</t>
  </si>
  <si>
    <t>0006480</t>
  </si>
  <si>
    <t>0008807</t>
  </si>
  <si>
    <t>0008808</t>
  </si>
  <si>
    <t>0011592</t>
  </si>
  <si>
    <t>0011706</t>
  </si>
  <si>
    <t>0011785</t>
  </si>
  <si>
    <t>0016600</t>
  </si>
  <si>
    <t>0020605</t>
  </si>
  <si>
    <t>COLOMYCIN INJEKCE 1 000 000 MEZINÁRODNÍCH JEDNOTEK</t>
  </si>
  <si>
    <t>0026127</t>
  </si>
  <si>
    <t>0045123</t>
  </si>
  <si>
    <t>VISIPAQUE 320 MG I/ML</t>
  </si>
  <si>
    <t>0053922</t>
  </si>
  <si>
    <t>0058092</t>
  </si>
  <si>
    <t>CEFAZOLIN SANDOZ</t>
  </si>
  <si>
    <t>0059830</t>
  </si>
  <si>
    <t>CIPRINOL</t>
  </si>
  <si>
    <t>0062464</t>
  </si>
  <si>
    <t>0062465</t>
  </si>
  <si>
    <t>0066020</t>
  </si>
  <si>
    <t>AUGMENTIN 1,2 G</t>
  </si>
  <si>
    <t>0066137</t>
  </si>
  <si>
    <t>0068998</t>
  </si>
  <si>
    <t>0072972</t>
  </si>
  <si>
    <t>AMOKSIKLAV 1,2 G</t>
  </si>
  <si>
    <t>0083417</t>
  </si>
  <si>
    <t>MERONEM</t>
  </si>
  <si>
    <t>0091148</t>
  </si>
  <si>
    <t>0092290</t>
  </si>
  <si>
    <t>EDICIN</t>
  </si>
  <si>
    <t>0093405</t>
  </si>
  <si>
    <t>0093626</t>
  </si>
  <si>
    <t>ULTRAVIST 370</t>
  </si>
  <si>
    <t>0094155</t>
  </si>
  <si>
    <t>ABAKTAL</t>
  </si>
  <si>
    <t>0094176</t>
  </si>
  <si>
    <t>CEFOTAXIME LEK</t>
  </si>
  <si>
    <t>0096414</t>
  </si>
  <si>
    <t>GENTAMICIN LEK</t>
  </si>
  <si>
    <t>0104051</t>
  </si>
  <si>
    <t>HUMAN ALBUMIN 200 G/L BAXTER</t>
  </si>
  <si>
    <t>0121240</t>
  </si>
  <si>
    <t>CEFTRIAXON KABI</t>
  </si>
  <si>
    <t>0131654</t>
  </si>
  <si>
    <t>CEFTAZIDIM KABI</t>
  </si>
  <si>
    <t>0131656</t>
  </si>
  <si>
    <t>0137484</t>
  </si>
  <si>
    <t>ANBINEX</t>
  </si>
  <si>
    <t>0137499</t>
  </si>
  <si>
    <t>0138455</t>
  </si>
  <si>
    <t>0151458</t>
  </si>
  <si>
    <t>CEFUROXIM KABI</t>
  </si>
  <si>
    <t>0156258</t>
  </si>
  <si>
    <t>VANCOMYCIN KABI</t>
  </si>
  <si>
    <t>0156259</t>
  </si>
  <si>
    <t>0162180</t>
  </si>
  <si>
    <t>CIPROFLOXACIN KABI</t>
  </si>
  <si>
    <t>0162187</t>
  </si>
  <si>
    <t>0164350</t>
  </si>
  <si>
    <t>0164401</t>
  </si>
  <si>
    <t>0166269</t>
  </si>
  <si>
    <t>0129056</t>
  </si>
  <si>
    <t>0164407</t>
  </si>
  <si>
    <t>0029448</t>
  </si>
  <si>
    <t>0129057</t>
  </si>
  <si>
    <t>0136083</t>
  </si>
  <si>
    <t>AMPICILLIN AND SULBACTAM IBI 1 G + 500 MG PRÁŠEK P</t>
  </si>
  <si>
    <t>0201030</t>
  </si>
  <si>
    <t>0092359</t>
  </si>
  <si>
    <t>PROSTAPHLIN</t>
  </si>
  <si>
    <t>0141836</t>
  </si>
  <si>
    <t>AMIKACIN B. BRAUN</t>
  </si>
  <si>
    <t>0113453</t>
  </si>
  <si>
    <t>0156835</t>
  </si>
  <si>
    <t>MEROPENEM KABI</t>
  </si>
  <si>
    <t>0151460</t>
  </si>
  <si>
    <t>0192558</t>
  </si>
  <si>
    <t>ANTITHROMBIN III NF BAXTER</t>
  </si>
  <si>
    <t>0129834</t>
  </si>
  <si>
    <t>0129836</t>
  </si>
  <si>
    <t>0147977</t>
  </si>
  <si>
    <t>0183926</t>
  </si>
  <si>
    <t>AZEPO</t>
  </si>
  <si>
    <t>0202911</t>
  </si>
  <si>
    <t>DILIZOLEN</t>
  </si>
  <si>
    <t>0113424</t>
  </si>
  <si>
    <t>PIPERACILLIN/TAZOBACTAM IBIGEN</t>
  </si>
  <si>
    <t>0141263</t>
  </si>
  <si>
    <t>0203285</t>
  </si>
  <si>
    <t>MEROPENEM ZENTIVA</t>
  </si>
  <si>
    <t>0186672</t>
  </si>
  <si>
    <t>LINEZOLID SANDOZ</t>
  </si>
  <si>
    <t>0183817</t>
  </si>
  <si>
    <t>0201961</t>
  </si>
  <si>
    <t>0201967</t>
  </si>
  <si>
    <t>0201977</t>
  </si>
  <si>
    <t>PENICILIN G 5,0 DRASELNÁ SOĹ BIOTIKA</t>
  </si>
  <si>
    <t>0173172</t>
  </si>
  <si>
    <t>ANTITHROMBIN III BAXALTA</t>
  </si>
  <si>
    <t>0212531</t>
  </si>
  <si>
    <t>0173173</t>
  </si>
  <si>
    <t>2</t>
  </si>
  <si>
    <t>0007955</t>
  </si>
  <si>
    <t>Erytrocyty deleukotizované</t>
  </si>
  <si>
    <t>0107959</t>
  </si>
  <si>
    <t>Trombocyty z aferézy deleukotizované</t>
  </si>
  <si>
    <t>0207921</t>
  </si>
  <si>
    <t>Plazma čerstvá zmrazená</t>
  </si>
  <si>
    <t>0012985</t>
  </si>
  <si>
    <t>STAPLER LINEÁRNÍ - TL30.TLH30.TLV30.TX30(B/G/V) (P</t>
  </si>
  <si>
    <t>0026096</t>
  </si>
  <si>
    <t>ROURKA ENDOBRONCHIÁLNÍ DOUBLE LUMEN LEVÝ BRONCHUS</t>
  </si>
  <si>
    <t>0030647</t>
  </si>
  <si>
    <t>SÍŤKA SURGIPRO MESH</t>
  </si>
  <si>
    <t>0043082</t>
  </si>
  <si>
    <t>CHLOPEŇ SRDEČNÍ BIOL. AORTÁLNÍ BOVINNÍ CARPENTIER-</t>
  </si>
  <si>
    <t>0043168</t>
  </si>
  <si>
    <t>CHLOPEŇ SRDEČNÍ BIOL. MITRÁLNÍ PRASEČÍ EPIC</t>
  </si>
  <si>
    <t>0043169</t>
  </si>
  <si>
    <t>CHLOPEŇ SRDEČNÍ BIOL. AORTÁLNÍ PRASEČÍ EPIC/EPIC S</t>
  </si>
  <si>
    <t>0043173</t>
  </si>
  <si>
    <t>CHLOPEŇ SRDEČNÍ BIOLOGICKÁ - PRASEČÍ + AORTÁLNÍ KO</t>
  </si>
  <si>
    <t>0046245</t>
  </si>
  <si>
    <t>BIO-PUMP BPX-80,BP50</t>
  </si>
  <si>
    <t>0046581</t>
  </si>
  <si>
    <t>OXYGENÁTOR MEMBRÁNOVÝ TERUMO CAPIOX RX-R</t>
  </si>
  <si>
    <t>0046582</t>
  </si>
  <si>
    <t>OXYGENÁTOR CX SX, RX, RX R, PŘÍSLUŠENSTVÍ PX</t>
  </si>
  <si>
    <t>0046625</t>
  </si>
  <si>
    <t>OXYGENÁTOR MEMBRÁNOVÝ HILITE 7000 RHEO</t>
  </si>
  <si>
    <t>0046646</t>
  </si>
  <si>
    <t>OXYGENÁTOR-REZERVOÁR TVRDÝ HILITE MVC RHEOPARIN</t>
  </si>
  <si>
    <t>0046647</t>
  </si>
  <si>
    <t>OXYGENÁTOR-SET HADICOVÝ STANDARDNÍ</t>
  </si>
  <si>
    <t>0046648</t>
  </si>
  <si>
    <t>OBĚH MIMOTĚLNÍ - OXYGENÁTOR-SET HADICOVÝ STANDARDN</t>
  </si>
  <si>
    <t>0046655</t>
  </si>
  <si>
    <t>OXYGENÁTOR-KANYLA AORTÁLNÍ DO KOŘENE AORTY</t>
  </si>
  <si>
    <t>0046657</t>
  </si>
  <si>
    <t>OXYGENÁTOR-KANYLA ODVZDUŠŇOVACÍ/ ODLEHČOVACÍ</t>
  </si>
  <si>
    <t>0046662</t>
  </si>
  <si>
    <t>OXYGENÁTOR-KANYLA ODSÁVACÍ ME S 95 XX</t>
  </si>
  <si>
    <t>0047646</t>
  </si>
  <si>
    <t>SYSTÉM ANULOPLASTICKÝ 4900</t>
  </si>
  <si>
    <t>0047759</t>
  </si>
  <si>
    <t>OXYGENÁTOR-KANYLA ŽILNÍ</t>
  </si>
  <si>
    <t>0047783</t>
  </si>
  <si>
    <t>PODPORA MECHANICKÁ SRDEČNÍ - BIO-PUMPA STOECKERT S</t>
  </si>
  <si>
    <t>0048606</t>
  </si>
  <si>
    <t>SONDA ABLAČNÍ (KARDIOCHIR) - ATS CRYOMAZE; SE SVOR</t>
  </si>
  <si>
    <t>0049026</t>
  </si>
  <si>
    <t>SOUPRAVA DRENÁŽNÍ K PUNKCI PERIKARDU</t>
  </si>
  <si>
    <t>0049191</t>
  </si>
  <si>
    <t>KATETR CENTRÁLNÍ VENÓZNÍ ARROW GARD BLUE</t>
  </si>
  <si>
    <t>0049302</t>
  </si>
  <si>
    <t>KANYLA KARDIOPLEGICKÁ,RETROGRÁDNÍ, RSH-MR14S-L</t>
  </si>
  <si>
    <t>0049333</t>
  </si>
  <si>
    <t>SET PRO ENDOSKOPICKÝ ODBĚR ŽILNÍHO ŠTĚPU - VASOVIE</t>
  </si>
  <si>
    <t>0049486</t>
  </si>
  <si>
    <t>PUMPA INFUZNÍ - INFUSOR, 2C1008KP</t>
  </si>
  <si>
    <t>0050875</t>
  </si>
  <si>
    <t>ZAVADĚČ KE KATETRŮM  504614Z-617Z</t>
  </si>
  <si>
    <t>0051889</t>
  </si>
  <si>
    <t>CHLOPEŇ SRDEČNÍ MECHANICKÁ SJM,SÉR.MASTERS</t>
  </si>
  <si>
    <t>0051947</t>
  </si>
  <si>
    <t>ZÁPLATA SRDEČNÍ PERIKARDIÁLNÍ SJM BIOCOR, B40-10X6</t>
  </si>
  <si>
    <t>0052279</t>
  </si>
  <si>
    <t>CHLOPEŇ SRDEČNÍ MECHANICKÁ SJM REGENT</t>
  </si>
  <si>
    <t>0053039</t>
  </si>
  <si>
    <t>ELEKTRODA STIMULAČNÍ DOČASNÁ TC</t>
  </si>
  <si>
    <t>0053197</t>
  </si>
  <si>
    <t>SENSOR K MĚŘENÍ EXTRAKORP.PARC.TLAKU KYSLÍKU</t>
  </si>
  <si>
    <t>0056268</t>
  </si>
  <si>
    <t>KROUŽEK ANULOPLASTICKÝ 4450</t>
  </si>
  <si>
    <t>0056291</t>
  </si>
  <si>
    <t>KATETR BALÓNKOVÝ FOGARTY EMBOLEKTOMICKÝ - 120804F</t>
  </si>
  <si>
    <t>0056292</t>
  </si>
  <si>
    <t>KATETR BALÓNKOVÝ FOGARTY EMBOLEKTOMICKÝ - 120805F</t>
  </si>
  <si>
    <t>0056301</t>
  </si>
  <si>
    <t>KATETR BALÓNKOVÝ FOGARTY EMBOLEKTOMICKÝ - TRU-LUME</t>
  </si>
  <si>
    <t>0056617</t>
  </si>
  <si>
    <t>ELEKTRODA STIMULAČNÍ CAPSURE EPI 4965,4968,4951,50</t>
  </si>
  <si>
    <t>0057243</t>
  </si>
  <si>
    <t>KATETR BALÓNKOVÝ INTRAARTER.KONTRAPULZAČNÍ</t>
  </si>
  <si>
    <t>0057985</t>
  </si>
  <si>
    <t>OXYGENÁTOR-SADA HEMOFILTRAČNÍ-KREVNÍ KONCENTRÁTOR</t>
  </si>
  <si>
    <t>0058109</t>
  </si>
  <si>
    <t>SADA STABILIZAČNÍ ULTIMA/AXIUS OM-2001SD..OM7100SD</t>
  </si>
  <si>
    <t>0058110</t>
  </si>
  <si>
    <t>SADA STABIL.AXIUS XO-2001SD..XO3-7100SD OM-6XXXS,D</t>
  </si>
  <si>
    <t>0058112</t>
  </si>
  <si>
    <t>SADA STABILIZAČNÍ MIDCAB CMS-161..CMS-171</t>
  </si>
  <si>
    <t>0059424</t>
  </si>
  <si>
    <t xml:space="preserve">KATETR TERMODILUČNÍ 744HF75 746HF8 (ZMĚŘENÍ TLAKU </t>
  </si>
  <si>
    <t>0059538</t>
  </si>
  <si>
    <t>OXYGENÁTOR-SADA:KANYLA DVOUSTUPŇOVÁ VENÓZNÍ RMI</t>
  </si>
  <si>
    <t>0059541</t>
  </si>
  <si>
    <t>OXYGENÁTOR-SADA:KANYLA AORTÁLNÍ RMI</t>
  </si>
  <si>
    <t>0059542</t>
  </si>
  <si>
    <t>OBĚH MIMOTĚLNÍ - OXYGENÁTOR SADA - KANYLA FEMOR.AR</t>
  </si>
  <si>
    <t>0059543</t>
  </si>
  <si>
    <t>OXYGENÁTOR-SADA:KANYLA FEMOR.ARTER./VENÓZNÍ RMI</t>
  </si>
  <si>
    <t>0059632</t>
  </si>
  <si>
    <t>MATERIÁL KOVOVÝ ŠICÍ STEH PRO STERNUM OCELOVÝ DRÁT</t>
  </si>
  <si>
    <t>0081997</t>
  </si>
  <si>
    <t>NPWT-V.A.C. ATS SBĚRNÁ NÁDOBA S GELEM</t>
  </si>
  <si>
    <t>0081998</t>
  </si>
  <si>
    <t>NPWT-V.A.C. FREEDOM SBĚRNÁ NÁDOBA S GELEM</t>
  </si>
  <si>
    <t>0082000</t>
  </si>
  <si>
    <t>NPWT-V.A.C. GRANUFOAM (PU PĚNA) VELIKOST M</t>
  </si>
  <si>
    <t>0082001</t>
  </si>
  <si>
    <t>NPWT-V.A.C. GRANUFOAM (PU PĚNA) VELIKOST L</t>
  </si>
  <si>
    <t>0082488</t>
  </si>
  <si>
    <t>SET AUTOTRANSFUZNÍ</t>
  </si>
  <si>
    <t>0082490</t>
  </si>
  <si>
    <t>SET AUTOTRANSFUZNÍ - SBĚR</t>
  </si>
  <si>
    <t>0083068</t>
  </si>
  <si>
    <t>DLAHA STERNÁLNÍ TITAN</t>
  </si>
  <si>
    <t>0083070</t>
  </si>
  <si>
    <t>0092262</t>
  </si>
  <si>
    <t>KATETR CENTRÁLNÍ VENÓZNÍ KIT</t>
  </si>
  <si>
    <t>0094029</t>
  </si>
  <si>
    <t xml:space="preserve">ELEKTRODA STIMULAČNÍ EPIKARDIÁLNÍ MYOPORE; PRO KS </t>
  </si>
  <si>
    <t>0094544</t>
  </si>
  <si>
    <t>OXYGENÁTOR SADA, KANYLA JEDNOSTUPŇOVÁ VENÓZNÍ RMI</t>
  </si>
  <si>
    <t>0108130</t>
  </si>
  <si>
    <t>DLAHA ROVNÁ STERNÁLNÍ TITAN</t>
  </si>
  <si>
    <t>0108767</t>
  </si>
  <si>
    <t>0108768</t>
  </si>
  <si>
    <t>ŠROUB SAMOVRTNÝ STERNÁLNÍ TITAN</t>
  </si>
  <si>
    <t>0112062</t>
  </si>
  <si>
    <t>CERKLÁŽ - SYSTÉM MODULÁRNÍ CERKLÁŽE PRO STERNUM (M</t>
  </si>
  <si>
    <t>0161533</t>
  </si>
  <si>
    <t>CHLOPEŇ SRDEČNÍ BIOL. AORTÁLNÍ Z BOVINNÍHO PERIKAR</t>
  </si>
  <si>
    <t>0192067</t>
  </si>
  <si>
    <t>KARDIOSTIMULÁTOR BIVENTRIKULÁRNÍ CONSULTA CRT-P</t>
  </si>
  <si>
    <t>0043156</t>
  </si>
  <si>
    <t xml:space="preserve">CHLOPEŇ SRDEČNÍ BIOL. AORTÁLNÍ BOVINNÍ MAGNA EASE </t>
  </si>
  <si>
    <t>0094715</t>
  </si>
  <si>
    <t>KATETR ABLAČNÍ (KARDIOCHIR) - CARDIOABLATE GEMINI</t>
  </si>
  <si>
    <t>0048337</t>
  </si>
  <si>
    <t>LEPIDLO BIOLOGICKÉ BIOGLUE</t>
  </si>
  <si>
    <t>0092972</t>
  </si>
  <si>
    <t>CHLOPEŇ AORTÁLNÍ - KONDUIT CHLOPENNÍ SJM, VAVGJ-51</t>
  </si>
  <si>
    <t>0051227</t>
  </si>
  <si>
    <t>KATETR ABLAČNÍ (KARDIOCHIR) - ATRICURE; BIPOLÁRNÍ</t>
  </si>
  <si>
    <t>0047498</t>
  </si>
  <si>
    <t>PROTÉZA CÉVNÍ TKANÁ TUBULÁRNÍ 175XXXP</t>
  </si>
  <si>
    <t>0048338</t>
  </si>
  <si>
    <t>0057221</t>
  </si>
  <si>
    <t>KATETR TERMODIL.DIAG.AH-XXXXX..AH-XXXXX,X,XX</t>
  </si>
  <si>
    <t>0058516</t>
  </si>
  <si>
    <t>PROTÉZA CÉVNÍ</t>
  </si>
  <si>
    <t>0081986</t>
  </si>
  <si>
    <t>NPWT-RENASYS G PŘEVAZOVÝ SET MALÝ S</t>
  </si>
  <si>
    <t>0082145</t>
  </si>
  <si>
    <t>NPWT-RENASYS GO SBĚRNÁ NÁDOBA MALÁ</t>
  </si>
  <si>
    <t>0081995</t>
  </si>
  <si>
    <t>NPWT-RENASYS EZ SBĚRNÁ NÁDOBA VELKÁ</t>
  </si>
  <si>
    <t>0082142</t>
  </si>
  <si>
    <t>NPWT-RENASYS F PŘEVAZOVÝ SET STŘEDNÍ M</t>
  </si>
  <si>
    <t>0081988</t>
  </si>
  <si>
    <t>NPWT-RENASYS G PŘEVAZOVÝ SET STŘEDNÍ M</t>
  </si>
  <si>
    <t>0082141</t>
  </si>
  <si>
    <t>NPWT-RENASYS F PŘEVAZOVÝ SET MALÝ S</t>
  </si>
  <si>
    <t>0082143</t>
  </si>
  <si>
    <t>NPWT-RENASYS F PŘEVAZOVÝ SET VELKÝ L</t>
  </si>
  <si>
    <t>0051944</t>
  </si>
  <si>
    <t>KROUŽEK ANULOPLASTICKÝ SÉGUIN SJM,SARP-XX</t>
  </si>
  <si>
    <t>0169484</t>
  </si>
  <si>
    <t>LEPIDLO TKÁŇOVÉ COSEAL SURGICAL SEALANT</t>
  </si>
  <si>
    <t>0046926</t>
  </si>
  <si>
    <t>PROTÉZA CÉVNÍ GELWEAVE VALSALVA 15/2,15/3CM</t>
  </si>
  <si>
    <t>0059376</t>
  </si>
  <si>
    <t>SYSTÉM TKÁŇOVÝ STABILIZAČNÍ OCTOPUS</t>
  </si>
  <si>
    <t>0056318</t>
  </si>
  <si>
    <t>CHLOPEŇ SRDEČNÍ MECHANICKÁ AORTÁLNÍ</t>
  </si>
  <si>
    <t>0194002</t>
  </si>
  <si>
    <t>KARDIOSTIMULÁTOR BIVENTRIKULÁRNÍ ETRINSA 8 HF-T KO</t>
  </si>
  <si>
    <t>0194001</t>
  </si>
  <si>
    <t>KARDIOSTIMULÁTOR BIVENTRIKULÁRNÍ ETRINSA 8 HF-T</t>
  </si>
  <si>
    <t>0043153</t>
  </si>
  <si>
    <t>CHLOPEŇ SRD.BIOL.MITRÁLNÍ Z BOVIN.PERIKAR.CARPENTI</t>
  </si>
  <si>
    <t>0114682</t>
  </si>
  <si>
    <t xml:space="preserve">SET PRO TRANSFEM.IMPLANTACI BIOL.AORTÁLNÍ CHLOPNĚ </t>
  </si>
  <si>
    <t>0112106</t>
  </si>
  <si>
    <t>DEFIBRILÁTOR BIVENTRIKULÁRNÍ PARADYM RF CRT-D 9750</t>
  </si>
  <si>
    <t>0141854</t>
  </si>
  <si>
    <t>OXYGENÁTOR CAPIOX,PŘÍSLUŠENSTVÍ</t>
  </si>
  <si>
    <t>0046225</t>
  </si>
  <si>
    <t>KATETR PERMANENTNÍ DIALYZAČNÍ K50/202</t>
  </si>
  <si>
    <t>0092580</t>
  </si>
  <si>
    <t>ADAPTÉRY PRO STIMULAČNÍ ELEKTRODY</t>
  </si>
  <si>
    <t>0194403</t>
  </si>
  <si>
    <t>KARDIOSTIMULÁTOR DVOUDUTINOVÝ ENITRA 8 DR-T KOMPLE</t>
  </si>
  <si>
    <t>0043155</t>
  </si>
  <si>
    <t>0192489</t>
  </si>
  <si>
    <t xml:space="preserve">SONDA ABLAČNÍ (KARDIOCHIR) - CARDIOBLADE CRYOFLEX </t>
  </si>
  <si>
    <t>0192459</t>
  </si>
  <si>
    <t>PROTÉZA CÉVNÍ FLOWLINE BIPORE HEPARIN - EPTFE VASC</t>
  </si>
  <si>
    <t>0081999</t>
  </si>
  <si>
    <t>NPWT-V.A.C. GRANUFOAM (PU PĚNA) VELIKOST S</t>
  </si>
  <si>
    <t>09227</t>
  </si>
  <si>
    <t xml:space="preserve">I. V. APLIKACE KRVE NEBO KREVNÍCH DERIVÁTŮ        </t>
  </si>
  <si>
    <t>I. V. APLIKACE KRVE NEBO KREVNÍCH DERIVÁTŮ</t>
  </si>
  <si>
    <t>POUŽITÍ ULTRAZVUKOVÉHO SKALPELU</t>
  </si>
  <si>
    <t>57233</t>
  </si>
  <si>
    <t xml:space="preserve">HRUDNÍ DRENÁŽ                                     </t>
  </si>
  <si>
    <t>HRUDNÍ DRENÁŽ</t>
  </si>
  <si>
    <t>71717</t>
  </si>
  <si>
    <t>TRACHEOTOMIE</t>
  </si>
  <si>
    <t xml:space="preserve">TRACHEOTOMIE                                      </t>
  </si>
  <si>
    <t>89429</t>
  </si>
  <si>
    <t xml:space="preserve">SELEKTIVNÍ KORONAROGRAFIE OBOU VĚNČITÝCH TEPEN    </t>
  </si>
  <si>
    <t>00880</t>
  </si>
  <si>
    <t>ROZLIŠENÍ VYKÁZANÉ HOSPITALIZACE JAKO: = NOVÁ HOSP</t>
  </si>
  <si>
    <t>00881</t>
  </si>
  <si>
    <t>ROZLIŠENÍ VYKÁZANÉ HOSPITALIZACE JAKO: = POKRAČOVÁ</t>
  </si>
  <si>
    <t>07545</t>
  </si>
  <si>
    <t>(DRG) DRUHÁ A DALŠÍ REOPERACE</t>
  </si>
  <si>
    <t xml:space="preserve">(DRG) DRUHÁ A DALŠÍ REOPERACE                     </t>
  </si>
  <si>
    <t>07561</t>
  </si>
  <si>
    <t>(DRG) REKUPERACE KRVE</t>
  </si>
  <si>
    <t xml:space="preserve">(DRG) REKUPERACE KRVE                             </t>
  </si>
  <si>
    <t>07086</t>
  </si>
  <si>
    <t>(DRG) UZÁVĚR DEFEKTU SEPTA SÍNÍ NEBO FORAMEN OVALE</t>
  </si>
  <si>
    <t>07001</t>
  </si>
  <si>
    <t xml:space="preserve">(DRG) AORTOKORONÁRNÍ BYPASS VÍCENÁSOBNÝ (2 A VÍCE </t>
  </si>
  <si>
    <t>07041</t>
  </si>
  <si>
    <t>(DRG) NÁHRADA MITRÁLNÍ CHLOPNĚ MECHANICKOU PROTÉZO</t>
  </si>
  <si>
    <t>07095</t>
  </si>
  <si>
    <t>(DRG) CHIRURGICKÁ ABLACE SÍŇOVÉ ARYTMIE S POMOCÍ R</t>
  </si>
  <si>
    <t>07565</t>
  </si>
  <si>
    <t xml:space="preserve">(DRG) KATASTROFICKÁ OPERACE KVCH                  </t>
  </si>
  <si>
    <t>(DRG) KATASTROFICKÁ OPERACE KVCH</t>
  </si>
  <si>
    <t>07232</t>
  </si>
  <si>
    <t>(DRG) CHIRURGICKÁ IMPLANTACE TRVALÝCH EPIKARDIÁLNÍ</t>
  </si>
  <si>
    <t>07560</t>
  </si>
  <si>
    <t>(DRG) KREVNÍ KARDIOPLEGIE JAKO SOUČÁST JINÉHO KARD</t>
  </si>
  <si>
    <t>07000</t>
  </si>
  <si>
    <t>(DRG) AORTOKORONÁRNÍ BYPASS JEDNONÁSOBNÝ</t>
  </si>
  <si>
    <t xml:space="preserve">(DRG) AORTOKORONÁRNÍ BYPASS JEDNONÁSOBNÝ          </t>
  </si>
  <si>
    <t>07087</t>
  </si>
  <si>
    <t>(DRG) UZÁVĚR DEFEKTU SEPTA SÍNÍ ZÁPLATOU Z AUTOLOG</t>
  </si>
  <si>
    <t>07571</t>
  </si>
  <si>
    <t>(DRG) POOPERAČNÍ REVIZE PRO KRVÁCENÍ, INFEKCI NEBO</t>
  </si>
  <si>
    <t>07042</t>
  </si>
  <si>
    <t>(DRG) NÁHRADA MITRÁLNÍ CHLOPNĚ BIOLOGICKOU PROTÉZO</t>
  </si>
  <si>
    <t>07002</t>
  </si>
  <si>
    <t>(DRG) AORTOKORONÁRNÍ BYPASS VÍCENÁSOBNÝ - (2 A VÍC</t>
  </si>
  <si>
    <t>07547</t>
  </si>
  <si>
    <t xml:space="preserve">(DRG) MINITORAKOTOMIE NEBO MINILAPAROTOMIE        </t>
  </si>
  <si>
    <t>(DRG) MINITORAKOTOMIE NEBO MINILAPAROTOMIE</t>
  </si>
  <si>
    <t>07097</t>
  </si>
  <si>
    <t>(DRG) RESEKCE NÁDORU SÍNÍ NEBO MEZISÍŇOVÉ PŘEPÁŽKY</t>
  </si>
  <si>
    <t>07510</t>
  </si>
  <si>
    <t>(VZP) OPERACE NA V. CAVA INFERIOR OTEVŘENÁ PŘÍSTUP</t>
  </si>
  <si>
    <t>07017</t>
  </si>
  <si>
    <t xml:space="preserve">(DRG) NÁHRADA KOŘENE AORTY A PŘÍPADNĚ ASCENDENTNÍ </t>
  </si>
  <si>
    <t>07555</t>
  </si>
  <si>
    <t>(DRG) LEVOSTRANNÝ BYPASS S POUŽITÍM PUMPY NEBO CEN</t>
  </si>
  <si>
    <t>07026</t>
  </si>
  <si>
    <t>(DRG) NÁHRADA AORTÁLNÍ CHLOPNĚ A KOŘENE AORTY A PŘ</t>
  </si>
  <si>
    <t>07156</t>
  </si>
  <si>
    <t>(DRG) NÁHRADA ASCENDENTNÍ AORTY PROTÉZOU PRO AKUTN</t>
  </si>
  <si>
    <t>07267</t>
  </si>
  <si>
    <t>(DRG) ODSTRANĚNÍ KRÁTKO AŽ STŘEDNĚDOBÉ PODPORY SRD</t>
  </si>
  <si>
    <t>07256</t>
  </si>
  <si>
    <t>(DRG) ZAVEDENÍ IABK v souvislosti kardiochirurgick</t>
  </si>
  <si>
    <t>07036</t>
  </si>
  <si>
    <t xml:space="preserve">(DRG) JINÝ ZÁKROK NA AORTÁLNÍ CHLOPNI             </t>
  </si>
  <si>
    <t>07241</t>
  </si>
  <si>
    <t>(DRG) CHIRURGICKÁ DRENÁŽ PERIKARDU CESTOU STERNOTO</t>
  </si>
  <si>
    <t>07557</t>
  </si>
  <si>
    <t>(DRG) HLUBOKÁ HYPOTERMIE A CIRKULAČNÍ ZÁSTAVA JAKO</t>
  </si>
  <si>
    <t>07277</t>
  </si>
  <si>
    <t>(DRG) APLIKACE NEBO VÝMĚNA DPWT DO MEDIASTINA</t>
  </si>
  <si>
    <t xml:space="preserve">(DRG) APLIKACE NEBO VÝMĚNA DPWT DO MEDIASTINA     </t>
  </si>
  <si>
    <t>07126</t>
  </si>
  <si>
    <t xml:space="preserve">(DRG) OPERACE PRO PORANĚNÍ PRAVÉ KOMORY SRDEČNÍ   </t>
  </si>
  <si>
    <t>(DRG) OPERACE PRO PORANĚNÍ PRAVÉ KOMORY SRDEČNÍ</t>
  </si>
  <si>
    <t>07061</t>
  </si>
  <si>
    <t xml:space="preserve">(DRG) EMBOLECTOMIE Z A. PULMONALIS                </t>
  </si>
  <si>
    <t>07140</t>
  </si>
  <si>
    <t>(DRG) UZÁVĚR DEFEKTU SEPTA KOMOR (VROZENÉHO NEBO Z</t>
  </si>
  <si>
    <t>07111</t>
  </si>
  <si>
    <t>(DRG) OPERACE PRO PORANĚNÍ HORNÍ NEBO DOLNÍ DUTÉ Ž</t>
  </si>
  <si>
    <t>07257</t>
  </si>
  <si>
    <t xml:space="preserve">(DRG) ZAVEDENÍ ECMO, CENTRÁLNÍ KANYLACE           </t>
  </si>
  <si>
    <t>07110</t>
  </si>
  <si>
    <t xml:space="preserve">(DRG) PLASTIKA HORNÍ NEBO DOLNÍ DUTÉ ŽÍLY         </t>
  </si>
  <si>
    <t>(DRG) PLASTIKA HORNÍ NEBO DOLNÍ DUTÉ ŽÍLY</t>
  </si>
  <si>
    <t>07117</t>
  </si>
  <si>
    <t>(DRG) OPERACE PRO PORANĚNÍ LEVÉ KOMORY SRDEČNÍ</t>
  </si>
  <si>
    <t>54990</t>
  </si>
  <si>
    <t>ODBĚR ŽILNÍHO ŠTĚPU</t>
  </si>
  <si>
    <t xml:space="preserve">ODBĚR ŽILNÍHO ŠTĚPU                               </t>
  </si>
  <si>
    <t>00602</t>
  </si>
  <si>
    <t xml:space="preserve">OD TYPU 02 - PRO NEMOCNICE TYPU 3, (KATEGORIE 6)  </t>
  </si>
  <si>
    <t>99999</t>
  </si>
  <si>
    <t xml:space="preserve">Nespecifikovany vykon                             </t>
  </si>
  <si>
    <t>55230</t>
  </si>
  <si>
    <t>KOMBINOVANÝ CHIRURGICKÝ VÝKON NA SRDCI A HRUDNÍ AO</t>
  </si>
  <si>
    <t>55265</t>
  </si>
  <si>
    <t>ENDOSKOPICKÝ ODBĚR ŽILNÍHO ŠTĚPU (V. SAPHENA MAGNA</t>
  </si>
  <si>
    <t>SEKUNDÁRNÍ SUTURA RÁNY</t>
  </si>
  <si>
    <t>07564</t>
  </si>
  <si>
    <t xml:space="preserve">(DRG) EMERGENTNÍ OPERACE KVCH                     </t>
  </si>
  <si>
    <t>(DRG) EMERGENTNÍ OPERACE KVCH</t>
  </si>
  <si>
    <t>55220</t>
  </si>
  <si>
    <t xml:space="preserve">JEDNODUCHÝ VÝKON NA SRDCI - PRIMOOPERACE          </t>
  </si>
  <si>
    <t>JEDNODUCHÝ VÝKON NA SRDCI - PRIMOOPERACE</t>
  </si>
  <si>
    <t>00698</t>
  </si>
  <si>
    <t>OD TYPU 98 - PRO NEMOCNICE TYPU 3, (KATEGORIE 6) -</t>
  </si>
  <si>
    <t>55260</t>
  </si>
  <si>
    <t xml:space="preserve">KREVNÍ KARDIOPLEGIE                               </t>
  </si>
  <si>
    <t>KREVNÍ KARDIOPLEGIE</t>
  </si>
  <si>
    <t>07544</t>
  </si>
  <si>
    <t>(DRG) PRVNÍ REOPERACE</t>
  </si>
  <si>
    <t xml:space="preserve">(DRG) PRVNÍ REOPERACE                             </t>
  </si>
  <si>
    <t>07019</t>
  </si>
  <si>
    <t>(DRG) NÁHRADA AORTÁLNÍ CHLOPNĚ STENTOVANOU BIOLOGI</t>
  </si>
  <si>
    <t>55250</t>
  </si>
  <si>
    <t>STERNOTOMIE, TORAKOTOMIE</t>
  </si>
  <si>
    <t xml:space="preserve">STERNOTOMIE, TORAKOTOMIE                          </t>
  </si>
  <si>
    <t>07274</t>
  </si>
  <si>
    <t>(DRG) POOPERAČNÍ REVIZE PRO ZÁNĚT NEBO PORUCHU HOJ</t>
  </si>
  <si>
    <t>55210</t>
  </si>
  <si>
    <t xml:space="preserve">VÝKONY NA ZAVŘENÉM SRDCI                          </t>
  </si>
  <si>
    <t>VÝKONY NA ZAVŘENÉM SRDCI</t>
  </si>
  <si>
    <t>55255</t>
  </si>
  <si>
    <t xml:space="preserve">KONTRAPULZACE                                     </t>
  </si>
  <si>
    <t>KONTRAPULZACE</t>
  </si>
  <si>
    <t>07273</t>
  </si>
  <si>
    <t>(DRG) POOPERAČNÍ REVIZE PRO KRVÁCENÍ NEBO TAMPONÁD</t>
  </si>
  <si>
    <t>07553</t>
  </si>
  <si>
    <t>(DRG) OPERAČNÍ VÝKON S MIMOTĚLNÍM OBĚHEM, CENTRÁLN</t>
  </si>
  <si>
    <t>07094</t>
  </si>
  <si>
    <t>(DRG) CHIRURGICKÁ ABLACE SÍŇOVÉ ARYTMIE S POMOCÍ K</t>
  </si>
  <si>
    <t>07559</t>
  </si>
  <si>
    <t>(DRG) KRYSTALOIDNÍ KARDIOPLEGIE JAKO SOUČÁST JINÉH</t>
  </si>
  <si>
    <t>MECHANICKÁ SRDEČNÍ PODPORA</t>
  </si>
  <si>
    <t>(DRG) ZAVEDENÍ ECMO, PERIFERNÍ KANYLACE</t>
  </si>
  <si>
    <t>07018</t>
  </si>
  <si>
    <t>(DRG) NÁHRADA AORTÁLNÍ CHLOPNĚ MECHANICKOU PROTÉZO</t>
  </si>
  <si>
    <t>07003</t>
  </si>
  <si>
    <t>(DRG) AORTOKORONÁRNÍ BYPASS VÍCENÁSOBNÝ - PLNĚ TEP</t>
  </si>
  <si>
    <t>07233</t>
  </si>
  <si>
    <t>07514</t>
  </si>
  <si>
    <t>(VZP) ODBĚR A PŘÍPRAVA ŽILNÍHO ŠTĚPU Z POVRCHOVÝCH</t>
  </si>
  <si>
    <t>07548</t>
  </si>
  <si>
    <t xml:space="preserve">(DRG) LAPAROSKOPICKÝ NEBO TORAKOSKOPICKÝ PŘÍSTUP  </t>
  </si>
  <si>
    <t>07515</t>
  </si>
  <si>
    <t>07004</t>
  </si>
  <si>
    <t>07164</t>
  </si>
  <si>
    <t xml:space="preserve">(DRG) NÁHRADA ASCENDENTNÍ AORTY PROTÉZOU          </t>
  </si>
  <si>
    <t>(DRG) NÁHRADA ASCENDENTNÍ AORTY PROTÉZOU</t>
  </si>
  <si>
    <t>55221</t>
  </si>
  <si>
    <t>JEDNODUCHÝ VÝKON NA SRDCI - REOPERACE</t>
  </si>
  <si>
    <t xml:space="preserve">JEDNODUCHÝ VÝKON NA SRDCI - REOPERACE             </t>
  </si>
  <si>
    <t>07234</t>
  </si>
  <si>
    <t xml:space="preserve">(DRG) CHIRURGICKÁ IMPLANTACE NEBO VÝMĚNA TRVALÉHO </t>
  </si>
  <si>
    <t>07048</t>
  </si>
  <si>
    <t xml:space="preserve">(DRG) PLASTIKA TRIKUSPIDÁLNÍ CHLOPNĚ S IMPLANTACÍ </t>
  </si>
  <si>
    <t>55231</t>
  </si>
  <si>
    <t>07024</t>
  </si>
  <si>
    <t>07157</t>
  </si>
  <si>
    <t>(DRG) NÁHRADA ASCENDENTNÍ AORTY A OBLOUKU PROTÉZOU</t>
  </si>
  <si>
    <t>07013</t>
  </si>
  <si>
    <t>(DRG) PLASTIKA LÍSTKŮ AORTÁLNÍ CHLOPNĚ</t>
  </si>
  <si>
    <t xml:space="preserve">(DRG) PLASTIKA LÍSTKŮ AORTÁLNÍ CHLOPNĚ            </t>
  </si>
  <si>
    <t>07098</t>
  </si>
  <si>
    <t>07558</t>
  </si>
  <si>
    <t>(DRG) HLUBOKÁ HYPOTERMIE A CIRKULAČNÍ ZÁSTAVA S AN</t>
  </si>
  <si>
    <t>07038</t>
  </si>
  <si>
    <t>(DRG) PLASTIKA MITRÁLNÍ CHLOPNĚ S IMPLANTACÍ PRSTE</t>
  </si>
  <si>
    <t>07039</t>
  </si>
  <si>
    <t>07119</t>
  </si>
  <si>
    <t>(DRG) OPERACE PRO POINFARKTOVOU RUPTURU (VČETNĚ HR</t>
  </si>
  <si>
    <t>07572</t>
  </si>
  <si>
    <t>(DRG) DRUHÁ A DALŠÍ POOPERAČNÍ REVIZE PRO KRVÁCENÍ</t>
  </si>
  <si>
    <t>07283</t>
  </si>
  <si>
    <t>(DRG) PARCIÁLNÍ NEBO KOMPLETNÍ ODSTRANĚNÍ STERNA A</t>
  </si>
  <si>
    <t>07282</t>
  </si>
  <si>
    <t>(DRG) OSTEOSYNTÉZA STERNA DLAHAMI KOMBINOVANÁ S PŘ</t>
  </si>
  <si>
    <t>07113</t>
  </si>
  <si>
    <t>(DRG) RESEKCE VÝDUTĚ LEVÉ KOMORY SRDEČNÍ S REMODEL</t>
  </si>
  <si>
    <t>07279</t>
  </si>
  <si>
    <t>(DRG) OSTEOSYNTÉZA STERNA DRÁTY JAKO SAMOSTATNÝ VÝ</t>
  </si>
  <si>
    <t>07046</t>
  </si>
  <si>
    <t xml:space="preserve">(DRG) JINÝ ZÁKROK NA MITRÁLNÍ CHLOPNI             </t>
  </si>
  <si>
    <t>07278</t>
  </si>
  <si>
    <t>(DRG) SUTURA KŮŽE A PODKOŽÍ RÁNY PO STERNOTOMII</t>
  </si>
  <si>
    <t xml:space="preserve">(DRG) SUTURA KŮŽE A PODKOŽÍ RÁNY PO STERNOTOMII   </t>
  </si>
  <si>
    <t>07109</t>
  </si>
  <si>
    <t xml:space="preserve">(DRG) JINÝ ZÁKROK NA SRDEČNÍCH SÍNÍCH             </t>
  </si>
  <si>
    <t>07281</t>
  </si>
  <si>
    <t xml:space="preserve">(DRG) OSTEOSYNTÉZA STERNA DLAHAMI JAKO SAMOSTATNÝ </t>
  </si>
  <si>
    <t>07549</t>
  </si>
  <si>
    <t>(DRG) LAPAROSKOPICKÝ NEBO TORAKOSKOPICKÝ PŘÍSTUP S</t>
  </si>
  <si>
    <t>07178</t>
  </si>
  <si>
    <t>(DRG) NÁHRADA OBLOUKU AORTY PROTÉZOU - ČÁSTEČNÁ (H</t>
  </si>
  <si>
    <t>07118</t>
  </si>
  <si>
    <t>(DRG) UZÁVĚR POINFARKTOVÉHO DEFEKTU MEZIKOMOROVÉ P</t>
  </si>
  <si>
    <t>07052</t>
  </si>
  <si>
    <t>(DRG) NÁHRADA TRIKUSPIDÁLNÍ CHLOPNĚ BIOLOGICKOU PR</t>
  </si>
  <si>
    <t>07271</t>
  </si>
  <si>
    <t>(DRG) STERNOTOMIE JAKO SAMOSTATNÝ VÝKON JINÝ NEŽ P</t>
  </si>
  <si>
    <t>07037</t>
  </si>
  <si>
    <t>(DRG) PLASTIKA MITRÁLNÍ CHLOPNĚ BEZ IMPLANTACE PRS</t>
  </si>
  <si>
    <t>07265</t>
  </si>
  <si>
    <t xml:space="preserve">(DRG) CHIRURGICKÁ ÚPRAVA KANYL PRO ECMO           </t>
  </si>
  <si>
    <t>07063</t>
  </si>
  <si>
    <t xml:space="preserve">(DRG) OPERACE PRO PORANĚNÍ A. PULMONALIS A JEJÍCH </t>
  </si>
  <si>
    <t>07243</t>
  </si>
  <si>
    <t>(DRG) PERIKARDEKTOMIE SUBTOTÁLNÍ PRO KONSTRIKCI NE</t>
  </si>
  <si>
    <t>07147</t>
  </si>
  <si>
    <t xml:space="preserve">(DRG) RESEKCE HYPERTROFICKÉHO SEPTA KOMOR         </t>
  </si>
  <si>
    <t>(DRG) RESEKCE HYPERTROFICKÉHO SEPTA KOMOR</t>
  </si>
  <si>
    <t>07169</t>
  </si>
  <si>
    <t xml:space="preserve">(DRG) OPERACE PRO PORANĚNÍ ASCENDENTNÍ AORTY      </t>
  </si>
  <si>
    <t>07237</t>
  </si>
  <si>
    <t>(DRG) CHIRURGICKÁ EXTRAKCE TRVALÝCH EPIKARDIÁLNÍCH</t>
  </si>
  <si>
    <t>07166</t>
  </si>
  <si>
    <t xml:space="preserve">(DRG) PLASTIKA ASCENDENTNÍ AORTY ZÁPLATOU         </t>
  </si>
  <si>
    <t>55227</t>
  </si>
  <si>
    <t>IMPLANTACE ECMO (EXTRAKORPORÁLNÍ MEMBRÁNOVÁ OXYGEN</t>
  </si>
  <si>
    <t>07010</t>
  </si>
  <si>
    <t xml:space="preserve">(DRG) JINÝ ZÁKROK NA KORONÁRNÍCH TEPNÁCH          </t>
  </si>
  <si>
    <t>07009</t>
  </si>
  <si>
    <t>(DRG) REVIZE KORONÁRNÍCH TEPEN PRO INOPERABILNÍ NÁ</t>
  </si>
  <si>
    <t>07219</t>
  </si>
  <si>
    <t xml:space="preserve">(DRG) RESEKCE KOARKTACE, INTERPOZICE GRAFTU       </t>
  </si>
  <si>
    <t>07236</t>
  </si>
  <si>
    <t>(DRG) CHIRURGICKÁ EXTRAKCE INTRAKARDIÁLNÍCH ELEKTR</t>
  </si>
  <si>
    <t>07047</t>
  </si>
  <si>
    <t>(DRG) PLASTIKA TRIKUSPIDÁLNÍ CHLOPNĚ BEZ IMPLANTAC</t>
  </si>
  <si>
    <t>07040</t>
  </si>
  <si>
    <t>07259</t>
  </si>
  <si>
    <t xml:space="preserve">(DRG) ZAVEDENÍ KRÁTKO AŽ STŘEDNĚDOBÉ PODPORY LEVÉ </t>
  </si>
  <si>
    <t>07566</t>
  </si>
  <si>
    <t>(DRG) CHIRURGICKÁ REDUKCE JEDNÉ NEBO OBOU SRDEČNÍC</t>
  </si>
  <si>
    <t>07238</t>
  </si>
  <si>
    <t>(DRG) CHIRURGICKÁ EXTRAKCE TRVALÉHO STIMULAČNÍHO N</t>
  </si>
  <si>
    <t>07142</t>
  </si>
  <si>
    <t>90959</t>
  </si>
  <si>
    <t xml:space="preserve">(DRG) ÚPRAVA ŽILNÍHO NEBO TEPENNÉHO ALOŠTĚPU      </t>
  </si>
  <si>
    <t>(DRG) ÚPRAVA ŽILNÍHO NEBO TEPENNÉHO ALOŠTĚPU</t>
  </si>
  <si>
    <t>07167</t>
  </si>
  <si>
    <t>(DRG) PLASTIKA ASCENDENTNÍ AORTY BEZ POUŽITÍ ZÁPLA</t>
  </si>
  <si>
    <t>07242</t>
  </si>
  <si>
    <t>(DRG) PERIKARDEKTOMIE PARCIÁLNÍ PRO KONSTRIKCI NEB</t>
  </si>
  <si>
    <t>90890</t>
  </si>
  <si>
    <t>(VZP) PUNKCE TRACHEY SE ZAVEDENÍM KANYLY</t>
  </si>
  <si>
    <t>5T5</t>
  </si>
  <si>
    <t>0003952</t>
  </si>
  <si>
    <t>0065989</t>
  </si>
  <si>
    <t>MYCOMAX</t>
  </si>
  <si>
    <t>0075634</t>
  </si>
  <si>
    <t>PROTHROMPLEX TOTAL NF</t>
  </si>
  <si>
    <t>0093650</t>
  </si>
  <si>
    <t>ACTILYSE</t>
  </si>
  <si>
    <t>0096413</t>
  </si>
  <si>
    <t>0141838</t>
  </si>
  <si>
    <t>AMIKACIN B.BRAUN</t>
  </si>
  <si>
    <t>0500720</t>
  </si>
  <si>
    <t>MYCAMINE</t>
  </si>
  <si>
    <t>0166265</t>
  </si>
  <si>
    <t>0029449</t>
  </si>
  <si>
    <t>0203855</t>
  </si>
  <si>
    <t>0193688</t>
  </si>
  <si>
    <t>VFEND</t>
  </si>
  <si>
    <t>0192559</t>
  </si>
  <si>
    <t>0060381</t>
  </si>
  <si>
    <t>HAEMOCTIN SDH 1000</t>
  </si>
  <si>
    <t>0183821</t>
  </si>
  <si>
    <t>ACEFA</t>
  </si>
  <si>
    <t>0013009</t>
  </si>
  <si>
    <t>ZÁSOBNÍK PRO STAPLER LIN S NOŽEM - (TCR/TRT/TRD)75</t>
  </si>
  <si>
    <t>0013010</t>
  </si>
  <si>
    <t xml:space="preserve">STAPLER LINEÁRNÍ S NOŽEM - TCT75; TLC75; TCD75 (S </t>
  </si>
  <si>
    <t>0026139</t>
  </si>
  <si>
    <t>KANYLA TRACHEOSTOMICKÁ VOCALAID S NÍZKOTLAKOU MANŽ</t>
  </si>
  <si>
    <t>0030617</t>
  </si>
  <si>
    <t>STAPLER KOŽNÍ ROYAL - 35W</t>
  </si>
  <si>
    <t>0037139</t>
  </si>
  <si>
    <t>PROTÉZA GORE-TEX CÉVNÍ - PRUŽNÁ TENKOSTĚNNÁ</t>
  </si>
  <si>
    <t>0037145</t>
  </si>
  <si>
    <t>0043119</t>
  </si>
  <si>
    <t>ŠTĚP ALLOGENNÍ KOSTNÍ ZMRAZENÝ</t>
  </si>
  <si>
    <t>0046475</t>
  </si>
  <si>
    <t>PROTÉZA CÉVNÍ INTERVASCULAR TKANÁ</t>
  </si>
  <si>
    <t>0048601</t>
  </si>
  <si>
    <t xml:space="preserve">OBĚH MIMOTĚLNÍ - OXYGENÁTOR SADA - HEPARIN.KANYLA </t>
  </si>
  <si>
    <t>0056289</t>
  </si>
  <si>
    <t>KATETR BALÓNKOVÝ FOGARTY EMBOLEKTOMICKÝ - 120803F</t>
  </si>
  <si>
    <t>0056293</t>
  </si>
  <si>
    <t>KATETR BALÓNKOVÝ FOGARTY EMBOLEKTOMICKÝ - 120806F</t>
  </si>
  <si>
    <t>0056303</t>
  </si>
  <si>
    <t>0069500</t>
  </si>
  <si>
    <t>KANYLA TRACHEOSTOMICKÁ  S NÍZKOTLAKOU  MANŽETOU</t>
  </si>
  <si>
    <t>0058353</t>
  </si>
  <si>
    <t>LAVÁŽ A ODSÁTÍ DUTINY PERITONEÁLNÍ DRG 90782</t>
  </si>
  <si>
    <t>0194332</t>
  </si>
  <si>
    <t>DEFIBRILÁTOR BIVENTRIKULÁRNÍ VIVA S CRT-D</t>
  </si>
  <si>
    <t>0112969</t>
  </si>
  <si>
    <t>0050252</t>
  </si>
  <si>
    <t>SET AUTOTRANSFÚZNÍ-VAK REINFUZNÍ</t>
  </si>
  <si>
    <t>0050251</t>
  </si>
  <si>
    <t>SET AUTOTRANSFÚZNÍ-HADICE SACÍ 9108481</t>
  </si>
  <si>
    <t>0069507</t>
  </si>
  <si>
    <t>KANYLA TRACHEOSTOMICKÁ  SOUPRAVA PERKUTÁNNÍ</t>
  </si>
  <si>
    <t>0050249</t>
  </si>
  <si>
    <t>SET AUTOTRANSFÚZNÍ AT 1 9005101</t>
  </si>
  <si>
    <t>00651</t>
  </si>
  <si>
    <t>OD TYPU 51 - PRO NEMOCNICE TYPU 3, (KATEGORIE 6) -</t>
  </si>
  <si>
    <t>00655</t>
  </si>
  <si>
    <t>OD TYPU 55 - PRO NEMOCNICE TYPU 3, (KATEGORIE 6) -</t>
  </si>
  <si>
    <t>78813</t>
  </si>
  <si>
    <t>CVVH - KONTINUÁLNÍ VENOVENÓZNÍ HEMOFILTRACE</t>
  </si>
  <si>
    <t xml:space="preserve">CVVH - KONTINUÁLNÍ VENOVENÓZNÍ HEMOFILTRACE       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</si>
  <si>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</si>
  <si>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</si>
  <si>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</si>
  <si>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</si>
  <si>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90907</t>
  </si>
  <si>
    <t>90903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</si>
  <si>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</si>
  <si>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</si>
  <si>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</si>
  <si>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</si>
  <si>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</si>
  <si>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</si>
  <si>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</si>
  <si>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</si>
  <si>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99980</t>
  </si>
  <si>
    <t>(VZP) PACIENT S DIAGNOSTIKOVANÝM POLYTRAUMATEM S I</t>
  </si>
  <si>
    <t>90905</t>
  </si>
  <si>
    <t>6F1</t>
  </si>
  <si>
    <t>61153</t>
  </si>
  <si>
    <t xml:space="preserve">UZAVŘENÍ DEFEKTU NA KONČETINÁCH NEBO TRUPU KOŽNÍM </t>
  </si>
  <si>
    <t>61151</t>
  </si>
  <si>
    <t>UZAVŘENÍ DEFEKTU KOŽNÍM LALOKEM MÍSTNÍM NAD 20 CM^</t>
  </si>
  <si>
    <t>61169</t>
  </si>
  <si>
    <t>TRANSPOZICE MUSKULÁRNÍHO LALOKU</t>
  </si>
  <si>
    <t>78022</t>
  </si>
  <si>
    <t xml:space="preserve">CÍLENÉ VYŠETŘENÍ ANESTEZIOLOGEM                   </t>
  </si>
  <si>
    <t>CÍLENÉ VYŠETŘENÍ ANESTEZIOLOGEM</t>
  </si>
  <si>
    <t>78023</t>
  </si>
  <si>
    <t>KONTROLNÍ VYŠETŘENÍ ANESTEZIOLOGEM</t>
  </si>
  <si>
    <t xml:space="preserve">KONTROLNÍ VYŠETŘENÍ ANESTEZIOLOGEM                </t>
  </si>
  <si>
    <t>78812</t>
  </si>
  <si>
    <t>ISOVOLEMICKÁ HEMODILUCE</t>
  </si>
  <si>
    <t xml:space="preserve">ISOVOLEMICKÁ HEMODILUCE                           </t>
  </si>
  <si>
    <t>78121</t>
  </si>
  <si>
    <t>KAPNOMETRIE PŘI ANESTEZII Á 20 MINUT</t>
  </si>
  <si>
    <t xml:space="preserve">KAPNOMETRIE PŘI ANESTEZII Á 20 MINUT              </t>
  </si>
  <si>
    <t>78140</t>
  </si>
  <si>
    <t>ANESTÉZIE U PACIENTA S ASA 3E A VÍCE Á 20 MINUT, P</t>
  </si>
  <si>
    <t>78111</t>
  </si>
  <si>
    <t xml:space="preserve">ANESTÉZIE INTRAVENOZNÍ Á 20 MIN.                  </t>
  </si>
  <si>
    <t>ANESTÉZIE INTRAVENOZNÍ Á 20 MIN.</t>
  </si>
  <si>
    <t>78820</t>
  </si>
  <si>
    <t xml:space="preserve">ZAJIŠTĚNÍ DÝCHACÍCH CEST PŘI ANESTEZII            </t>
  </si>
  <si>
    <t>ZAJIŠTĚNÍ DÝCHACÍCH CEST PŘI ANESTEZII</t>
  </si>
  <si>
    <t>78810</t>
  </si>
  <si>
    <t xml:space="preserve">ZAVEDENÁ HYPOTENZE                                </t>
  </si>
  <si>
    <t>ZAVEDENÁ HYPOTENZE</t>
  </si>
  <si>
    <t>78116</t>
  </si>
  <si>
    <t>ANESTÉZIE S ŘÍZENOU VENTILACÍ Á 20 MIN.</t>
  </si>
  <si>
    <t xml:space="preserve">ANESTÉZIE S ŘÍZENOU VENTILACÍ Á 20 MIN.           </t>
  </si>
  <si>
    <t>78117</t>
  </si>
  <si>
    <t>78816</t>
  </si>
  <si>
    <t xml:space="preserve">REKUPERACE KRVE                                   </t>
  </si>
  <si>
    <t>REKUPERACE KRVE</t>
  </si>
  <si>
    <t>78310</t>
  </si>
  <si>
    <t xml:space="preserve">NEODKLADNÁ KARDIOPULMONÁLNÍ RESUSCITACE ROZŠÍŘENÁ </t>
  </si>
  <si>
    <t>78320</t>
  </si>
  <si>
    <t>7F6</t>
  </si>
  <si>
    <t>76481</t>
  </si>
  <si>
    <t>NEFREKTOMIE TORAKOABDOMINÁLNÍ RADIKÁLNÍ NEBO NEFRO</t>
  </si>
  <si>
    <t>59</t>
  </si>
  <si>
    <t>Zdravotní výkony vykázané na pracovišti pro pacienty hospitalizované ve FNOL - orientační přehled</t>
  </si>
  <si>
    <t>00060</t>
  </si>
  <si>
    <t>A</t>
  </si>
  <si>
    <t xml:space="preserve">DLOUHODOBÁ MECHANICKÁ VENTILACE &gt; 1800 HODIN (VÍCE NEŽ 75 DNÍ                                       </t>
  </si>
  <si>
    <t>00100</t>
  </si>
  <si>
    <t xml:space="preserve">DLOUHODOBÁ MECHANICKÁ VENTILACE &gt; 504 HODIN (22-42 DNÍ) S EKO                                       </t>
  </si>
  <si>
    <t>00123</t>
  </si>
  <si>
    <t xml:space="preserve">DLOUHODOBÁ MECHANICKÁ VENTILACE &gt; 240 HODIN (11-21 DNÍ) S EKO                                       </t>
  </si>
  <si>
    <t>00133</t>
  </si>
  <si>
    <t xml:space="preserve">DLOUHODOBÁ MECHANICKÁ VENTILACE &gt; 96 HODIN (5-10 DNÍ) S EKONO                                       </t>
  </si>
  <si>
    <t>04012</t>
  </si>
  <si>
    <t xml:space="preserve">VELKÉ HRUDNÍ VÝKONY S CC                                                                            </t>
  </si>
  <si>
    <t>04373</t>
  </si>
  <si>
    <t xml:space="preserve">CHRONICKÁ OBSTRUKTIVNÍ PLICNÍ NEMOC S MCC                                                           </t>
  </si>
  <si>
    <t>04401</t>
  </si>
  <si>
    <t xml:space="preserve">PNEUMOTORAX A PLEURÁNÍ VÝPOTEK BEZ CC                                                               </t>
  </si>
  <si>
    <t>04402</t>
  </si>
  <si>
    <t xml:space="preserve">PNEUMOTORAX A PLEURÁNÍ VÝPOTEK S CC                                                                 </t>
  </si>
  <si>
    <t>05000</t>
  </si>
  <si>
    <t xml:space="preserve">ÚMRTÍ DO 5 DNÍ OD PŘÍJMU PŘI HLAVNÍ DIAGNÓZE OBĚHOVÉHO SYSTÉM                                       </t>
  </si>
  <si>
    <t>05011</t>
  </si>
  <si>
    <t xml:space="preserve">SRDEČNÍ DEFIBRILÁTOR A IMPLANTÁT PRO PODPORU FUNKCE SRDCE BEZ                                       </t>
  </si>
  <si>
    <t>05012</t>
  </si>
  <si>
    <t xml:space="preserve">SRDEČNÍ DEFIBRILÁTOR A IMPLANTÁT PRO PODPORU FUNKCE SRDCE S C                                       </t>
  </si>
  <si>
    <t>05013</t>
  </si>
  <si>
    <t xml:space="preserve">SRDEČNÍ DEFIBRILÁTOR A IMPLANTÁT PRO PODPORU FUNKCE SRDCE S M                                       </t>
  </si>
  <si>
    <t>05021</t>
  </si>
  <si>
    <t xml:space="preserve">VÝKONY NA SRDEČNÍ CHLOPNI SE SRDEČNÍ KATETRIZACÍ BEZ CC                                             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</si>
  <si>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</si>
  <si>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</si>
  <si>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</si>
  <si>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</si>
  <si>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05041</t>
  </si>
  <si>
    <t xml:space="preserve">VÝKONY NA SRDEČNÍ CHLOPNI BEZ SRDEČNÍ KATETRIZACE BEZ CC                                            </t>
  </si>
  <si>
    <t>05042</t>
  </si>
  <si>
    <t xml:space="preserve">VÝKONY NA SRDEČNÍ CHLOPNI BEZ SRDEČNÍ KATETRIZACE S CC                                              </t>
  </si>
  <si>
    <t>05043</t>
  </si>
  <si>
    <t xml:space="preserve">VÝKONY NA SRDEČNÍ CHLOPNI BEZ SRDEČNÍ KATETRIZACE S MCC                                             </t>
  </si>
  <si>
    <t>05051</t>
  </si>
  <si>
    <t xml:space="preserve">KORONÁRNÍ BYPASS SE SRDEČNÍ KATETRIZACÍ BEZ CC                                                      </t>
  </si>
  <si>
    <t>05052</t>
  </si>
  <si>
    <t xml:space="preserve">KORONÁRNÍ BYPASS SE SRDEČNÍ KATETRIZACÍ S CC                                                        </t>
  </si>
  <si>
    <t>05053</t>
  </si>
  <si>
    <t xml:space="preserve">KORONÁRNÍ BYPASS SE SRDEČNÍ KATETRIZACÍ S MCC                                                       </t>
  </si>
  <si>
    <t>05061</t>
  </si>
  <si>
    <t xml:space="preserve">KORONÁRNÍ BYPASS BEZ SRDEČNÍ KATETRIZACE BEZ CC                                                     </t>
  </si>
  <si>
    <t>05062</t>
  </si>
  <si>
    <t xml:space="preserve">KORONÁRNÍ BYPASS BEZ SRDEČNÍ KATETRIZACE S CC                                                       </t>
  </si>
  <si>
    <t>05063</t>
  </si>
  <si>
    <t xml:space="preserve">KORONÁRNÍ BYPASS BEZ SRDEČNÍ KATETRIZACE S MCC                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</si>
  <si>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</si>
  <si>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</si>
  <si>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</si>
  <si>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</si>
  <si>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05111</t>
  </si>
  <si>
    <t xml:space="preserve">IMPLANTACE TRVALÉHO KARDIOSTIMULÁTORU BEZ AKUTNÍHO INFARKTU M                                       </t>
  </si>
  <si>
    <t>05121</t>
  </si>
  <si>
    <t xml:space="preserve">VELKÉ HRUDNÍ VASKULÁRNÍ VÝKONY BEZ CC                                                               </t>
  </si>
  <si>
    <t>05122</t>
  </si>
  <si>
    <t xml:space="preserve">VELKÉ HRUDNÍ VASKULÁRNÍ VÝKONY S CC                                                                 </t>
  </si>
  <si>
    <t>05123</t>
  </si>
  <si>
    <t xml:space="preserve">VELKÉ HRUDNÍ VASKULÁRNÍ VÝKONY S MCC                                                                </t>
  </si>
  <si>
    <t>05182</t>
  </si>
  <si>
    <t xml:space="preserve">KONTROLA KARDIOSTIMULÁTORU A DEFIBRILÁTORU, KROMĚ VÝMĚNY ZAŘÍ                                       </t>
  </si>
  <si>
    <t>05271</t>
  </si>
  <si>
    <t xml:space="preserve">PERKUTÁNNÍ KORONÁRNÍ ANGIOPLASTIKA, &lt;=2 POTAHOVANÉ STENTY BEZ                                       </t>
  </si>
  <si>
    <t>05272</t>
  </si>
  <si>
    <t>05273</t>
  </si>
  <si>
    <t>05301</t>
  </si>
  <si>
    <t xml:space="preserve">SRDEČNÍ KATETRIZACE PŘI AKUTNÍM INFARKTU MYOKARDU BEZ CC                                            </t>
  </si>
  <si>
    <t>05302</t>
  </si>
  <si>
    <t xml:space="preserve">SRDEČNÍ KATETRIZACE PŘI AKUTNÍM INFARKTU MYOKARDU S CC                                              </t>
  </si>
  <si>
    <t>05311</t>
  </si>
  <si>
    <t xml:space="preserve">SRDEČNÍ KATETRIZACE PŘI ISCHEMICKÉ CHOROBĚ SRDEČNÍ BEZ CC                                           </t>
  </si>
  <si>
    <t>05321</t>
  </si>
  <si>
    <t xml:space="preserve">SRDEČNÍ KATETRIZACE PŘI JINÝCH PORUCHÁCH OBĚHOVÉHO SYSTÉMU BE                                       </t>
  </si>
  <si>
    <t>05322</t>
  </si>
  <si>
    <t xml:space="preserve">SRDEČNÍ KATETRIZACE PŘI JINÝCH PORUCHÁCH OBĚHOVÉHO SYSTÉMU S                                        </t>
  </si>
  <si>
    <t>05323</t>
  </si>
  <si>
    <t>05341</t>
  </si>
  <si>
    <t xml:space="preserve">AKUTNÍ A SUBAKUTNÍ ENDOKARDITIDA BEZ CC                                                             </t>
  </si>
  <si>
    <t>05342</t>
  </si>
  <si>
    <t xml:space="preserve">AKUTNÍ A SUBAKUTNÍ ENDOKARDITIDA S CC                                                               </t>
  </si>
  <si>
    <t>05351</t>
  </si>
  <si>
    <t xml:space="preserve">SRDEČNÍ SELHÁNÍ BEZ CC                                                                              </t>
  </si>
  <si>
    <t>05373</t>
  </si>
  <si>
    <t xml:space="preserve">NEOBJASNĚNÁ SRDEČNÍ ZÁSTAVA S MCC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</si>
  <si>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</si>
  <si>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</si>
  <si>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</si>
  <si>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</si>
  <si>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</si>
  <si>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</si>
  <si>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</si>
  <si>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</si>
  <si>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</si>
  <si>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</si>
  <si>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05401</t>
  </si>
  <si>
    <t xml:space="preserve">HYPERTENZE BEZ CC   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</si>
  <si>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</si>
  <si>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</si>
  <si>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05412</t>
  </si>
  <si>
    <t xml:space="preserve">VROZENÉ SRDEČNÍ A CHLOPENNÍ PORUCHY S CC                                                            </t>
  </si>
  <si>
    <t>05413</t>
  </si>
  <si>
    <t xml:space="preserve">VROZENÉ SRDEČNÍ A CHLOPENNÍ PORUCHY S MCC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</si>
  <si>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</si>
  <si>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</si>
  <si>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</si>
  <si>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</si>
  <si>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05461</t>
  </si>
  <si>
    <t xml:space="preserve">SELHÁNÍ, REAKCE A KOMPLIKACE SRDEČNÍHO ČI VASKULÁRNÍHO PŘÍSTR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</si>
  <si>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</si>
  <si>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</si>
  <si>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</si>
  <si>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</si>
  <si>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05473</t>
  </si>
  <si>
    <t xml:space="preserve">JINÉ PORUCHY OBĚHOVÉHO SYSTÉMU S MCC                                                                </t>
  </si>
  <si>
    <t>05501</t>
  </si>
  <si>
    <t xml:space="preserve">ANGIOPLASTIKA NEBO ZAVEDENÍ STENTU DO PERIFERNÍ CÉVY BEZ CC                                         </t>
  </si>
  <si>
    <t>06081</t>
  </si>
  <si>
    <t xml:space="preserve">LAPAROTOMICKÉ VÝKONY PŘI TŘÍSELNÉ, STEHENNÍ, UMBILIKÁLNÍ NEBO                                       </t>
  </si>
  <si>
    <t>08091</t>
  </si>
  <si>
    <t xml:space="preserve">TRANSPLANTACE KŮŽE NEBO TKÁNĚ PRO PORUCHY MUSKULOSKELETÁLNÍHO                                       </t>
  </si>
  <si>
    <t>08161</t>
  </si>
  <si>
    <t xml:space="preserve">VÝKONY NA MĚKKÉ TKÁNI BEZ CC                                                                        </t>
  </si>
  <si>
    <t>08162</t>
  </si>
  <si>
    <t xml:space="preserve">VÝKONY NA MĚKKÉ TKÁNI S CC                                                                          </t>
  </si>
  <si>
    <t>08171</t>
  </si>
  <si>
    <t xml:space="preserve">JINÉ VÝKONY PŘI PORUCHÁCH A ONEMOCNĚNÍCH MUSKULOSKELETÁLNÍHO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</si>
  <si>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</si>
  <si>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</si>
  <si>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</si>
  <si>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</si>
  <si>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18023</t>
  </si>
  <si>
    <t xml:space="preserve">VÝKONY PRO POOPERAČNÍ A POÚRAZOVÉ INFEKCE S MCC                                                     </t>
  </si>
  <si>
    <t>18303</t>
  </si>
  <si>
    <t xml:space="preserve">SEPTIKÉMIE S MCC                                                                                    </t>
  </si>
  <si>
    <t>18311</t>
  </si>
  <si>
    <t xml:space="preserve">POOPERAČNÍ A POÚRAZOVÉ INFEKCE BEZ CC                                                               </t>
  </si>
  <si>
    <t>21021</t>
  </si>
  <si>
    <t xml:space="preserve">JINÉ VÝKONY PŘI ÚRAZECH A KOMPLIKACÍCH BEZ CC                                                       </t>
  </si>
  <si>
    <t>21022</t>
  </si>
  <si>
    <t xml:space="preserve">JINÉ VÝKONY PŘI ÚRAZECH A KOMPLIKACÍCH S CC                                                         </t>
  </si>
  <si>
    <t>21331</t>
  </si>
  <si>
    <t xml:space="preserve">KOMPLIKACE PŘI LÉČENÍ BEZ CC                                                                        </t>
  </si>
  <si>
    <t>88871</t>
  </si>
  <si>
    <t xml:space="preserve">ROZSÁHLÉ VÝKONY, KTERÉ SE NETÝKAJÍ HLAVNÍ DIAGNÓZY BEZ CC    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</si>
  <si>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</si>
  <si>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</si>
  <si>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</si>
  <si>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</si>
  <si>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</si>
  <si>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</si>
  <si>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</si>
  <si>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</si>
  <si>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22</t>
  </si>
  <si>
    <t>407</t>
  </si>
  <si>
    <t>0095609</t>
  </si>
  <si>
    <t>MICROPAQUE CT</t>
  </si>
  <si>
    <t>0002027</t>
  </si>
  <si>
    <t>99mTc-MIBI inj.</t>
  </si>
  <si>
    <t>0002087</t>
  </si>
  <si>
    <t>18F-FDG</t>
  </si>
  <si>
    <t>47269</t>
  </si>
  <si>
    <t xml:space="preserve">TOMOGRAFICKÁ SCINTIGRAFIE - SPECT                 </t>
  </si>
  <si>
    <t>47273</t>
  </si>
  <si>
    <t>KVANTIFIKACE DYNAMICKÝCH A TOMOGRAFICKÝCH SCINTIGR</t>
  </si>
  <si>
    <t>47355</t>
  </si>
  <si>
    <t>HYBRIDNÍ VÝPOČETNÍ A POZITRONOVÁ EMISNÍ TOMOGRAFIE</t>
  </si>
  <si>
    <t>816</t>
  </si>
  <si>
    <t>94191</t>
  </si>
  <si>
    <t xml:space="preserve">FOTOGRAFIE GELU                                   </t>
  </si>
  <si>
    <t>94119</t>
  </si>
  <si>
    <t xml:space="preserve">IZOLACE A UCHOVÁNÍ LIDSKÉ DNA (RNA)               </t>
  </si>
  <si>
    <t>94199</t>
  </si>
  <si>
    <t xml:space="preserve">AMPLIFIKACE METODOU PCR                           </t>
  </si>
  <si>
    <t>94123</t>
  </si>
  <si>
    <t xml:space="preserve">PCR ANALÝZA LIDSKÉ DNA                            </t>
  </si>
  <si>
    <t>94947</t>
  </si>
  <si>
    <t xml:space="preserve">(VZP) FAKTOR II 20210G&gt;A                          </t>
  </si>
  <si>
    <t>94946</t>
  </si>
  <si>
    <t xml:space="preserve">(VZP) DEF. FAKTORU V (LEIDEN)                     </t>
  </si>
  <si>
    <t>94954</t>
  </si>
  <si>
    <t xml:space="preserve">(VZP) INHIBITOR AKTIVÁTORU PLAZMINOGENU (PAI-1)   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</si>
  <si>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</si>
  <si>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</si>
  <si>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</si>
  <si>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</si>
  <si>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</si>
  <si>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</si>
  <si>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 xml:space="preserve">STANOVENÍ HEPARINOVÝCH JEDNOTEK ANTI XA           </t>
  </si>
  <si>
    <t>STANOVENÍ HEPARINOVÝCH JEDNOTEK ANTI XA</t>
  </si>
  <si>
    <t>96167</t>
  </si>
  <si>
    <t>KREVNÍ OBRAZ S PĚTI POPULAČNÍM DIFERENCIÁLNÍM POČT</t>
  </si>
  <si>
    <t>96191</t>
  </si>
  <si>
    <t xml:space="preserve">FAKTOR VIII - STANOVENÍ AKTIVITY                  </t>
  </si>
  <si>
    <t>96197</t>
  </si>
  <si>
    <t xml:space="preserve">FAKTOR XI - STANOVENÍ AKTIVITY                    </t>
  </si>
  <si>
    <t>96247</t>
  </si>
  <si>
    <t>AGREGACE TROMBOCYTŮ INDUKOVANÁ BĚŽNÝMI INDUKTORY -</t>
  </si>
  <si>
    <t>96321</t>
  </si>
  <si>
    <t xml:space="preserve">POČET TROMBOCYTŮ MIKROSKOPICKY                    </t>
  </si>
  <si>
    <t>POČET TROMBOCYTŮ MIKROSKOPICKY</t>
  </si>
  <si>
    <t>96617</t>
  </si>
  <si>
    <t>TROMBINOVÝ ČAS</t>
  </si>
  <si>
    <t xml:space="preserve">TROMBINOVÝ ČAS                                    </t>
  </si>
  <si>
    <t>96621</t>
  </si>
  <si>
    <t xml:space="preserve">AKTIVOVANÝ PARTIALNÍ TROMBOPLASTINOVÝ TEST (APTT) </t>
  </si>
  <si>
    <t>96711</t>
  </si>
  <si>
    <t>PANOPTICKÉ OBARVENÍ NÁTĚRU PERIFERNÍ KRVE NEBO ASP</t>
  </si>
  <si>
    <t>96857</t>
  </si>
  <si>
    <t>STANOVENÍ POČTU RETIKULOCYTŮ NA AUTOMATICKÉM ANALY</t>
  </si>
  <si>
    <t>96881</t>
  </si>
  <si>
    <t>AGREGAČNÍ TEST NA HEPARINEM INDUKOVANOU TROMBOCYTO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</si>
  <si>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</si>
  <si>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</si>
  <si>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</si>
  <si>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</si>
  <si>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</si>
  <si>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 xml:space="preserve">PROTEIN S - VOLNÝ                                 </t>
  </si>
  <si>
    <t>96813</t>
  </si>
  <si>
    <t xml:space="preserve">ANTITROMBIN III, CHROMOGENNÍ METODOU (SÉRIE)      </t>
  </si>
  <si>
    <t>ANTITROMBIN III, CHROMOGENNÍ METODOU (SÉRIE)</t>
  </si>
  <si>
    <t>96515</t>
  </si>
  <si>
    <t xml:space="preserve">FIBRIN DEGRADAČNÍ PRODUKTY KVANTITATIVNĚ          </t>
  </si>
  <si>
    <t>FIBRIN DEGRADAČNÍ PRODUKTY KVANTITATIVNĚ</t>
  </si>
  <si>
    <t>96113</t>
  </si>
  <si>
    <t xml:space="preserve">PLAZMINOGEN - AKTIVITA                            </t>
  </si>
  <si>
    <t>96325</t>
  </si>
  <si>
    <t xml:space="preserve">FIBRINOGEN (SÉRIE)                                </t>
  </si>
  <si>
    <t>FIBRINOGEN (SÉRIE)</t>
  </si>
  <si>
    <t>96613</t>
  </si>
  <si>
    <t xml:space="preserve">VYŠETŘENÍ NÁTĚRU NA SCHIZOCYTY                    </t>
  </si>
  <si>
    <t>96193</t>
  </si>
  <si>
    <t xml:space="preserve">FAKTOR IX - STANOVENÍ AKTIVITY                    </t>
  </si>
  <si>
    <t>96863</t>
  </si>
  <si>
    <t>STANOVENÍ POČTU ERYTROBLASTŮ NA AUTOMATICKÉM ANALY</t>
  </si>
  <si>
    <t>96185</t>
  </si>
  <si>
    <t xml:space="preserve">FAKTOR II. - STANOVENÍ AKTIVITY                   </t>
  </si>
  <si>
    <t>96199</t>
  </si>
  <si>
    <t xml:space="preserve">PROTEIN C - FUNKČNÍ AKTIVITA                      </t>
  </si>
  <si>
    <t>96215</t>
  </si>
  <si>
    <t xml:space="preserve">APC REZISTENCE                                    </t>
  </si>
  <si>
    <t>96879</t>
  </si>
  <si>
    <t xml:space="preserve">DRVVT - SCREENING LA                              </t>
  </si>
  <si>
    <t>96249</t>
  </si>
  <si>
    <t>AGREGACE TROMBOCYTŮ INDUKOVANÁ OSTATNÍMI INDUKTORY</t>
  </si>
  <si>
    <t>96885</t>
  </si>
  <si>
    <t xml:space="preserve">MOLEKULÁRNÍ MARKERY AKTIVACE HEMOSTÁZY            </t>
  </si>
  <si>
    <t>96143</t>
  </si>
  <si>
    <t xml:space="preserve">T - PA AG                                         </t>
  </si>
  <si>
    <t>96149</t>
  </si>
  <si>
    <t xml:space="preserve">PAI  ANTIGEN                                      </t>
  </si>
  <si>
    <t>33</t>
  </si>
  <si>
    <t>801</t>
  </si>
  <si>
    <t>81111</t>
  </si>
  <si>
    <t xml:space="preserve">A L T  STATIM                                     </t>
  </si>
  <si>
    <t>A L T  STATIM</t>
  </si>
  <si>
    <t>81117</t>
  </si>
  <si>
    <t>AMYLASA (SÉRUM, MOČ) STATIM</t>
  </si>
  <si>
    <t xml:space="preserve">AMYLASA (SÉRUM, MOČ) STATIM                       </t>
  </si>
  <si>
    <t>81121</t>
  </si>
  <si>
    <t>BILIRUBIN CELKOVÝ STATIM</t>
  </si>
  <si>
    <t xml:space="preserve">BILIRUBIN CELKOVÝ STATIM                          </t>
  </si>
  <si>
    <t>81137</t>
  </si>
  <si>
    <t>UREA STATIM</t>
  </si>
  <si>
    <t xml:space="preserve">UREA STATIM                                       </t>
  </si>
  <si>
    <t>81147</t>
  </si>
  <si>
    <t xml:space="preserve">FOSFATÁZA ALKALICKÁ STATIM                        </t>
  </si>
  <si>
    <t>FOSFATÁZA ALKALICKÁ STATIM</t>
  </si>
  <si>
    <t>81157</t>
  </si>
  <si>
    <t>CHLORIDY STATIM</t>
  </si>
  <si>
    <t xml:space="preserve">CHLORIDY STATIM                                   </t>
  </si>
  <si>
    <t>81161</t>
  </si>
  <si>
    <t>AMYLÁZA PANKREATICKÁ STATIM</t>
  </si>
  <si>
    <t xml:space="preserve">AMYLÁZA PANKREATICKÁ STATIM                       </t>
  </si>
  <si>
    <t>81167</t>
  </si>
  <si>
    <t xml:space="preserve">KREATINKINÁZA IZOENZYMY (CK-MB) STATIM            </t>
  </si>
  <si>
    <t>81171</t>
  </si>
  <si>
    <t>KYSELINA MLÉČNÁ (LAKTÁT) STATIM</t>
  </si>
  <si>
    <t xml:space="preserve">KYSELINA MLÉČNÁ (LAKTÁT) STATIM                   </t>
  </si>
  <si>
    <t>81227</t>
  </si>
  <si>
    <t>PROSTATICKÝ SPECIFICKÝ ANTIGEN (PSA) - VOLNÝ</t>
  </si>
  <si>
    <t xml:space="preserve">PROSTATICKÝ SPECIFICKÝ ANTIGEN (PSA) - VOLNÝ      </t>
  </si>
  <si>
    <t>81231</t>
  </si>
  <si>
    <t xml:space="preserve">METHEMOGLOBIN - KVANTITATIVNÍ STANOVENÍ           </t>
  </si>
  <si>
    <t>81237</t>
  </si>
  <si>
    <t xml:space="preserve">TROPONIN - T NEBO I ELISA                         </t>
  </si>
  <si>
    <t>TROPONIN - T NEBO I ELISA</t>
  </si>
  <si>
    <t>81397</t>
  </si>
  <si>
    <t>ELEKTROFORÉZA PROTEINŮ (SÉRUM)</t>
  </si>
  <si>
    <t xml:space="preserve">ELEKTROFORÉZA PROTEINŮ (SÉRUM)                    </t>
  </si>
  <si>
    <t>81427</t>
  </si>
  <si>
    <t>FOSFOR ANORGANICKÝ</t>
  </si>
  <si>
    <t xml:space="preserve">FOSFOR ANORGANICKÝ                                </t>
  </si>
  <si>
    <t>81451</t>
  </si>
  <si>
    <t xml:space="preserve">HEMOGLOBIN VOLNÝ V PLAZMĚ                         </t>
  </si>
  <si>
    <t>HEMOGLOBIN VOLNÝ V PLAZMĚ</t>
  </si>
  <si>
    <t>81481</t>
  </si>
  <si>
    <t xml:space="preserve">AMYLÁZA PANKREATICKÁ                              </t>
  </si>
  <si>
    <t>AMYLÁZA PANKREATICKÁ</t>
  </si>
  <si>
    <t>81527</t>
  </si>
  <si>
    <t>CHOLESTEROL LDL</t>
  </si>
  <si>
    <t xml:space="preserve">CHOLESTEROL LDL                                   </t>
  </si>
  <si>
    <t>81641</t>
  </si>
  <si>
    <t>ŽELEZO CELKOVÉ</t>
  </si>
  <si>
    <t xml:space="preserve">ŽELEZO CELKOVÉ                                    </t>
  </si>
  <si>
    <t>81681</t>
  </si>
  <si>
    <t>25-HYDROXYVITAMIN D (25 OHD)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</si>
  <si>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</si>
  <si>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</si>
  <si>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</si>
  <si>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</si>
  <si>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</si>
  <si>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</si>
  <si>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</si>
  <si>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</si>
  <si>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91481</t>
  </si>
  <si>
    <t xml:space="preserve">STANOVENÍ KONCENTRACE PROCALCITONINU              </t>
  </si>
  <si>
    <t>STANOVENÍ KONCENTRACE PROCALCITONINU</t>
  </si>
  <si>
    <t>93151</t>
  </si>
  <si>
    <t xml:space="preserve">FERRITIN                                          </t>
  </si>
  <si>
    <t>93167</t>
  </si>
  <si>
    <t xml:space="preserve">NEURON - SPECIFICKÁ ENOLÁZA (NSE)                 </t>
  </si>
  <si>
    <t>93171</t>
  </si>
  <si>
    <t xml:space="preserve">PARATHORMON                                       </t>
  </si>
  <si>
    <t>93187</t>
  </si>
  <si>
    <t xml:space="preserve">TYROXIN CELKOVÝ (TT4)                             </t>
  </si>
  <si>
    <t>TYROXIN CELKOVÝ (TT4)</t>
  </si>
  <si>
    <t>93217</t>
  </si>
  <si>
    <t>AUTOPROTILÁTKY PROTI MIKROSOMÁLNÍMU ANTIGENU</t>
  </si>
  <si>
    <t>93227</t>
  </si>
  <si>
    <t xml:space="preserve">ANTIGEN SQUAMÓZNÍCH NÁDOROVÝCH BUNĚK (SCC)        </t>
  </si>
  <si>
    <t>93231</t>
  </si>
  <si>
    <t>TYREOGLOBULIN AUTOPROTILÁTKY</t>
  </si>
  <si>
    <t>81119</t>
  </si>
  <si>
    <t xml:space="preserve">AMONIAK STATIM                                    </t>
  </si>
  <si>
    <t>81135</t>
  </si>
  <si>
    <t>SODÍK STATIM</t>
  </si>
  <si>
    <t xml:space="preserve">SODÍK STATIM                                      </t>
  </si>
  <si>
    <t>81473</t>
  </si>
  <si>
    <t>CHOLESTEROL HDL</t>
  </si>
  <si>
    <t xml:space="preserve">CHOLESTEROL HDL                                   </t>
  </si>
  <si>
    <t>81563</t>
  </si>
  <si>
    <t xml:space="preserve">OSMOLALITA (SÉRUM, MOČ)                           </t>
  </si>
  <si>
    <t>OSMOLALITA (SÉRUM, MOČ)</t>
  </si>
  <si>
    <t>93189</t>
  </si>
  <si>
    <t xml:space="preserve">TYROXIN VOLNÝ (FT4)                               </t>
  </si>
  <si>
    <t>TYROXIN VOLNÝ (FT4)</t>
  </si>
  <si>
    <t>81585</t>
  </si>
  <si>
    <t xml:space="preserve">ACIDOBAZICKÁ ROVNOVÁHA                            </t>
  </si>
  <si>
    <t>93245</t>
  </si>
  <si>
    <t>TRIJODTYRONIN VOLNÝ (FT3)</t>
  </si>
  <si>
    <t xml:space="preserve">TRIJODTYRONIN VOLNÝ (FT3)                         </t>
  </si>
  <si>
    <t>91153</t>
  </si>
  <si>
    <t xml:space="preserve">STANOVENÍ  C - REAKTIVNÍHO PROTEINU               </t>
  </si>
  <si>
    <t>STANOVENÍ  C - REAKTIVNÍHO PROTEINU</t>
  </si>
  <si>
    <t>81145</t>
  </si>
  <si>
    <t xml:space="preserve">DRASLÍK STATIM                                    </t>
  </si>
  <si>
    <t>DRASLÍK STATIM</t>
  </si>
  <si>
    <t>81153</t>
  </si>
  <si>
    <t>GAMA-GLUTAMYLTRANSFERÁZA (GMT) STATIM</t>
  </si>
  <si>
    <t xml:space="preserve">GAMA-GLUTAMYLTRANSFERÁZA (GMT) STATIM             </t>
  </si>
  <si>
    <t>81113</t>
  </si>
  <si>
    <t xml:space="preserve">A S T  STATIM                                     </t>
  </si>
  <si>
    <t>A S T  STATIM</t>
  </si>
  <si>
    <t>93225</t>
  </si>
  <si>
    <t>PROSTATICKÝ SPECIFICKÝ ANTIGEN (PSA)</t>
  </si>
  <si>
    <t xml:space="preserve">PROSTATICKÝ SPECIFICKÝ ANTIGEN (PSA)              </t>
  </si>
  <si>
    <t>81383</t>
  </si>
  <si>
    <t>LAKTÁTDEHYDROGENÁZA (L D)</t>
  </si>
  <si>
    <t xml:space="preserve">LAKTÁTDEHYDROGENÁZA (L D)                         </t>
  </si>
  <si>
    <t>81169</t>
  </si>
  <si>
    <t xml:space="preserve">KREATININ STATIM                                  </t>
  </si>
  <si>
    <t>KREATININ STATIM</t>
  </si>
  <si>
    <t>81143</t>
  </si>
  <si>
    <t xml:space="preserve">LAKTÁTDEHYDROGENÁZA STATIM                        </t>
  </si>
  <si>
    <t>LAKTÁTDEHYDROGENÁZA STATIM</t>
  </si>
  <si>
    <t>81495</t>
  </si>
  <si>
    <t>KREATINKINÁZA (CK)</t>
  </si>
  <si>
    <t xml:space="preserve">KREATINKINÁZA (CK)                                </t>
  </si>
  <si>
    <t>81449</t>
  </si>
  <si>
    <t xml:space="preserve">GLYKOVANÝ HEMOGLOBIN                              </t>
  </si>
  <si>
    <t>GLYKOVANÝ HEMOGLOBIN</t>
  </si>
  <si>
    <t>81149</t>
  </si>
  <si>
    <t xml:space="preserve">FOSFOR ANORGANICKÝ STATIM                         </t>
  </si>
  <si>
    <t>FOSFOR ANORGANICKÝ STATIM</t>
  </si>
  <si>
    <t>81173</t>
  </si>
  <si>
    <t>LIPÁZA STATIM</t>
  </si>
  <si>
    <t xml:space="preserve">LIPÁZA STATIM                                     </t>
  </si>
  <si>
    <t>93195</t>
  </si>
  <si>
    <t>TYREOTROPIN (TSH)</t>
  </si>
  <si>
    <t xml:space="preserve">TYREOTROPIN (TSH)                                 </t>
  </si>
  <si>
    <t>93213</t>
  </si>
  <si>
    <t xml:space="preserve">VITAMIN B12                                       </t>
  </si>
  <si>
    <t>81329</t>
  </si>
  <si>
    <t xml:space="preserve">ALBUMIN (SÉRUM)                                   </t>
  </si>
  <si>
    <t>ALBUMIN (SÉRUM)</t>
  </si>
  <si>
    <t>81115</t>
  </si>
  <si>
    <t xml:space="preserve">ALBUMIN SÉRUM (STATIM)                            </t>
  </si>
  <si>
    <t>ALBUMIN SÉRUM (STATIM)</t>
  </si>
  <si>
    <t>93115</t>
  </si>
  <si>
    <t xml:space="preserve">FOLÁTY                                            </t>
  </si>
  <si>
    <t>81345</t>
  </si>
  <si>
    <t xml:space="preserve">AMYLÁZA                                           </t>
  </si>
  <si>
    <t>AMYLÁZA</t>
  </si>
  <si>
    <t>81155</t>
  </si>
  <si>
    <t>GLUKÓZA KVANTITATIVNÍ STANOVENÍ STATIM</t>
  </si>
  <si>
    <t xml:space="preserve">GLUKÓZA KVANTITATIVNÍ STANOVENÍ STATIM            </t>
  </si>
  <si>
    <t>93235</t>
  </si>
  <si>
    <t>AUTOPROTILÁTKY PROTI RECEPTORŮM (hTSH)</t>
  </si>
  <si>
    <t>81249</t>
  </si>
  <si>
    <t xml:space="preserve">CEA (MEIA)                                        </t>
  </si>
  <si>
    <t>81703</t>
  </si>
  <si>
    <t>CYSTATIN C</t>
  </si>
  <si>
    <t>81139</t>
  </si>
  <si>
    <t xml:space="preserve">VÁPNÍK CELKOVÝ STATIM                             </t>
  </si>
  <si>
    <t>VÁPNÍK CELKOVÝ STATIM</t>
  </si>
  <si>
    <t>91143</t>
  </si>
  <si>
    <t xml:space="preserve">STANOVENÍ PREALBUMINU                             </t>
  </si>
  <si>
    <t>81363</t>
  </si>
  <si>
    <t xml:space="preserve">BILIRUBIN KONJUGOVANÝ                             </t>
  </si>
  <si>
    <t>BILIRUBIN KONJUGOVANÝ</t>
  </si>
  <si>
    <t>81625</t>
  </si>
  <si>
    <t xml:space="preserve">VÁPNÍK CELKOVÝ                                    </t>
  </si>
  <si>
    <t>VÁPNÍK CELKOVÝ</t>
  </si>
  <si>
    <t>81465</t>
  </si>
  <si>
    <t>HOŘČÍK</t>
  </si>
  <si>
    <t xml:space="preserve">HOŘČÍK                                            </t>
  </si>
  <si>
    <t>91193</t>
  </si>
  <si>
    <t xml:space="preserve">STANOVENÍ B2 - MIKROGLOBULINU ELISA               </t>
  </si>
  <si>
    <t>81533</t>
  </si>
  <si>
    <t xml:space="preserve">LIPÁZA                                            </t>
  </si>
  <si>
    <t>LIPÁZA</t>
  </si>
  <si>
    <t>93199</t>
  </si>
  <si>
    <t>TYREOGLOBULIN (TG)</t>
  </si>
  <si>
    <t>81629</t>
  </si>
  <si>
    <t>VAZEBNÁ KAPACITA ŽELEZA</t>
  </si>
  <si>
    <t xml:space="preserve">VAZEBNÁ KAPACITA ŽELEZA                           </t>
  </si>
  <si>
    <t>81369</t>
  </si>
  <si>
    <t>BÍLKOVINA KVANTITATIVNĚ (MOČ, MOZKOM. MOK, VÝPOTEK</t>
  </si>
  <si>
    <t>81125</t>
  </si>
  <si>
    <t xml:space="preserve">BÍLKOVINY CELKOVÉ (SÉRUM) STATIM                  </t>
  </si>
  <si>
    <t>BÍLKOVINY CELKOVÉ (SÉRUM) STATIM</t>
  </si>
  <si>
    <t>93125</t>
  </si>
  <si>
    <t xml:space="preserve">ALDOSTERON                                        </t>
  </si>
  <si>
    <t>ALDOSTERON</t>
  </si>
  <si>
    <t>81235</t>
  </si>
  <si>
    <t xml:space="preserve">TUMORMARKERY CA 19-9, CA 15-3, CA 72-4, CA 125    </t>
  </si>
  <si>
    <t>94189</t>
  </si>
  <si>
    <t>HYBRIDIZACE DNA SE ZNAČENOU SONDOU</t>
  </si>
  <si>
    <t xml:space="preserve">HYBRIDIZACE DNA SE ZNAČENOU SONDOU                </t>
  </si>
  <si>
    <t>91145</t>
  </si>
  <si>
    <t xml:space="preserve">STANOVENÍ HAPTOGLOBINU                            </t>
  </si>
  <si>
    <t>81675</t>
  </si>
  <si>
    <t xml:space="preserve">MIKROALBUMINURIE                                  </t>
  </si>
  <si>
    <t>MIKROALBUMINURIE</t>
  </si>
  <si>
    <t>81423</t>
  </si>
  <si>
    <t>FOSFATÁZA ALKALICKÁ IZOENZYMY</t>
  </si>
  <si>
    <t>81123</t>
  </si>
  <si>
    <t>BILIRUBIN KONJUGOVANÝ STATIM</t>
  </si>
  <si>
    <t xml:space="preserve">BILIRUBIN KONJUGOVANÝ STATIM                      </t>
  </si>
  <si>
    <t>81475</t>
  </si>
  <si>
    <t xml:space="preserve">CHOLINESTERÁZA                                    </t>
  </si>
  <si>
    <t>CHOLINESTERÁZA</t>
  </si>
  <si>
    <t>93185</t>
  </si>
  <si>
    <t xml:space="preserve">TRIJODTYRONIN CELKOVÝ (TT3)                       </t>
  </si>
  <si>
    <t>TRIJODTYRONIN CELKOVÝ (TT3)</t>
  </si>
  <si>
    <t>93265</t>
  </si>
  <si>
    <t>CYFRA 21-1 (NÁDOROVÝ ANTIGEN, CYTOKERATIN FRAGMENT</t>
  </si>
  <si>
    <t>93135</t>
  </si>
  <si>
    <t xml:space="preserve">MYOGLOBIN V SÉRII                                 </t>
  </si>
  <si>
    <t>MYOGLOBIN V SÉRII</t>
  </si>
  <si>
    <t>94195</t>
  </si>
  <si>
    <t>SYNTÉZA cDNA REVERZNÍ TRANSKRIPCÍ</t>
  </si>
  <si>
    <t>81165</t>
  </si>
  <si>
    <t xml:space="preserve">KREATINKINÁZA (CK) STATIM                         </t>
  </si>
  <si>
    <t>KREATINKINÁZA (CK) STATIM</t>
  </si>
  <si>
    <t>81719</t>
  </si>
  <si>
    <t>METANEFRINY KVANTITATIVNĚ SOUČASNĚ V KRVI A V MOČI</t>
  </si>
  <si>
    <t>81233</t>
  </si>
  <si>
    <t xml:space="preserve">KARBONYLHEMOGLOBIN KVANTITATIVNĚ                  </t>
  </si>
  <si>
    <t>93223</t>
  </si>
  <si>
    <t xml:space="preserve">NÁDOROVÉ ANTIGENY CA - TYPU                       </t>
  </si>
  <si>
    <t>81129</t>
  </si>
  <si>
    <t>BÍLKOVINA KVANTITATIVNĚ (MOČ, VÝPOTEK, CSF) STATIM</t>
  </si>
  <si>
    <t>81159</t>
  </si>
  <si>
    <t>CHOLINESTERÁZA STATIM</t>
  </si>
  <si>
    <t xml:space="preserve">CHOLINESTERÁZA STATIM                             </t>
  </si>
  <si>
    <t>93179</t>
  </si>
  <si>
    <t>PLAZMATICKÁ RENINOVÁ AKTIVITA (PRA)</t>
  </si>
  <si>
    <t xml:space="preserve">PLAZMATICKÁ RENINOVÁ AKTIVITA (PRA)               </t>
  </si>
  <si>
    <t>93139</t>
  </si>
  <si>
    <t xml:space="preserve">ADRENOKORTIKOTROPIN (ACTH)                        </t>
  </si>
  <si>
    <t>91151</t>
  </si>
  <si>
    <t>STANOVENÍ OROSOMUKOIDU</t>
  </si>
  <si>
    <t>81773</t>
  </si>
  <si>
    <t xml:space="preserve">KREATINKINÁZA IZOENZYMY CK-MB MASS                </t>
  </si>
  <si>
    <t>KREATINKINÁZA IZOENZYMY CK-MB MASS</t>
  </si>
  <si>
    <t>81775</t>
  </si>
  <si>
    <t xml:space="preserve">KVANTITATIVNÍ ANALÝZA MOCE                        </t>
  </si>
  <si>
    <t>KVANTITATIVNÍ ANALÝZA MOCE</t>
  </si>
  <si>
    <t>81769</t>
  </si>
  <si>
    <t>KVANTITATIVNÍ STANOVENI HOLOTRANSKOBALAMINU /HOLOT</t>
  </si>
  <si>
    <t>81353</t>
  </si>
  <si>
    <t>ANGIOTENSIN</t>
  </si>
  <si>
    <t xml:space="preserve">ANGIOTENSIN                                       </t>
  </si>
  <si>
    <t>81753</t>
  </si>
  <si>
    <t>VYŠETŘENÍ AKTIVITY BIOTINIDÁZY V RÁMCI NOVOROZENEC</t>
  </si>
  <si>
    <t>813</t>
  </si>
  <si>
    <t>91197</t>
  </si>
  <si>
    <t>STANOVENÍ CYTOKINU ELISA</t>
  </si>
  <si>
    <t>34</t>
  </si>
  <si>
    <t>809</t>
  </si>
  <si>
    <t>0002918</t>
  </si>
  <si>
    <t>MULTIHANCE</t>
  </si>
  <si>
    <t>0003132</t>
  </si>
  <si>
    <t>GADOVIST</t>
  </si>
  <si>
    <t>0022075</t>
  </si>
  <si>
    <t>IOMERON 400</t>
  </si>
  <si>
    <t>0042433</t>
  </si>
  <si>
    <t>0065978</t>
  </si>
  <si>
    <t>DOTAREM</t>
  </si>
  <si>
    <t>0077019</t>
  </si>
  <si>
    <t>0077024</t>
  </si>
  <si>
    <t>ULTRAVIST 300</t>
  </si>
  <si>
    <t>0151208</t>
  </si>
  <si>
    <t>0038462</t>
  </si>
  <si>
    <t>DRÁT VODÍCÍ GUIDE WIRE M</t>
  </si>
  <si>
    <t>0038482</t>
  </si>
  <si>
    <t>0038483</t>
  </si>
  <si>
    <t>0038503</t>
  </si>
  <si>
    <t>SOUPRAVA ZAVÁDĚCÍ INTRODUCER</t>
  </si>
  <si>
    <t>0038505</t>
  </si>
  <si>
    <t>0047480</t>
  </si>
  <si>
    <t>KATETR BALÓNKOVÝ PTCA</t>
  </si>
  <si>
    <t>0048668</t>
  </si>
  <si>
    <t>DRÁT VODÍCÍ NITINOL</t>
  </si>
  <si>
    <t>0049439</t>
  </si>
  <si>
    <t>STENTGRAFT AORTÁLNÍ HRUDNÍ - ZENITH TX2 ZTEG-2P; T</t>
  </si>
  <si>
    <t>0052140</t>
  </si>
  <si>
    <t>KATETR BALÓNKOVÝ PTA - WANDA; SMASH</t>
  </si>
  <si>
    <t>0053358</t>
  </si>
  <si>
    <t>KATETR ANGIOGRAFICKÝ SLIP-CATH HYDROFILNÍ</t>
  </si>
  <si>
    <t>0053563</t>
  </si>
  <si>
    <t>KATETR DIAGNOSTICKÝ TEMPO4F,5F</t>
  </si>
  <si>
    <t>0053643</t>
  </si>
  <si>
    <t>KATETR BALÓNKOVÝ PTA - QUADRIMATRIX/MARS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</si>
  <si>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</si>
  <si>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</si>
  <si>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</si>
  <si>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</si>
  <si>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</si>
  <si>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</si>
  <si>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</si>
  <si>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</si>
  <si>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0056365</t>
  </si>
  <si>
    <t>ZAVADĚČ MIKROPUNKČNÍ, NITINOLOVÝ VODIČ</t>
  </si>
  <si>
    <t>0057823</t>
  </si>
  <si>
    <t>KATETR ANGIOGRAFICKÝ TORCON,PRŮMĚR 4.1 AŽ 7 FRENCH</t>
  </si>
  <si>
    <t>0058462</t>
  </si>
  <si>
    <t>VODIČ DRÁTĚNÝ LUNDERQUIST EXTRA STIFF, ZAHNUTÝ</t>
  </si>
  <si>
    <t>0058463</t>
  </si>
  <si>
    <t>VODIČ DRÁTĚNÝ LUNDERQUIST EXTRA STIFF</t>
  </si>
  <si>
    <t>0059345</t>
  </si>
  <si>
    <t>INDEFLÁTOR - ZAŘÍZENÍ INSUFLAČNÍ - INFLATION DEVIC</t>
  </si>
  <si>
    <t>0059795</t>
  </si>
  <si>
    <t>DRÁT VODÍCÍ ANGIODYN J3 FC-FS 150-0,35</t>
  </si>
  <si>
    <t>0092128</t>
  </si>
  <si>
    <t>SOUPRAVA ZAVÁDĚCÍ DESTINATION - 45CM</t>
  </si>
  <si>
    <t>0092559</t>
  </si>
  <si>
    <t>SADA AG - SYSTÉM PRO UZAVÍRÁNÍ CÉV - FEMORÁLNÍ - S</t>
  </si>
  <si>
    <t>0151038</t>
  </si>
  <si>
    <t>FILTR VENAKAVÁLNÍ</t>
  </si>
  <si>
    <t>0051244</t>
  </si>
  <si>
    <t>KATETR VODÍCÍ GUIDER</t>
  </si>
  <si>
    <t>0048344</t>
  </si>
  <si>
    <t>VODIČ SPIDER RX FX EMBOLIC PROTECTION SPD 030..070</t>
  </si>
  <si>
    <t>0049201</t>
  </si>
  <si>
    <t>STENT PERIFERNÍ VASKULÁRNÍ - ADVANTA V12; KRYTÝ ST</t>
  </si>
  <si>
    <t>0141714</t>
  </si>
  <si>
    <t>OKLUDER AVP - AMPLATZER</t>
  </si>
  <si>
    <t>0059590</t>
  </si>
  <si>
    <t>STENTGRAFT AORTÁLNÍ BŘIŠNÍ - ZENITH SPIRAL-Z766; E</t>
  </si>
  <si>
    <t>0152522</t>
  </si>
  <si>
    <t>STENT PERIFERNÍ VASKULÁRNÍ - RADIX2; BALONEXPANDIB</t>
  </si>
  <si>
    <t>89113</t>
  </si>
  <si>
    <t>RTG LEBKY, CÍLENÉ SNÍMKY</t>
  </si>
  <si>
    <t xml:space="preserve">RTG LEBKY, CÍLENÉ SNÍMKY                          </t>
  </si>
  <si>
    <t>89119</t>
  </si>
  <si>
    <t>RTG HRUDNÍ NEBO BEDERNÍ PÁTEŘE</t>
  </si>
  <si>
    <t>89123</t>
  </si>
  <si>
    <t>RTG PÁNVE NEBO KYČELNÍHO KLOUBU</t>
  </si>
  <si>
    <t>89127</t>
  </si>
  <si>
    <t xml:space="preserve">RTG KOSTÍ A KLOUBŮ KONČETIN                       </t>
  </si>
  <si>
    <t>RTG KOSTÍ A KLOUBŮ KONČETIN</t>
  </si>
  <si>
    <t>89129</t>
  </si>
  <si>
    <t>RTG ŽEBER A STERNA</t>
  </si>
  <si>
    <t>89143</t>
  </si>
  <si>
    <t>RTG BŘICHA</t>
  </si>
  <si>
    <t xml:space="preserve">RTG BŘICHA                                        </t>
  </si>
  <si>
    <t>89313</t>
  </si>
  <si>
    <t xml:space="preserve">PERKUTÁNNÍ PUNKCE NEBO BIOPSIE ŘÍZENÁ RDG METODOU </t>
  </si>
  <si>
    <t>89319</t>
  </si>
  <si>
    <t xml:space="preserve">ZAVEDENÍ FILTRU DO DOLNÍ DUTÉ ŽÍLY                </t>
  </si>
  <si>
    <t>89323</t>
  </si>
  <si>
    <t>TERAPEUTICKÁ EMBOLIZACE V CÉVNÍM ŘEČIŠTI</t>
  </si>
  <si>
    <t xml:space="preserve">TERAPEUTICKÁ EMBOLIZACE V CÉVNÍM ŘEČIŠTI         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</si>
  <si>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</si>
  <si>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</si>
  <si>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</si>
  <si>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</si>
  <si>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</si>
  <si>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 xml:space="preserve">PERKUTÁNNÍ TRANSLUMINÁLNÍ ANGIOPLASTIKA           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</si>
  <si>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</si>
  <si>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</si>
  <si>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</si>
  <si>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</si>
  <si>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</si>
  <si>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</si>
  <si>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</si>
  <si>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 xml:space="preserve">MR ZOBRAZENÍ SRDCE                                </t>
  </si>
  <si>
    <t>89723</t>
  </si>
  <si>
    <t>MR ANGIOGRAFIE</t>
  </si>
  <si>
    <t>89131</t>
  </si>
  <si>
    <t xml:space="preserve">RTG HRUDNÍKU                                      </t>
  </si>
  <si>
    <t>RTG HRUDNÍKU</t>
  </si>
  <si>
    <t>89615</t>
  </si>
  <si>
    <t>CT VYŠETŘENÍ S VĚTŠÍM POČTEM SKENŮ (NAD 30), BEZ P</t>
  </si>
  <si>
    <t>89725</t>
  </si>
  <si>
    <t xml:space="preserve">OPAKOVANÉ ČI DOPLŇUJÍCÍ VYŠETŘENÍ MR              </t>
  </si>
  <si>
    <t>89331</t>
  </si>
  <si>
    <t xml:space="preserve">ZAVEDENÍ STENTU DO TEPENNÉHO ČI ŽILNÍHO ŘEČIŠTĚ   </t>
  </si>
  <si>
    <t>89111</t>
  </si>
  <si>
    <t xml:space="preserve">RTG PRSTŮ A ZÁPRSTNÍCH KŮSTEK RUKY NEBO NOHY      </t>
  </si>
  <si>
    <t>89201</t>
  </si>
  <si>
    <t>SKIASKOPIE NA OPERAČNÍM ČI ZÁKROKOVÉM SÁLE MOBILNÍ</t>
  </si>
  <si>
    <t>89115</t>
  </si>
  <si>
    <t>RTG LEBKY, PŘEHLEDNÉ SNÍMKY</t>
  </si>
  <si>
    <t xml:space="preserve">RTG LEBKY, PŘEHLEDNÉ SNÍMKY                       </t>
  </si>
  <si>
    <t>89611</t>
  </si>
  <si>
    <t>CT VYŠETŘENÍ HLAVY NEBO TĚLA NATIVNÍ A KONTRASTNÍ</t>
  </si>
  <si>
    <t xml:space="preserve">CT VYŠETŘENÍ HLAVY NEBO TĚLA NATIVNÍ A KONTRASTNÍ </t>
  </si>
  <si>
    <t>89415</t>
  </si>
  <si>
    <t>89121</t>
  </si>
  <si>
    <t>RTG KŘÍŽOVÉ KOSTI A SI KLOUBŮ</t>
  </si>
  <si>
    <t>89411</t>
  </si>
  <si>
    <t>PŘEHLEDNÁ  ČI SELEKTIVNÍ ANGIOGRAFIE</t>
  </si>
  <si>
    <t xml:space="preserve">PŘEHLEDNÁ  ČI SELEKTIVNÍ ANGIOGRAFIE              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</si>
  <si>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</si>
  <si>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</si>
  <si>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</si>
  <si>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</si>
  <si>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</si>
  <si>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</si>
  <si>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</si>
  <si>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</si>
  <si>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</si>
  <si>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 xml:space="preserve">UPŘESNĚNÍ TYPU SENZIBILIZACE ERYTROCYTŮ           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</si>
  <si>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</si>
  <si>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</si>
  <si>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</si>
  <si>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</si>
  <si>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</si>
  <si>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</si>
  <si>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</si>
  <si>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</si>
  <si>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</si>
  <si>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</si>
  <si>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</si>
  <si>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 xml:space="preserve">VYŠETŘENÍ KREVNÍ SKUPINY ABO RH (D) - STATIM      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</si>
  <si>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</si>
  <si>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</si>
  <si>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</si>
  <si>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</si>
  <si>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</si>
  <si>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</si>
  <si>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</si>
  <si>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</si>
  <si>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 xml:space="preserve">VYŠETŘENÍ KREVNÍ SKUPINY ABO, RH (D) V SÉRII      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</si>
  <si>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</si>
  <si>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</si>
  <si>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</si>
  <si>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</si>
  <si>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</si>
  <si>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</si>
  <si>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 xml:space="preserve">PŘÍMÝ ANTIGLOBULINOVÝ TEST                        </t>
  </si>
  <si>
    <t>22357</t>
  </si>
  <si>
    <t>KONZULTACE DISKREPANTNÍHO A DIAGNOSTICKY OBTÍŽNÉHO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</si>
  <si>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</si>
  <si>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</si>
  <si>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</si>
  <si>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</si>
  <si>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</si>
  <si>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</si>
  <si>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</si>
  <si>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</si>
  <si>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</si>
  <si>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</si>
  <si>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</si>
  <si>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</si>
  <si>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</si>
  <si>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</si>
  <si>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</si>
  <si>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</si>
  <si>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87231</t>
  </si>
  <si>
    <t>IMUNOHISTOCHEMIE (ZA KAŽDÝ MARKER Z 1 BLOKU)</t>
  </si>
  <si>
    <t xml:space="preserve">IMUNOHISTOCHEMIE (ZA KAŽDÝ MARKER Z 1 BLOKU)      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</si>
  <si>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</si>
  <si>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</si>
  <si>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</si>
  <si>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</si>
  <si>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</si>
  <si>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</si>
  <si>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</si>
  <si>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</si>
  <si>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</si>
  <si>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</si>
  <si>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87235</t>
  </si>
  <si>
    <t>VYŠETŘENÍ PREPARÁTU SPECIELNĚ BARVENÉHO NA MIKROOR</t>
  </si>
  <si>
    <t>87511</t>
  </si>
  <si>
    <t xml:space="preserve">STANOVENÍ BIOPTICKÉ DIAGNÓZY I. STUPNĚ OBTÍŽNOSTI 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</si>
  <si>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</si>
  <si>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</si>
  <si>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</si>
  <si>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</si>
  <si>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</si>
  <si>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</si>
  <si>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</si>
  <si>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</si>
  <si>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</si>
  <si>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</si>
  <si>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</si>
  <si>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</si>
  <si>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87519</t>
  </si>
  <si>
    <t>STANOVENÍ CYTOLOGICKÉ DIAGNÓZY II. STUPNĚ OBTÍŽNOS</t>
  </si>
  <si>
    <t>87135</t>
  </si>
  <si>
    <t>VYŠETŘENÍ MORFOMETRICKÉ - ZA KAŽDÝ PARAMETR</t>
  </si>
  <si>
    <t>87611</t>
  </si>
  <si>
    <t>TECHNICKÁ KOMPONENTA MIKROSKOPICKÉHO VYŠETŘENÍ PIT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</si>
  <si>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</si>
  <si>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</si>
  <si>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</si>
  <si>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</si>
  <si>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</si>
  <si>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</si>
  <si>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</si>
  <si>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 xml:space="preserve">IDENTIFIKACE KMENE ORIENTAČNÍ JEDNODUCHÝM TESTEM  </t>
  </si>
  <si>
    <t>IDENTIFIKACE KMENE ORIENTAČNÍ JEDNODUCHÝM TESTEM</t>
  </si>
  <si>
    <t>82087</t>
  </si>
  <si>
    <t xml:space="preserve">STANOVENÍ PROTILÁTEK AGLUTINACÍ                   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</si>
  <si>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</si>
  <si>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</si>
  <si>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</si>
  <si>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</si>
  <si>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</si>
  <si>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</si>
  <si>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</si>
  <si>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</si>
  <si>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</si>
  <si>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 xml:space="preserve">KULTIVAČNÍ VYŠETŘENÍ NA MYKOBAKTERIA              </t>
  </si>
  <si>
    <t>82221</t>
  </si>
  <si>
    <t>KULTIVAČNÍ VYŠETŘENÍ NA MYKOBAKTERIA RYCHLOU KULTI</t>
  </si>
  <si>
    <t>98111</t>
  </si>
  <si>
    <t>MYKOLOGICKÉ VYŠETŘENÍ KULTIVAČNÍ</t>
  </si>
  <si>
    <t>98117</t>
  </si>
  <si>
    <t xml:space="preserve">CÍLENÁ IDENTIFIKACE CANDIDA ALBICANS              </t>
  </si>
  <si>
    <t>CÍLENÁ IDENTIFIKACE CANDIDA ALBICANS</t>
  </si>
  <si>
    <t>82065</t>
  </si>
  <si>
    <t xml:space="preserve">STANOVENÍ CITLIVOSTI NA ATB KVANTITATIVNÍ METODOU 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</si>
  <si>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</si>
  <si>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</si>
  <si>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</si>
  <si>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</si>
  <si>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</si>
  <si>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 xml:space="preserve">KULTIVAČNÍ VYŠETŘENÍ NA GO                        </t>
  </si>
  <si>
    <t>82069</t>
  </si>
  <si>
    <t xml:space="preserve">STANOVENÍ PRODUKCE BETA-LAKTAMÁZY                 </t>
  </si>
  <si>
    <t>82063</t>
  </si>
  <si>
    <t xml:space="preserve">STANOVENÍ CITLIVOSTI NA ATB KVALITATIVNÍ METODOU  </t>
  </si>
  <si>
    <t>STANOVENÍ CITLIVOSTI NA ATB KVALITATIVNÍ METODOU</t>
  </si>
  <si>
    <t>98119</t>
  </si>
  <si>
    <t xml:space="preserve">IDENTIFIKACE VLÁKNITÝCH HUB                       </t>
  </si>
  <si>
    <t>IDENTIFIKACE VLÁKNITÝCH HUB</t>
  </si>
  <si>
    <t>82083</t>
  </si>
  <si>
    <t xml:space="preserve">PRŮKAZ BAKTERIÁLNÍHO TOXINU NEBO ANTIGENU         </t>
  </si>
  <si>
    <t>PRŮKAZ BAKTERIÁLNÍHO TOXINU NEBO ANTIGENU</t>
  </si>
  <si>
    <t>82135</t>
  </si>
  <si>
    <t xml:space="preserve">KONFIRMAČNÍ TEST PRŮKAZU ANTIGENŮ                 </t>
  </si>
  <si>
    <t>82034</t>
  </si>
  <si>
    <t xml:space="preserve">IZOLACE DNA PRO VYŠETŘENÍ EXTRAHUMÁNNÍHO GENOMU   </t>
  </si>
  <si>
    <t>82060</t>
  </si>
  <si>
    <t>ANALÝZA HMOTOVÉHO SPEKTRA</t>
  </si>
  <si>
    <t xml:space="preserve">ANALÝZA HMOTOVÉHO SPEKTRA                         </t>
  </si>
  <si>
    <t>82066</t>
  </si>
  <si>
    <t xml:space="preserve">STANOVENÍ CITLIVOSTI NA ATB E-TESTEM              </t>
  </si>
  <si>
    <t>41</t>
  </si>
  <si>
    <t>82241</t>
  </si>
  <si>
    <t>DETEKCE IN VITRO STIMULACE T LYMFOCYTŮ SPECIFICKÝM</t>
  </si>
  <si>
    <t>86413</t>
  </si>
  <si>
    <t xml:space="preserve">SCREENING PROTILÁTEK NA PANELU 30TI DÁRCŮ         </t>
  </si>
  <si>
    <t>91261</t>
  </si>
  <si>
    <t xml:space="preserve">STANOVENÍ ANTI ENA Ab ELISA                       </t>
  </si>
  <si>
    <t>STANOVENÍ ANTI ENA Ab ELISA</t>
  </si>
  <si>
    <t>91285</t>
  </si>
  <si>
    <t xml:space="preserve">STANOVENÍ REVMATOIDNÍHO FAKTORU IgM ELISA         </t>
  </si>
  <si>
    <t>STANOVENÍ REVMATOIDNÍHO FAKTORU IgM ELISA</t>
  </si>
  <si>
    <t>91287</t>
  </si>
  <si>
    <t>STANOVENÍ REVMATOIDNÍHO FAKTORU IgG ELISA</t>
  </si>
  <si>
    <t xml:space="preserve">STANOVENÍ REVMATOIDNÍHO FAKTORU IgG ELISA         </t>
  </si>
  <si>
    <t>91317</t>
  </si>
  <si>
    <t>PRŮKAZ ANTINUKLEÁRNÍCH PROTILÁTEK IF</t>
  </si>
  <si>
    <t xml:space="preserve">PRŮKAZ ANTINUKLEÁRNÍCH PROTILÁTEK IF              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</si>
  <si>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</si>
  <si>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</si>
  <si>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</si>
  <si>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</si>
  <si>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</si>
  <si>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</si>
  <si>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91255</t>
  </si>
  <si>
    <t>STANOVENÍ ANTI ss-DNA Ab ELISA</t>
  </si>
  <si>
    <t>91253</t>
  </si>
  <si>
    <t>STANOVENÍ ANTI ds-DNA Ab ELISA</t>
  </si>
  <si>
    <t>91289</t>
  </si>
  <si>
    <t xml:space="preserve">STANOVENÍ REVMATOIDNÍHO FAKTORU IgA ELISA         </t>
  </si>
  <si>
    <t>STANOVENÍ REVMATOIDNÍHO FAKTORU IgA ELISA</t>
  </si>
  <si>
    <t>86415</t>
  </si>
  <si>
    <t>SCREENING PROTILÁTEK NA PANELU 100 DÁRCŮ POMOCÍ DT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</si>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</sst>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20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2" xfId="0" applyNumberFormat="1" applyFont="1" applyFill="1" applyBorder="1" applyAlignment="1">
      <alignment horizontal="right" vertical="top"/>
    </xf>
    <xf numFmtId="3" fontId="35" fillId="12" borderId="133" xfId="0" applyNumberFormat="1" applyFont="1" applyFill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5" fillId="0" borderId="132" xfId="0" applyNumberFormat="1" applyFont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3" fontId="37" fillId="0" borderId="137" xfId="0" applyNumberFormat="1" applyFont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0" fontId="37" fillId="0" borderId="143" xfId="0" applyFont="1" applyBorder="1" applyAlignment="1">
      <alignment horizontal="right" vertical="top"/>
    </xf>
    <xf numFmtId="177" fontId="37" fillId="12" borderId="144" xfId="0" applyNumberFormat="1" applyFont="1" applyFill="1" applyBorder="1" applyAlignment="1">
      <alignment horizontal="right" vertical="top"/>
    </xf>
    <xf numFmtId="0" fontId="39" fillId="13" borderId="131" xfId="0" applyFont="1" applyFill="1" applyBorder="1" applyAlignment="1">
      <alignment vertical="top"/>
    </xf>
    <xf numFmtId="0" fontId="39" fillId="13" borderId="131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4"/>
    </xf>
    <xf numFmtId="0" fontId="40" fillId="13" borderId="136" xfId="0" applyFont="1" applyFill="1" applyBorder="1" applyAlignment="1">
      <alignment vertical="top" indent="6"/>
    </xf>
    <xf numFmtId="0" fontId="39" fillId="13" borderId="131" xfId="0" applyFont="1" applyFill="1" applyBorder="1" applyAlignment="1">
      <alignment vertical="top" indent="8"/>
    </xf>
    <xf numFmtId="0" fontId="40" fillId="13" borderId="136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6"/>
    </xf>
    <xf numFmtId="0" fontId="40" fillId="13" borderId="136" xfId="0" applyFont="1" applyFill="1" applyBorder="1" applyAlignment="1">
      <alignment vertical="top" indent="4"/>
    </xf>
    <xf numFmtId="0" fontId="34" fillId="13" borderId="13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1" xfId="53" applyNumberFormat="1" applyFont="1" applyFill="1" applyBorder="1" applyAlignment="1">
      <alignment horizontal="left"/>
    </xf>
    <xf numFmtId="164" fontId="33" fillId="2" borderId="145" xfId="53" applyNumberFormat="1" applyFont="1" applyFill="1" applyBorder="1" applyAlignment="1">
      <alignment horizontal="left"/>
    </xf>
    <xf numFmtId="0" fontId="33" fillId="2" borderId="145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7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8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8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7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3" xfId="0" applyFont="1" applyFill="1" applyBorder="1"/>
    <xf numFmtId="0" fontId="34" fillId="0" borderId="154" xfId="0" applyFont="1" applyFill="1" applyBorder="1"/>
    <xf numFmtId="0" fontId="34" fillId="0" borderId="154" xfId="0" applyFont="1" applyFill="1" applyBorder="1" applyAlignment="1">
      <alignment horizontal="right"/>
    </xf>
    <xf numFmtId="0" fontId="34" fillId="0" borderId="154" xfId="0" applyFont="1" applyFill="1" applyBorder="1" applyAlignment="1">
      <alignment horizontal="left"/>
    </xf>
    <xf numFmtId="164" fontId="34" fillId="0" borderId="154" xfId="0" applyNumberFormat="1" applyFont="1" applyFill="1" applyBorder="1"/>
    <xf numFmtId="165" fontId="34" fillId="0" borderId="154" xfId="0" applyNumberFormat="1" applyFont="1" applyFill="1" applyBorder="1"/>
    <xf numFmtId="9" fontId="34" fillId="0" borderId="154" xfId="0" applyNumberFormat="1" applyFont="1" applyFill="1" applyBorder="1"/>
    <xf numFmtId="9" fontId="34" fillId="0" borderId="155" xfId="0" applyNumberFormat="1" applyFont="1" applyFill="1" applyBorder="1"/>
    <xf numFmtId="0" fontId="34" fillId="0" borderId="156" xfId="0" applyFont="1" applyFill="1" applyBorder="1"/>
    <xf numFmtId="0" fontId="34" fillId="0" borderId="157" xfId="0" applyFont="1" applyFill="1" applyBorder="1"/>
    <xf numFmtId="0" fontId="34" fillId="0" borderId="157" xfId="0" applyFont="1" applyFill="1" applyBorder="1" applyAlignment="1">
      <alignment horizontal="right"/>
    </xf>
    <xf numFmtId="0" fontId="34" fillId="0" borderId="157" xfId="0" applyFont="1" applyFill="1" applyBorder="1" applyAlignment="1">
      <alignment horizontal="left"/>
    </xf>
    <xf numFmtId="164" fontId="34" fillId="0" borderId="157" xfId="0" applyNumberFormat="1" applyFont="1" applyFill="1" applyBorder="1"/>
    <xf numFmtId="165" fontId="34" fillId="0" borderId="157" xfId="0" applyNumberFormat="1" applyFont="1" applyFill="1" applyBorder="1"/>
    <xf numFmtId="9" fontId="34" fillId="0" borderId="157" xfId="0" applyNumberFormat="1" applyFont="1" applyFill="1" applyBorder="1"/>
    <xf numFmtId="9" fontId="34" fillId="0" borderId="15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4" xfId="0" applyNumberFormat="1" applyFont="1" applyFill="1" applyBorder="1"/>
    <xf numFmtId="3" fontId="34" fillId="0" borderId="155" xfId="0" applyNumberFormat="1" applyFont="1" applyFill="1" applyBorder="1"/>
    <xf numFmtId="3" fontId="34" fillId="0" borderId="157" xfId="0" applyNumberFormat="1" applyFont="1" applyFill="1" applyBorder="1"/>
    <xf numFmtId="3" fontId="34" fillId="0" borderId="158" xfId="0" applyNumberFormat="1" applyFont="1" applyFill="1" applyBorder="1"/>
    <xf numFmtId="3" fontId="34" fillId="0" borderId="160" xfId="0" applyNumberFormat="1" applyFont="1" applyFill="1" applyBorder="1"/>
    <xf numFmtId="9" fontId="34" fillId="0" borderId="160" xfId="0" applyNumberFormat="1" applyFont="1" applyFill="1" applyBorder="1"/>
    <xf numFmtId="3" fontId="34" fillId="0" borderId="161" xfId="0" applyNumberFormat="1" applyFont="1" applyFill="1" applyBorder="1"/>
    <xf numFmtId="0" fontId="41" fillId="0" borderId="27" xfId="0" applyFont="1" applyFill="1" applyBorder="1"/>
    <xf numFmtId="0" fontId="41" fillId="0" borderId="153" xfId="0" applyFont="1" applyFill="1" applyBorder="1"/>
    <xf numFmtId="0" fontId="41" fillId="0" borderId="15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4" xfId="0" applyNumberFormat="1" applyFont="1" applyFill="1" applyBorder="1" applyAlignment="1">
      <alignment horizontal="right"/>
    </xf>
    <xf numFmtId="164" fontId="34" fillId="0" borderId="157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6" fillId="0" borderId="153" xfId="0" applyFont="1" applyBorder="1" applyAlignment="1">
      <alignment horizontal="left" indent="1"/>
    </xf>
    <xf numFmtId="0" fontId="66" fillId="0" borderId="156" xfId="0" applyFont="1" applyBorder="1" applyAlignment="1">
      <alignment horizontal="left" indent="1"/>
    </xf>
    <xf numFmtId="0" fontId="66" fillId="4" borderId="153" xfId="0" applyFont="1" applyFill="1" applyBorder="1" applyAlignment="1">
      <alignment horizontal="left"/>
    </xf>
    <xf numFmtId="169" fontId="66" fillId="4" borderId="154" xfId="0" applyNumberFormat="1" applyFont="1" applyFill="1" applyBorder="1"/>
    <xf numFmtId="9" fontId="66" fillId="4" borderId="154" xfId="0" applyNumberFormat="1" applyFont="1" applyFill="1" applyBorder="1"/>
    <xf numFmtId="9" fontId="66" fillId="4" borderId="155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4" xfId="0" applyNumberFormat="1" applyFont="1" applyFill="1" applyBorder="1"/>
    <xf numFmtId="169" fontId="34" fillId="0" borderId="155" xfId="0" applyNumberFormat="1" applyFont="1" applyFill="1" applyBorder="1"/>
    <xf numFmtId="169" fontId="34" fillId="0" borderId="157" xfId="0" applyNumberFormat="1" applyFont="1" applyFill="1" applyBorder="1"/>
    <xf numFmtId="169" fontId="34" fillId="0" borderId="158" xfId="0" applyNumberFormat="1" applyFont="1" applyFill="1" applyBorder="1"/>
    <xf numFmtId="0" fontId="41" fillId="0" borderId="15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64" xfId="0" applyNumberFormat="1" applyFont="1" applyBorder="1" applyAlignment="1">
      <alignment horizontal="right"/>
    </xf>
    <xf numFmtId="166" fontId="5" fillId="0" borderId="165" xfId="0" applyNumberFormat="1" applyFont="1" applyBorder="1" applyAlignment="1">
      <alignment horizontal="right"/>
    </xf>
    <xf numFmtId="3" fontId="69" fillId="0" borderId="164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166" fontId="70" fillId="0" borderId="165" xfId="0" applyNumberFormat="1" applyFont="1" applyBorder="1" applyAlignment="1">
      <alignment horizontal="right"/>
    </xf>
    <xf numFmtId="178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 applyAlignment="1">
      <alignment horizontal="right"/>
    </xf>
    <xf numFmtId="4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/>
    <xf numFmtId="3" fontId="69" fillId="0" borderId="164" xfId="0" applyNumberFormat="1" applyFont="1" applyBorder="1"/>
    <xf numFmtId="166" fontId="69" fillId="0" borderId="164" xfId="0" applyNumberFormat="1" applyFont="1" applyBorder="1"/>
    <xf numFmtId="166" fontId="69" fillId="0" borderId="165" xfId="0" applyNumberFormat="1" applyFont="1" applyBorder="1"/>
    <xf numFmtId="166" fontId="69" fillId="0" borderId="165" xfId="0" applyNumberFormat="1" applyFont="1" applyBorder="1" applyAlignment="1">
      <alignment horizontal="right"/>
    </xf>
    <xf numFmtId="166" fontId="69" fillId="0" borderId="19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3" fontId="34" fillId="0" borderId="164" xfId="0" applyNumberFormat="1" applyFont="1" applyBorder="1"/>
    <xf numFmtId="166" fontId="34" fillId="0" borderId="164" xfId="0" applyNumberFormat="1" applyFont="1" applyBorder="1"/>
    <xf numFmtId="166" fontId="34" fillId="0" borderId="165" xfId="0" applyNumberFormat="1" applyFont="1" applyBorder="1"/>
    <xf numFmtId="3" fontId="34" fillId="0" borderId="164" xfId="0" applyNumberFormat="1" applyFont="1" applyBorder="1" applyAlignment="1">
      <alignment horizontal="right"/>
    </xf>
    <xf numFmtId="0" fontId="5" fillId="0" borderId="164" xfId="0" applyFont="1" applyBorder="1"/>
    <xf numFmtId="166" fontId="34" fillId="0" borderId="19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49" fontId="3" fillId="0" borderId="166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70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62" xfId="0" applyNumberFormat="1" applyFont="1" applyBorder="1" applyAlignment="1">
      <alignment horizontal="center"/>
    </xf>
    <xf numFmtId="3" fontId="69" fillId="0" borderId="167" xfId="0" applyNumberFormat="1" applyFont="1" applyBorder="1"/>
    <xf numFmtId="166" fontId="69" fillId="0" borderId="167" xfId="0" applyNumberFormat="1" applyFont="1" applyBorder="1"/>
    <xf numFmtId="166" fontId="69" fillId="0" borderId="168" xfId="0" applyNumberFormat="1" applyFont="1" applyBorder="1"/>
    <xf numFmtId="3" fontId="34" fillId="0" borderId="167" xfId="0" applyNumberFormat="1" applyFont="1" applyBorder="1" applyAlignment="1">
      <alignment horizontal="right"/>
    </xf>
    <xf numFmtId="166" fontId="5" fillId="0" borderId="167" xfId="0" applyNumberFormat="1" applyFont="1" applyBorder="1" applyAlignment="1">
      <alignment horizontal="right"/>
    </xf>
    <xf numFmtId="166" fontId="5" fillId="0" borderId="168" xfId="0" applyNumberFormat="1" applyFont="1" applyBorder="1" applyAlignment="1">
      <alignment horizontal="right"/>
    </xf>
    <xf numFmtId="3" fontId="5" fillId="0" borderId="167" xfId="0" applyNumberFormat="1" applyFont="1" applyBorder="1" applyAlignment="1">
      <alignment horizontal="right"/>
    </xf>
    <xf numFmtId="178" fontId="5" fillId="0" borderId="167" xfId="0" applyNumberFormat="1" applyFont="1" applyBorder="1" applyAlignment="1">
      <alignment horizontal="right"/>
    </xf>
    <xf numFmtId="4" fontId="5" fillId="0" borderId="167" xfId="0" applyNumberFormat="1" applyFont="1" applyBorder="1" applyAlignment="1">
      <alignment horizontal="right"/>
    </xf>
    <xf numFmtId="0" fontId="5" fillId="0" borderId="167" xfId="0" applyFont="1" applyBorder="1"/>
    <xf numFmtId="3" fontId="5" fillId="0" borderId="167" xfId="0" applyNumberFormat="1" applyFont="1" applyBorder="1"/>
    <xf numFmtId="3" fontId="5" fillId="0" borderId="56" xfId="0" applyNumberFormat="1" applyFont="1" applyBorder="1"/>
    <xf numFmtId="3" fontId="5" fillId="0" borderId="165" xfId="0" applyNumberFormat="1" applyFont="1" applyBorder="1"/>
    <xf numFmtId="3" fontId="5" fillId="0" borderId="19" xfId="0" applyNumberFormat="1" applyFont="1" applyBorder="1"/>
    <xf numFmtId="3" fontId="5" fillId="0" borderId="168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4" xfId="0" applyNumberFormat="1" applyFont="1" applyBorder="1"/>
    <xf numFmtId="9" fontId="34" fillId="0" borderId="0" xfId="0" applyNumberFormat="1" applyFont="1" applyBorder="1"/>
    <xf numFmtId="3" fontId="34" fillId="0" borderId="163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70" xfId="0" applyNumberFormat="1" applyFont="1" applyBorder="1"/>
    <xf numFmtId="3" fontId="34" fillId="0" borderId="167" xfId="0" applyNumberFormat="1" applyFont="1" applyBorder="1"/>
    <xf numFmtId="9" fontId="34" fillId="0" borderId="167" xfId="0" applyNumberFormat="1" applyFont="1" applyBorder="1"/>
    <xf numFmtId="3" fontId="11" fillId="0" borderId="162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3" xfId="76" applyFont="1" applyFill="1" applyBorder="1"/>
    <xf numFmtId="0" fontId="31" fillId="0" borderId="156" xfId="76" applyFont="1" applyFill="1" applyBorder="1"/>
    <xf numFmtId="0" fontId="31" fillId="0" borderId="63" xfId="76" applyFont="1" applyFill="1" applyBorder="1"/>
    <xf numFmtId="0" fontId="31" fillId="0" borderId="171" xfId="76" applyFont="1" applyFill="1" applyBorder="1"/>
    <xf numFmtId="0" fontId="31" fillId="0" borderId="172" xfId="76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73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3" xfId="76" applyNumberFormat="1" applyFont="1" applyFill="1" applyBorder="1"/>
    <xf numFmtId="3" fontId="31" fillId="0" borderId="154" xfId="76" applyNumberFormat="1" applyFont="1" applyFill="1" applyBorder="1"/>
    <xf numFmtId="3" fontId="31" fillId="0" borderId="156" xfId="76" applyNumberFormat="1" applyFont="1" applyFill="1" applyBorder="1"/>
    <xf numFmtId="3" fontId="31" fillId="0" borderId="157" xfId="76" applyNumberFormat="1" applyFont="1" applyFill="1" applyBorder="1"/>
    <xf numFmtId="9" fontId="31" fillId="0" borderId="63" xfId="76" applyNumberFormat="1" applyFont="1" applyFill="1" applyBorder="1"/>
    <xf numFmtId="9" fontId="31" fillId="0" borderId="171" xfId="76" applyNumberFormat="1" applyFont="1" applyFill="1" applyBorder="1"/>
    <xf numFmtId="9" fontId="31" fillId="0" borderId="172" xfId="76" applyNumberFormat="1" applyFont="1" applyFill="1" applyBorder="1"/>
    <xf numFmtId="0" fontId="33" fillId="2" borderId="169" xfId="76" applyNumberFormat="1" applyFont="1" applyFill="1" applyBorder="1" applyAlignment="1">
      <alignment horizontal="left"/>
    </xf>
    <xf numFmtId="0" fontId="33" fillId="2" borderId="161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5" xfId="76" applyNumberFormat="1" applyFont="1" applyFill="1" applyBorder="1"/>
    <xf numFmtId="3" fontId="31" fillId="0" borderId="158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0.77207949709337276</c:v>
                </c:pt>
                <c:pt idx="1">
                  <c:v>1.004321306780674</c:v>
                </c:pt>
                <c:pt idx="2">
                  <c:v>1.0844718872811598</c:v>
                </c:pt>
                <c:pt idx="3">
                  <c:v>1.0294780909983037</c:v>
                </c:pt>
                <c:pt idx="4">
                  <c:v>0.97580556928729068</c:v>
                </c:pt>
                <c:pt idx="5">
                  <c:v>1.0957754407623965</c:v>
                </c:pt>
                <c:pt idx="6">
                  <c:v>1.0435434668050341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03858944"/>
        <c:axId val="-4038551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1.1310303106866999</c:v>
                </c:pt>
                <c:pt idx="1">
                  <c:v>1.1310303106866999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3864384"/>
        <c:axId val="-403863296"/>
      </c:scatterChart>
      <c:catAx>
        <c:axId val="-40385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0385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038551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403858944"/>
        <c:crosses val="autoZero"/>
        <c:crossBetween val="between"/>
      </c:valAx>
      <c:valAx>
        <c:axId val="-4038643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03863296"/>
        <c:crosses val="max"/>
        <c:crossBetween val="midCat"/>
      </c:valAx>
      <c:valAx>
        <c:axId val="-4038632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4038643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ALOS!$E$33:$E$39</c:f>
              <c:numCache>
                <c:formatCode>0%</c:formatCode>
                <c:ptCount val="7"/>
                <c:pt idx="0">
                  <c:v>0.81568627450980391</c:v>
                </c:pt>
                <c:pt idx="1">
                  <c:v>0.89633671083398281</c:v>
                </c:pt>
                <c:pt idx="2">
                  <c:v>0.94308537194208686</c:v>
                </c:pt>
                <c:pt idx="3">
                  <c:v>0.93780081451314323</c:v>
                </c:pt>
                <c:pt idx="4">
                  <c:v>0.91635916359163594</c:v>
                </c:pt>
                <c:pt idx="5">
                  <c:v>0.91434492286437941</c:v>
                </c:pt>
                <c:pt idx="6">
                  <c:v>0.91635991820040896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03854048"/>
        <c:axId val="-40385459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3861120"/>
        <c:axId val="-403859488"/>
      </c:scatterChart>
      <c:catAx>
        <c:axId val="-40385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0385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038545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403854048"/>
        <c:crosses val="autoZero"/>
        <c:crossBetween val="between"/>
      </c:valAx>
      <c:valAx>
        <c:axId val="-40386112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03859488"/>
        <c:crosses val="max"/>
        <c:crossBetween val="midCat"/>
      </c:valAx>
      <c:valAx>
        <c:axId val="-40385948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40386112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2" totalsRowShown="0" headerRowDxfId="112" tableBorderDxfId="111">
  <autoFilter ref="A7:S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15" totalsRowShown="0">
  <autoFilter ref="C3:S115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2030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3246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3247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3300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4686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4713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4722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4820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4821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5668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5815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6496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3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2030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322</v>
      </c>
      <c r="G3" s="47">
        <f>SUBTOTAL(9,G6:G1048576)</f>
        <v>95161.04</v>
      </c>
      <c r="H3" s="48">
        <f>IF(M3=0,0,G3/M3)</f>
        <v>7.0644557230790175E-2</v>
      </c>
      <c r="I3" s="47">
        <f>SUBTOTAL(9,I6:I1048576)</f>
        <v>3760.7999999999997</v>
      </c>
      <c r="J3" s="47">
        <f>SUBTOTAL(9,J6:J1048576)</f>
        <v>1251878.8981103972</v>
      </c>
      <c r="K3" s="48">
        <f>IF(M3=0,0,J3/M3)</f>
        <v>0.92935544276921001</v>
      </c>
      <c r="L3" s="47">
        <f>SUBTOTAL(9,L6:L1048576)</f>
        <v>4082.7999999999997</v>
      </c>
      <c r="M3" s="49">
        <f>SUBTOTAL(9,M6:M1048576)</f>
        <v>1347039.938110397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599</v>
      </c>
      <c r="B6" s="741" t="s">
        <v>1597</v>
      </c>
      <c r="C6" s="741" t="s">
        <v>1598</v>
      </c>
      <c r="D6" s="741" t="s">
        <v>729</v>
      </c>
      <c r="E6" s="741" t="s">
        <v>1599</v>
      </c>
      <c r="F6" s="745"/>
      <c r="G6" s="745"/>
      <c r="H6" s="765">
        <v>0</v>
      </c>
      <c r="I6" s="745">
        <v>38</v>
      </c>
      <c r="J6" s="745">
        <v>630.03999999999985</v>
      </c>
      <c r="K6" s="765">
        <v>1</v>
      </c>
      <c r="L6" s="745">
        <v>38</v>
      </c>
      <c r="M6" s="746">
        <v>630.03999999999985</v>
      </c>
    </row>
    <row r="7" spans="1:13" ht="14.4" customHeight="1" x14ac:dyDescent="0.3">
      <c r="A7" s="747" t="s">
        <v>599</v>
      </c>
      <c r="B7" s="748" t="s">
        <v>1597</v>
      </c>
      <c r="C7" s="748" t="s">
        <v>1600</v>
      </c>
      <c r="D7" s="748" t="s">
        <v>1601</v>
      </c>
      <c r="E7" s="748" t="s">
        <v>1602</v>
      </c>
      <c r="F7" s="752"/>
      <c r="G7" s="752"/>
      <c r="H7" s="766">
        <v>0</v>
      </c>
      <c r="I7" s="752">
        <v>5</v>
      </c>
      <c r="J7" s="752">
        <v>61.38</v>
      </c>
      <c r="K7" s="766">
        <v>1</v>
      </c>
      <c r="L7" s="752">
        <v>5</v>
      </c>
      <c r="M7" s="753">
        <v>61.38</v>
      </c>
    </row>
    <row r="8" spans="1:13" ht="14.4" customHeight="1" x14ac:dyDescent="0.3">
      <c r="A8" s="747" t="s">
        <v>599</v>
      </c>
      <c r="B8" s="748" t="s">
        <v>1597</v>
      </c>
      <c r="C8" s="748" t="s">
        <v>1603</v>
      </c>
      <c r="D8" s="748" t="s">
        <v>1601</v>
      </c>
      <c r="E8" s="748" t="s">
        <v>1604</v>
      </c>
      <c r="F8" s="752"/>
      <c r="G8" s="752"/>
      <c r="H8" s="766">
        <v>0</v>
      </c>
      <c r="I8" s="752">
        <v>6</v>
      </c>
      <c r="J8" s="752">
        <v>257.32</v>
      </c>
      <c r="K8" s="766">
        <v>1</v>
      </c>
      <c r="L8" s="752">
        <v>6</v>
      </c>
      <c r="M8" s="753">
        <v>257.32</v>
      </c>
    </row>
    <row r="9" spans="1:13" ht="14.4" customHeight="1" x14ac:dyDescent="0.3">
      <c r="A9" s="747" t="s">
        <v>599</v>
      </c>
      <c r="B9" s="748" t="s">
        <v>1597</v>
      </c>
      <c r="C9" s="748" t="s">
        <v>1605</v>
      </c>
      <c r="D9" s="748" t="s">
        <v>1601</v>
      </c>
      <c r="E9" s="748" t="s">
        <v>1606</v>
      </c>
      <c r="F9" s="752"/>
      <c r="G9" s="752"/>
      <c r="H9" s="766">
        <v>0</v>
      </c>
      <c r="I9" s="752">
        <v>19</v>
      </c>
      <c r="J9" s="752">
        <v>1625.9499999999998</v>
      </c>
      <c r="K9" s="766">
        <v>1</v>
      </c>
      <c r="L9" s="752">
        <v>19</v>
      </c>
      <c r="M9" s="753">
        <v>1625.9499999999998</v>
      </c>
    </row>
    <row r="10" spans="1:13" ht="14.4" customHeight="1" x14ac:dyDescent="0.3">
      <c r="A10" s="747" t="s">
        <v>599</v>
      </c>
      <c r="B10" s="748" t="s">
        <v>1607</v>
      </c>
      <c r="C10" s="748" t="s">
        <v>1608</v>
      </c>
      <c r="D10" s="748" t="s">
        <v>1609</v>
      </c>
      <c r="E10" s="748" t="s">
        <v>1610</v>
      </c>
      <c r="F10" s="752"/>
      <c r="G10" s="752"/>
      <c r="H10" s="766">
        <v>0</v>
      </c>
      <c r="I10" s="752">
        <v>1</v>
      </c>
      <c r="J10" s="752">
        <v>273.89999999999998</v>
      </c>
      <c r="K10" s="766">
        <v>1</v>
      </c>
      <c r="L10" s="752">
        <v>1</v>
      </c>
      <c r="M10" s="753">
        <v>273.89999999999998</v>
      </c>
    </row>
    <row r="11" spans="1:13" ht="14.4" customHeight="1" x14ac:dyDescent="0.3">
      <c r="A11" s="747" t="s">
        <v>599</v>
      </c>
      <c r="B11" s="748" t="s">
        <v>1611</v>
      </c>
      <c r="C11" s="748" t="s">
        <v>1612</v>
      </c>
      <c r="D11" s="748" t="s">
        <v>768</v>
      </c>
      <c r="E11" s="748" t="s">
        <v>1613</v>
      </c>
      <c r="F11" s="752"/>
      <c r="G11" s="752"/>
      <c r="H11" s="766">
        <v>0</v>
      </c>
      <c r="I11" s="752">
        <v>8</v>
      </c>
      <c r="J11" s="752">
        <v>530.72</v>
      </c>
      <c r="K11" s="766">
        <v>1</v>
      </c>
      <c r="L11" s="752">
        <v>8</v>
      </c>
      <c r="M11" s="753">
        <v>530.72</v>
      </c>
    </row>
    <row r="12" spans="1:13" ht="14.4" customHeight="1" x14ac:dyDescent="0.3">
      <c r="A12" s="747" t="s">
        <v>599</v>
      </c>
      <c r="B12" s="748" t="s">
        <v>1614</v>
      </c>
      <c r="C12" s="748" t="s">
        <v>1615</v>
      </c>
      <c r="D12" s="748" t="s">
        <v>1616</v>
      </c>
      <c r="E12" s="748" t="s">
        <v>1617</v>
      </c>
      <c r="F12" s="752"/>
      <c r="G12" s="752"/>
      <c r="H12" s="766">
        <v>0</v>
      </c>
      <c r="I12" s="752">
        <v>6</v>
      </c>
      <c r="J12" s="752">
        <v>2435.8999999999996</v>
      </c>
      <c r="K12" s="766">
        <v>1</v>
      </c>
      <c r="L12" s="752">
        <v>6</v>
      </c>
      <c r="M12" s="753">
        <v>2435.8999999999996</v>
      </c>
    </row>
    <row r="13" spans="1:13" ht="14.4" customHeight="1" x14ac:dyDescent="0.3">
      <c r="A13" s="747" t="s">
        <v>599</v>
      </c>
      <c r="B13" s="748" t="s">
        <v>1618</v>
      </c>
      <c r="C13" s="748" t="s">
        <v>1619</v>
      </c>
      <c r="D13" s="748" t="s">
        <v>1024</v>
      </c>
      <c r="E13" s="748" t="s">
        <v>1620</v>
      </c>
      <c r="F13" s="752"/>
      <c r="G13" s="752"/>
      <c r="H13" s="766">
        <v>0</v>
      </c>
      <c r="I13" s="752">
        <v>3</v>
      </c>
      <c r="J13" s="752">
        <v>277.29000000000008</v>
      </c>
      <c r="K13" s="766">
        <v>1</v>
      </c>
      <c r="L13" s="752">
        <v>3</v>
      </c>
      <c r="M13" s="753">
        <v>277.29000000000008</v>
      </c>
    </row>
    <row r="14" spans="1:13" ht="14.4" customHeight="1" x14ac:dyDescent="0.3">
      <c r="A14" s="747" t="s">
        <v>599</v>
      </c>
      <c r="B14" s="748" t="s">
        <v>1621</v>
      </c>
      <c r="C14" s="748" t="s">
        <v>1622</v>
      </c>
      <c r="D14" s="748" t="s">
        <v>1623</v>
      </c>
      <c r="E14" s="748" t="s">
        <v>918</v>
      </c>
      <c r="F14" s="752"/>
      <c r="G14" s="752"/>
      <c r="H14" s="766">
        <v>0</v>
      </c>
      <c r="I14" s="752">
        <v>3</v>
      </c>
      <c r="J14" s="752">
        <v>69.72</v>
      </c>
      <c r="K14" s="766">
        <v>1</v>
      </c>
      <c r="L14" s="752">
        <v>3</v>
      </c>
      <c r="M14" s="753">
        <v>69.72</v>
      </c>
    </row>
    <row r="15" spans="1:13" ht="14.4" customHeight="1" x14ac:dyDescent="0.3">
      <c r="A15" s="747" t="s">
        <v>599</v>
      </c>
      <c r="B15" s="748" t="s">
        <v>1624</v>
      </c>
      <c r="C15" s="748" t="s">
        <v>1625</v>
      </c>
      <c r="D15" s="748" t="s">
        <v>1626</v>
      </c>
      <c r="E15" s="748" t="s">
        <v>1627</v>
      </c>
      <c r="F15" s="752"/>
      <c r="G15" s="752"/>
      <c r="H15" s="766">
        <v>0</v>
      </c>
      <c r="I15" s="752">
        <v>2</v>
      </c>
      <c r="J15" s="752">
        <v>222.5</v>
      </c>
      <c r="K15" s="766">
        <v>1</v>
      </c>
      <c r="L15" s="752">
        <v>2</v>
      </c>
      <c r="M15" s="753">
        <v>222.5</v>
      </c>
    </row>
    <row r="16" spans="1:13" ht="14.4" customHeight="1" x14ac:dyDescent="0.3">
      <c r="A16" s="747" t="s">
        <v>599</v>
      </c>
      <c r="B16" s="748" t="s">
        <v>1624</v>
      </c>
      <c r="C16" s="748" t="s">
        <v>1628</v>
      </c>
      <c r="D16" s="748" t="s">
        <v>1626</v>
      </c>
      <c r="E16" s="748" t="s">
        <v>1629</v>
      </c>
      <c r="F16" s="752">
        <v>4</v>
      </c>
      <c r="G16" s="752">
        <v>550.09</v>
      </c>
      <c r="H16" s="766">
        <v>1</v>
      </c>
      <c r="I16" s="752"/>
      <c r="J16" s="752"/>
      <c r="K16" s="766">
        <v>0</v>
      </c>
      <c r="L16" s="752">
        <v>4</v>
      </c>
      <c r="M16" s="753">
        <v>550.09</v>
      </c>
    </row>
    <row r="17" spans="1:13" ht="14.4" customHeight="1" x14ac:dyDescent="0.3">
      <c r="A17" s="747" t="s">
        <v>599</v>
      </c>
      <c r="B17" s="748" t="s">
        <v>1630</v>
      </c>
      <c r="C17" s="748" t="s">
        <v>1631</v>
      </c>
      <c r="D17" s="748" t="s">
        <v>835</v>
      </c>
      <c r="E17" s="748" t="s">
        <v>1632</v>
      </c>
      <c r="F17" s="752"/>
      <c r="G17" s="752"/>
      <c r="H17" s="766">
        <v>0</v>
      </c>
      <c r="I17" s="752">
        <v>2</v>
      </c>
      <c r="J17" s="752">
        <v>2212.52</v>
      </c>
      <c r="K17" s="766">
        <v>1</v>
      </c>
      <c r="L17" s="752">
        <v>2</v>
      </c>
      <c r="M17" s="753">
        <v>2212.52</v>
      </c>
    </row>
    <row r="18" spans="1:13" ht="14.4" customHeight="1" x14ac:dyDescent="0.3">
      <c r="A18" s="747" t="s">
        <v>599</v>
      </c>
      <c r="B18" s="748" t="s">
        <v>1630</v>
      </c>
      <c r="C18" s="748" t="s">
        <v>1633</v>
      </c>
      <c r="D18" s="748" t="s">
        <v>835</v>
      </c>
      <c r="E18" s="748" t="s">
        <v>1634</v>
      </c>
      <c r="F18" s="752"/>
      <c r="G18" s="752"/>
      <c r="H18" s="766">
        <v>0</v>
      </c>
      <c r="I18" s="752">
        <v>5</v>
      </c>
      <c r="J18" s="752">
        <v>7505.0999999999995</v>
      </c>
      <c r="K18" s="766">
        <v>1</v>
      </c>
      <c r="L18" s="752">
        <v>5</v>
      </c>
      <c r="M18" s="753">
        <v>7505.0999999999995</v>
      </c>
    </row>
    <row r="19" spans="1:13" ht="14.4" customHeight="1" x14ac:dyDescent="0.3">
      <c r="A19" s="747" t="s">
        <v>599</v>
      </c>
      <c r="B19" s="748" t="s">
        <v>1630</v>
      </c>
      <c r="C19" s="748" t="s">
        <v>1635</v>
      </c>
      <c r="D19" s="748" t="s">
        <v>835</v>
      </c>
      <c r="E19" s="748" t="s">
        <v>1636</v>
      </c>
      <c r="F19" s="752"/>
      <c r="G19" s="752"/>
      <c r="H19" s="766">
        <v>0</v>
      </c>
      <c r="I19" s="752">
        <v>4</v>
      </c>
      <c r="J19" s="752">
        <v>7583.08</v>
      </c>
      <c r="K19" s="766">
        <v>1</v>
      </c>
      <c r="L19" s="752">
        <v>4</v>
      </c>
      <c r="M19" s="753">
        <v>7583.08</v>
      </c>
    </row>
    <row r="20" spans="1:13" ht="14.4" customHeight="1" x14ac:dyDescent="0.3">
      <c r="A20" s="747" t="s">
        <v>599</v>
      </c>
      <c r="B20" s="748" t="s">
        <v>1630</v>
      </c>
      <c r="C20" s="748" t="s">
        <v>1637</v>
      </c>
      <c r="D20" s="748" t="s">
        <v>829</v>
      </c>
      <c r="E20" s="748" t="s">
        <v>1638</v>
      </c>
      <c r="F20" s="752"/>
      <c r="G20" s="752"/>
      <c r="H20" s="766">
        <v>0</v>
      </c>
      <c r="I20" s="752">
        <v>60</v>
      </c>
      <c r="J20" s="752">
        <v>43272.000000000015</v>
      </c>
      <c r="K20" s="766">
        <v>1</v>
      </c>
      <c r="L20" s="752">
        <v>60</v>
      </c>
      <c r="M20" s="753">
        <v>43272.000000000015</v>
      </c>
    </row>
    <row r="21" spans="1:13" ht="14.4" customHeight="1" x14ac:dyDescent="0.3">
      <c r="A21" s="747" t="s">
        <v>599</v>
      </c>
      <c r="B21" s="748" t="s">
        <v>1630</v>
      </c>
      <c r="C21" s="748" t="s">
        <v>1639</v>
      </c>
      <c r="D21" s="748" t="s">
        <v>829</v>
      </c>
      <c r="E21" s="748" t="s">
        <v>1640</v>
      </c>
      <c r="F21" s="752"/>
      <c r="G21" s="752"/>
      <c r="H21" s="766">
        <v>0</v>
      </c>
      <c r="I21" s="752">
        <v>64</v>
      </c>
      <c r="J21" s="752">
        <v>17398.400000000001</v>
      </c>
      <c r="K21" s="766">
        <v>1</v>
      </c>
      <c r="L21" s="752">
        <v>64</v>
      </c>
      <c r="M21" s="753">
        <v>17398.400000000001</v>
      </c>
    </row>
    <row r="22" spans="1:13" ht="14.4" customHeight="1" x14ac:dyDescent="0.3">
      <c r="A22" s="747" t="s">
        <v>599</v>
      </c>
      <c r="B22" s="748" t="s">
        <v>1630</v>
      </c>
      <c r="C22" s="748" t="s">
        <v>1641</v>
      </c>
      <c r="D22" s="748" t="s">
        <v>829</v>
      </c>
      <c r="E22" s="748" t="s">
        <v>1642</v>
      </c>
      <c r="F22" s="752"/>
      <c r="G22" s="752"/>
      <c r="H22" s="766">
        <v>0</v>
      </c>
      <c r="I22" s="752">
        <v>58</v>
      </c>
      <c r="J22" s="752">
        <v>36578.280000000006</v>
      </c>
      <c r="K22" s="766">
        <v>1</v>
      </c>
      <c r="L22" s="752">
        <v>58</v>
      </c>
      <c r="M22" s="753">
        <v>36578.280000000006</v>
      </c>
    </row>
    <row r="23" spans="1:13" ht="14.4" customHeight="1" x14ac:dyDescent="0.3">
      <c r="A23" s="747" t="s">
        <v>599</v>
      </c>
      <c r="B23" s="748" t="s">
        <v>1630</v>
      </c>
      <c r="C23" s="748" t="s">
        <v>1643</v>
      </c>
      <c r="D23" s="748" t="s">
        <v>829</v>
      </c>
      <c r="E23" s="748" t="s">
        <v>1644</v>
      </c>
      <c r="F23" s="752"/>
      <c r="G23" s="752"/>
      <c r="H23" s="766">
        <v>0</v>
      </c>
      <c r="I23" s="752">
        <v>16</v>
      </c>
      <c r="J23" s="752">
        <v>14618.400000000001</v>
      </c>
      <c r="K23" s="766">
        <v>1</v>
      </c>
      <c r="L23" s="752">
        <v>16</v>
      </c>
      <c r="M23" s="753">
        <v>14618.400000000001</v>
      </c>
    </row>
    <row r="24" spans="1:13" ht="14.4" customHeight="1" x14ac:dyDescent="0.3">
      <c r="A24" s="747" t="s">
        <v>599</v>
      </c>
      <c r="B24" s="748" t="s">
        <v>1630</v>
      </c>
      <c r="C24" s="748" t="s">
        <v>1645</v>
      </c>
      <c r="D24" s="748" t="s">
        <v>829</v>
      </c>
      <c r="E24" s="748" t="s">
        <v>1646</v>
      </c>
      <c r="F24" s="752"/>
      <c r="G24" s="752"/>
      <c r="H24" s="766">
        <v>0</v>
      </c>
      <c r="I24" s="752">
        <v>46</v>
      </c>
      <c r="J24" s="752">
        <v>18811.7</v>
      </c>
      <c r="K24" s="766">
        <v>1</v>
      </c>
      <c r="L24" s="752">
        <v>46</v>
      </c>
      <c r="M24" s="753">
        <v>18811.7</v>
      </c>
    </row>
    <row r="25" spans="1:13" ht="14.4" customHeight="1" x14ac:dyDescent="0.3">
      <c r="A25" s="747" t="s">
        <v>599</v>
      </c>
      <c r="B25" s="748" t="s">
        <v>1647</v>
      </c>
      <c r="C25" s="748" t="s">
        <v>1648</v>
      </c>
      <c r="D25" s="748" t="s">
        <v>1649</v>
      </c>
      <c r="E25" s="748" t="s">
        <v>1650</v>
      </c>
      <c r="F25" s="752"/>
      <c r="G25" s="752"/>
      <c r="H25" s="766">
        <v>0</v>
      </c>
      <c r="I25" s="752">
        <v>1</v>
      </c>
      <c r="J25" s="752">
        <v>69.549999999999969</v>
      </c>
      <c r="K25" s="766">
        <v>1</v>
      </c>
      <c r="L25" s="752">
        <v>1</v>
      </c>
      <c r="M25" s="753">
        <v>69.549999999999969</v>
      </c>
    </row>
    <row r="26" spans="1:13" ht="14.4" customHeight="1" x14ac:dyDescent="0.3">
      <c r="A26" s="747" t="s">
        <v>599</v>
      </c>
      <c r="B26" s="748" t="s">
        <v>1647</v>
      </c>
      <c r="C26" s="748" t="s">
        <v>1651</v>
      </c>
      <c r="D26" s="748" t="s">
        <v>1649</v>
      </c>
      <c r="E26" s="748" t="s">
        <v>1652</v>
      </c>
      <c r="F26" s="752"/>
      <c r="G26" s="752"/>
      <c r="H26" s="766">
        <v>0</v>
      </c>
      <c r="I26" s="752">
        <v>9</v>
      </c>
      <c r="J26" s="752">
        <v>1254.0300000000002</v>
      </c>
      <c r="K26" s="766">
        <v>1</v>
      </c>
      <c r="L26" s="752">
        <v>9</v>
      </c>
      <c r="M26" s="753">
        <v>1254.0300000000002</v>
      </c>
    </row>
    <row r="27" spans="1:13" ht="14.4" customHeight="1" x14ac:dyDescent="0.3">
      <c r="A27" s="747" t="s">
        <v>599</v>
      </c>
      <c r="B27" s="748" t="s">
        <v>1653</v>
      </c>
      <c r="C27" s="748" t="s">
        <v>1654</v>
      </c>
      <c r="D27" s="748" t="s">
        <v>1655</v>
      </c>
      <c r="E27" s="748" t="s">
        <v>1656</v>
      </c>
      <c r="F27" s="752"/>
      <c r="G27" s="752"/>
      <c r="H27" s="766">
        <v>0</v>
      </c>
      <c r="I27" s="752">
        <v>1</v>
      </c>
      <c r="J27" s="752">
        <v>2247.6599999999994</v>
      </c>
      <c r="K27" s="766">
        <v>1</v>
      </c>
      <c r="L27" s="752">
        <v>1</v>
      </c>
      <c r="M27" s="753">
        <v>2247.6599999999994</v>
      </c>
    </row>
    <row r="28" spans="1:13" ht="14.4" customHeight="1" x14ac:dyDescent="0.3">
      <c r="A28" s="747" t="s">
        <v>599</v>
      </c>
      <c r="B28" s="748" t="s">
        <v>1653</v>
      </c>
      <c r="C28" s="748" t="s">
        <v>1657</v>
      </c>
      <c r="D28" s="748" t="s">
        <v>1655</v>
      </c>
      <c r="E28" s="748" t="s">
        <v>1658</v>
      </c>
      <c r="F28" s="752"/>
      <c r="G28" s="752"/>
      <c r="H28" s="766">
        <v>0</v>
      </c>
      <c r="I28" s="752">
        <v>1</v>
      </c>
      <c r="J28" s="752">
        <v>1580.07</v>
      </c>
      <c r="K28" s="766">
        <v>1</v>
      </c>
      <c r="L28" s="752">
        <v>1</v>
      </c>
      <c r="M28" s="753">
        <v>1580.07</v>
      </c>
    </row>
    <row r="29" spans="1:13" ht="14.4" customHeight="1" x14ac:dyDescent="0.3">
      <c r="A29" s="747" t="s">
        <v>599</v>
      </c>
      <c r="B29" s="748" t="s">
        <v>1659</v>
      </c>
      <c r="C29" s="748" t="s">
        <v>1660</v>
      </c>
      <c r="D29" s="748" t="s">
        <v>731</v>
      </c>
      <c r="E29" s="748" t="s">
        <v>1661</v>
      </c>
      <c r="F29" s="752"/>
      <c r="G29" s="752"/>
      <c r="H29" s="766">
        <v>0</v>
      </c>
      <c r="I29" s="752">
        <v>105</v>
      </c>
      <c r="J29" s="752">
        <v>13490.879999999997</v>
      </c>
      <c r="K29" s="766">
        <v>1</v>
      </c>
      <c r="L29" s="752">
        <v>105</v>
      </c>
      <c r="M29" s="753">
        <v>13490.879999999997</v>
      </c>
    </row>
    <row r="30" spans="1:13" ht="14.4" customHeight="1" x14ac:dyDescent="0.3">
      <c r="A30" s="747" t="s">
        <v>599</v>
      </c>
      <c r="B30" s="748" t="s">
        <v>1659</v>
      </c>
      <c r="C30" s="748" t="s">
        <v>1662</v>
      </c>
      <c r="D30" s="748" t="s">
        <v>731</v>
      </c>
      <c r="E30" s="748" t="s">
        <v>1663</v>
      </c>
      <c r="F30" s="752"/>
      <c r="G30" s="752"/>
      <c r="H30" s="766">
        <v>0</v>
      </c>
      <c r="I30" s="752">
        <v>16</v>
      </c>
      <c r="J30" s="752">
        <v>714.46999999999991</v>
      </c>
      <c r="K30" s="766">
        <v>1</v>
      </c>
      <c r="L30" s="752">
        <v>16</v>
      </c>
      <c r="M30" s="753">
        <v>714.46999999999991</v>
      </c>
    </row>
    <row r="31" spans="1:13" ht="14.4" customHeight="1" x14ac:dyDescent="0.3">
      <c r="A31" s="747" t="s">
        <v>599</v>
      </c>
      <c r="B31" s="748" t="s">
        <v>1659</v>
      </c>
      <c r="C31" s="748" t="s">
        <v>1664</v>
      </c>
      <c r="D31" s="748" t="s">
        <v>731</v>
      </c>
      <c r="E31" s="748" t="s">
        <v>1665</v>
      </c>
      <c r="F31" s="752"/>
      <c r="G31" s="752"/>
      <c r="H31" s="766">
        <v>0</v>
      </c>
      <c r="I31" s="752">
        <v>11</v>
      </c>
      <c r="J31" s="752">
        <v>986.36999999999978</v>
      </c>
      <c r="K31" s="766">
        <v>1</v>
      </c>
      <c r="L31" s="752">
        <v>11</v>
      </c>
      <c r="M31" s="753">
        <v>986.36999999999978</v>
      </c>
    </row>
    <row r="32" spans="1:13" ht="14.4" customHeight="1" x14ac:dyDescent="0.3">
      <c r="A32" s="747" t="s">
        <v>599</v>
      </c>
      <c r="B32" s="748" t="s">
        <v>1659</v>
      </c>
      <c r="C32" s="748" t="s">
        <v>1666</v>
      </c>
      <c r="D32" s="748" t="s">
        <v>1009</v>
      </c>
      <c r="E32" s="748" t="s">
        <v>1663</v>
      </c>
      <c r="F32" s="752">
        <v>1</v>
      </c>
      <c r="G32" s="752">
        <v>72.690000000000026</v>
      </c>
      <c r="H32" s="766">
        <v>1</v>
      </c>
      <c r="I32" s="752"/>
      <c r="J32" s="752"/>
      <c r="K32" s="766">
        <v>0</v>
      </c>
      <c r="L32" s="752">
        <v>1</v>
      </c>
      <c r="M32" s="753">
        <v>72.690000000000026</v>
      </c>
    </row>
    <row r="33" spans="1:13" ht="14.4" customHeight="1" x14ac:dyDescent="0.3">
      <c r="A33" s="747" t="s">
        <v>599</v>
      </c>
      <c r="B33" s="748" t="s">
        <v>1659</v>
      </c>
      <c r="C33" s="748" t="s">
        <v>1667</v>
      </c>
      <c r="D33" s="748" t="s">
        <v>1009</v>
      </c>
      <c r="E33" s="748" t="s">
        <v>1665</v>
      </c>
      <c r="F33" s="752">
        <v>4</v>
      </c>
      <c r="G33" s="752">
        <v>478.78</v>
      </c>
      <c r="H33" s="766">
        <v>1</v>
      </c>
      <c r="I33" s="752"/>
      <c r="J33" s="752"/>
      <c r="K33" s="766">
        <v>0</v>
      </c>
      <c r="L33" s="752">
        <v>4</v>
      </c>
      <c r="M33" s="753">
        <v>478.78</v>
      </c>
    </row>
    <row r="34" spans="1:13" ht="14.4" customHeight="1" x14ac:dyDescent="0.3">
      <c r="A34" s="747" t="s">
        <v>599</v>
      </c>
      <c r="B34" s="748" t="s">
        <v>1668</v>
      </c>
      <c r="C34" s="748" t="s">
        <v>1669</v>
      </c>
      <c r="D34" s="748" t="s">
        <v>1670</v>
      </c>
      <c r="E34" s="748" t="s">
        <v>1671</v>
      </c>
      <c r="F34" s="752"/>
      <c r="G34" s="752"/>
      <c r="H34" s="766">
        <v>0</v>
      </c>
      <c r="I34" s="752">
        <v>2</v>
      </c>
      <c r="J34" s="752">
        <v>195.51999999999998</v>
      </c>
      <c r="K34" s="766">
        <v>1</v>
      </c>
      <c r="L34" s="752">
        <v>2</v>
      </c>
      <c r="M34" s="753">
        <v>195.51999999999998</v>
      </c>
    </row>
    <row r="35" spans="1:13" ht="14.4" customHeight="1" x14ac:dyDescent="0.3">
      <c r="A35" s="747" t="s">
        <v>599</v>
      </c>
      <c r="B35" s="748" t="s">
        <v>1672</v>
      </c>
      <c r="C35" s="748" t="s">
        <v>1673</v>
      </c>
      <c r="D35" s="748" t="s">
        <v>1126</v>
      </c>
      <c r="E35" s="748" t="s">
        <v>1674</v>
      </c>
      <c r="F35" s="752"/>
      <c r="G35" s="752"/>
      <c r="H35" s="766">
        <v>0</v>
      </c>
      <c r="I35" s="752">
        <v>1</v>
      </c>
      <c r="J35" s="752">
        <v>290.36</v>
      </c>
      <c r="K35" s="766">
        <v>1</v>
      </c>
      <c r="L35" s="752">
        <v>1</v>
      </c>
      <c r="M35" s="753">
        <v>290.36</v>
      </c>
    </row>
    <row r="36" spans="1:13" ht="14.4" customHeight="1" x14ac:dyDescent="0.3">
      <c r="A36" s="747" t="s">
        <v>599</v>
      </c>
      <c r="B36" s="748" t="s">
        <v>1672</v>
      </c>
      <c r="C36" s="748" t="s">
        <v>1675</v>
      </c>
      <c r="D36" s="748" t="s">
        <v>1125</v>
      </c>
      <c r="E36" s="748" t="s">
        <v>1676</v>
      </c>
      <c r="F36" s="752"/>
      <c r="G36" s="752"/>
      <c r="H36" s="766">
        <v>0</v>
      </c>
      <c r="I36" s="752">
        <v>1</v>
      </c>
      <c r="J36" s="752">
        <v>62.29</v>
      </c>
      <c r="K36" s="766">
        <v>1</v>
      </c>
      <c r="L36" s="752">
        <v>1</v>
      </c>
      <c r="M36" s="753">
        <v>62.29</v>
      </c>
    </row>
    <row r="37" spans="1:13" ht="14.4" customHeight="1" x14ac:dyDescent="0.3">
      <c r="A37" s="747" t="s">
        <v>599</v>
      </c>
      <c r="B37" s="748" t="s">
        <v>1677</v>
      </c>
      <c r="C37" s="748" t="s">
        <v>1678</v>
      </c>
      <c r="D37" s="748" t="s">
        <v>841</v>
      </c>
      <c r="E37" s="748" t="s">
        <v>842</v>
      </c>
      <c r="F37" s="752"/>
      <c r="G37" s="752"/>
      <c r="H37" s="766">
        <v>0</v>
      </c>
      <c r="I37" s="752">
        <v>111</v>
      </c>
      <c r="J37" s="752">
        <v>4483.2900000000009</v>
      </c>
      <c r="K37" s="766">
        <v>1</v>
      </c>
      <c r="L37" s="752">
        <v>111</v>
      </c>
      <c r="M37" s="753">
        <v>4483.2900000000009</v>
      </c>
    </row>
    <row r="38" spans="1:13" ht="14.4" customHeight="1" x14ac:dyDescent="0.3">
      <c r="A38" s="747" t="s">
        <v>599</v>
      </c>
      <c r="B38" s="748" t="s">
        <v>1677</v>
      </c>
      <c r="C38" s="748" t="s">
        <v>1679</v>
      </c>
      <c r="D38" s="748" t="s">
        <v>839</v>
      </c>
      <c r="E38" s="748" t="s">
        <v>1680</v>
      </c>
      <c r="F38" s="752"/>
      <c r="G38" s="752"/>
      <c r="H38" s="766">
        <v>0</v>
      </c>
      <c r="I38" s="752">
        <v>11</v>
      </c>
      <c r="J38" s="752">
        <v>644.85000000000014</v>
      </c>
      <c r="K38" s="766">
        <v>1</v>
      </c>
      <c r="L38" s="752">
        <v>11</v>
      </c>
      <c r="M38" s="753">
        <v>644.85000000000014</v>
      </c>
    </row>
    <row r="39" spans="1:13" ht="14.4" customHeight="1" x14ac:dyDescent="0.3">
      <c r="A39" s="747" t="s">
        <v>599</v>
      </c>
      <c r="B39" s="748" t="s">
        <v>1677</v>
      </c>
      <c r="C39" s="748" t="s">
        <v>1681</v>
      </c>
      <c r="D39" s="748" t="s">
        <v>837</v>
      </c>
      <c r="E39" s="748" t="s">
        <v>1682</v>
      </c>
      <c r="F39" s="752"/>
      <c r="G39" s="752"/>
      <c r="H39" s="766">
        <v>0</v>
      </c>
      <c r="I39" s="752">
        <v>1</v>
      </c>
      <c r="J39" s="752">
        <v>161.77999999999997</v>
      </c>
      <c r="K39" s="766">
        <v>1</v>
      </c>
      <c r="L39" s="752">
        <v>1</v>
      </c>
      <c r="M39" s="753">
        <v>161.77999999999997</v>
      </c>
    </row>
    <row r="40" spans="1:13" ht="14.4" customHeight="1" x14ac:dyDescent="0.3">
      <c r="A40" s="747" t="s">
        <v>599</v>
      </c>
      <c r="B40" s="748" t="s">
        <v>1683</v>
      </c>
      <c r="C40" s="748" t="s">
        <v>1684</v>
      </c>
      <c r="D40" s="748" t="s">
        <v>864</v>
      </c>
      <c r="E40" s="748" t="s">
        <v>1685</v>
      </c>
      <c r="F40" s="752"/>
      <c r="G40" s="752"/>
      <c r="H40" s="766">
        <v>0</v>
      </c>
      <c r="I40" s="752">
        <v>3</v>
      </c>
      <c r="J40" s="752">
        <v>189.17000000000002</v>
      </c>
      <c r="K40" s="766">
        <v>1</v>
      </c>
      <c r="L40" s="752">
        <v>3</v>
      </c>
      <c r="M40" s="753">
        <v>189.17000000000002</v>
      </c>
    </row>
    <row r="41" spans="1:13" ht="14.4" customHeight="1" x14ac:dyDescent="0.3">
      <c r="A41" s="747" t="s">
        <v>599</v>
      </c>
      <c r="B41" s="748" t="s">
        <v>1683</v>
      </c>
      <c r="C41" s="748" t="s">
        <v>1686</v>
      </c>
      <c r="D41" s="748" t="s">
        <v>864</v>
      </c>
      <c r="E41" s="748" t="s">
        <v>1687</v>
      </c>
      <c r="F41" s="752"/>
      <c r="G41" s="752"/>
      <c r="H41" s="766">
        <v>0</v>
      </c>
      <c r="I41" s="752">
        <v>4</v>
      </c>
      <c r="J41" s="752">
        <v>173.32</v>
      </c>
      <c r="K41" s="766">
        <v>1</v>
      </c>
      <c r="L41" s="752">
        <v>4</v>
      </c>
      <c r="M41" s="753">
        <v>173.32</v>
      </c>
    </row>
    <row r="42" spans="1:13" ht="14.4" customHeight="1" x14ac:dyDescent="0.3">
      <c r="A42" s="747" t="s">
        <v>599</v>
      </c>
      <c r="B42" s="748" t="s">
        <v>1683</v>
      </c>
      <c r="C42" s="748" t="s">
        <v>1688</v>
      </c>
      <c r="D42" s="748" t="s">
        <v>867</v>
      </c>
      <c r="E42" s="748" t="s">
        <v>1689</v>
      </c>
      <c r="F42" s="752"/>
      <c r="G42" s="752"/>
      <c r="H42" s="766">
        <v>0</v>
      </c>
      <c r="I42" s="752">
        <v>8</v>
      </c>
      <c r="J42" s="752">
        <v>522.88</v>
      </c>
      <c r="K42" s="766">
        <v>1</v>
      </c>
      <c r="L42" s="752">
        <v>8</v>
      </c>
      <c r="M42" s="753">
        <v>522.88</v>
      </c>
    </row>
    <row r="43" spans="1:13" ht="14.4" customHeight="1" x14ac:dyDescent="0.3">
      <c r="A43" s="747" t="s">
        <v>599</v>
      </c>
      <c r="B43" s="748" t="s">
        <v>1690</v>
      </c>
      <c r="C43" s="748" t="s">
        <v>1691</v>
      </c>
      <c r="D43" s="748" t="s">
        <v>1094</v>
      </c>
      <c r="E43" s="748" t="s">
        <v>1692</v>
      </c>
      <c r="F43" s="752"/>
      <c r="G43" s="752"/>
      <c r="H43" s="766">
        <v>0</v>
      </c>
      <c r="I43" s="752">
        <v>4</v>
      </c>
      <c r="J43" s="752">
        <v>286.51</v>
      </c>
      <c r="K43" s="766">
        <v>1</v>
      </c>
      <c r="L43" s="752">
        <v>4</v>
      </c>
      <c r="M43" s="753">
        <v>286.51</v>
      </c>
    </row>
    <row r="44" spans="1:13" ht="14.4" customHeight="1" x14ac:dyDescent="0.3">
      <c r="A44" s="747" t="s">
        <v>599</v>
      </c>
      <c r="B44" s="748" t="s">
        <v>1690</v>
      </c>
      <c r="C44" s="748" t="s">
        <v>1693</v>
      </c>
      <c r="D44" s="748" t="s">
        <v>1694</v>
      </c>
      <c r="E44" s="748" t="s">
        <v>1695</v>
      </c>
      <c r="F44" s="752"/>
      <c r="G44" s="752"/>
      <c r="H44" s="766">
        <v>0</v>
      </c>
      <c r="I44" s="752">
        <v>5</v>
      </c>
      <c r="J44" s="752">
        <v>1037.3600000000001</v>
      </c>
      <c r="K44" s="766">
        <v>1</v>
      </c>
      <c r="L44" s="752">
        <v>5</v>
      </c>
      <c r="M44" s="753">
        <v>1037.3600000000001</v>
      </c>
    </row>
    <row r="45" spans="1:13" ht="14.4" customHeight="1" x14ac:dyDescent="0.3">
      <c r="A45" s="747" t="s">
        <v>599</v>
      </c>
      <c r="B45" s="748" t="s">
        <v>1690</v>
      </c>
      <c r="C45" s="748" t="s">
        <v>1696</v>
      </c>
      <c r="D45" s="748" t="s">
        <v>1694</v>
      </c>
      <c r="E45" s="748" t="s">
        <v>1697</v>
      </c>
      <c r="F45" s="752"/>
      <c r="G45" s="752"/>
      <c r="H45" s="766">
        <v>0</v>
      </c>
      <c r="I45" s="752">
        <v>4</v>
      </c>
      <c r="J45" s="752">
        <v>406.93000549967815</v>
      </c>
      <c r="K45" s="766">
        <v>1</v>
      </c>
      <c r="L45" s="752">
        <v>4</v>
      </c>
      <c r="M45" s="753">
        <v>406.93000549967815</v>
      </c>
    </row>
    <row r="46" spans="1:13" ht="14.4" customHeight="1" x14ac:dyDescent="0.3">
      <c r="A46" s="747" t="s">
        <v>599</v>
      </c>
      <c r="B46" s="748" t="s">
        <v>1690</v>
      </c>
      <c r="C46" s="748" t="s">
        <v>1698</v>
      </c>
      <c r="D46" s="748" t="s">
        <v>1699</v>
      </c>
      <c r="E46" s="748" t="s">
        <v>1700</v>
      </c>
      <c r="F46" s="752"/>
      <c r="G46" s="752"/>
      <c r="H46" s="766">
        <v>0</v>
      </c>
      <c r="I46" s="752">
        <v>2</v>
      </c>
      <c r="J46" s="752">
        <v>409.75000000000006</v>
      </c>
      <c r="K46" s="766">
        <v>1</v>
      </c>
      <c r="L46" s="752">
        <v>2</v>
      </c>
      <c r="M46" s="753">
        <v>409.75000000000006</v>
      </c>
    </row>
    <row r="47" spans="1:13" ht="14.4" customHeight="1" x14ac:dyDescent="0.3">
      <c r="A47" s="747" t="s">
        <v>599</v>
      </c>
      <c r="B47" s="748" t="s">
        <v>1690</v>
      </c>
      <c r="C47" s="748" t="s">
        <v>1701</v>
      </c>
      <c r="D47" s="748" t="s">
        <v>1694</v>
      </c>
      <c r="E47" s="748" t="s">
        <v>1702</v>
      </c>
      <c r="F47" s="752"/>
      <c r="G47" s="752"/>
      <c r="H47" s="766">
        <v>0</v>
      </c>
      <c r="I47" s="752">
        <v>6</v>
      </c>
      <c r="J47" s="752">
        <v>563.09999999999991</v>
      </c>
      <c r="K47" s="766">
        <v>1</v>
      </c>
      <c r="L47" s="752">
        <v>6</v>
      </c>
      <c r="M47" s="753">
        <v>563.09999999999991</v>
      </c>
    </row>
    <row r="48" spans="1:13" ht="14.4" customHeight="1" x14ac:dyDescent="0.3">
      <c r="A48" s="747" t="s">
        <v>599</v>
      </c>
      <c r="B48" s="748" t="s">
        <v>1690</v>
      </c>
      <c r="C48" s="748" t="s">
        <v>1703</v>
      </c>
      <c r="D48" s="748" t="s">
        <v>675</v>
      </c>
      <c r="E48" s="748" t="s">
        <v>1704</v>
      </c>
      <c r="F48" s="752"/>
      <c r="G48" s="752"/>
      <c r="H48" s="766">
        <v>0</v>
      </c>
      <c r="I48" s="752">
        <v>5</v>
      </c>
      <c r="J48" s="752">
        <v>442.25</v>
      </c>
      <c r="K48" s="766">
        <v>1</v>
      </c>
      <c r="L48" s="752">
        <v>5</v>
      </c>
      <c r="M48" s="753">
        <v>442.25</v>
      </c>
    </row>
    <row r="49" spans="1:13" ht="14.4" customHeight="1" x14ac:dyDescent="0.3">
      <c r="A49" s="747" t="s">
        <v>599</v>
      </c>
      <c r="B49" s="748" t="s">
        <v>1705</v>
      </c>
      <c r="C49" s="748" t="s">
        <v>1706</v>
      </c>
      <c r="D49" s="748" t="s">
        <v>1707</v>
      </c>
      <c r="E49" s="748" t="s">
        <v>1708</v>
      </c>
      <c r="F49" s="752"/>
      <c r="G49" s="752"/>
      <c r="H49" s="766">
        <v>0</v>
      </c>
      <c r="I49" s="752">
        <v>4</v>
      </c>
      <c r="J49" s="752">
        <v>392.92999999999995</v>
      </c>
      <c r="K49" s="766">
        <v>1</v>
      </c>
      <c r="L49" s="752">
        <v>4</v>
      </c>
      <c r="M49" s="753">
        <v>392.92999999999995</v>
      </c>
    </row>
    <row r="50" spans="1:13" ht="14.4" customHeight="1" x14ac:dyDescent="0.3">
      <c r="A50" s="747" t="s">
        <v>599</v>
      </c>
      <c r="B50" s="748" t="s">
        <v>1709</v>
      </c>
      <c r="C50" s="748" t="s">
        <v>1710</v>
      </c>
      <c r="D50" s="748" t="s">
        <v>686</v>
      </c>
      <c r="E50" s="748" t="s">
        <v>1711</v>
      </c>
      <c r="F50" s="752"/>
      <c r="G50" s="752"/>
      <c r="H50" s="766">
        <v>0</v>
      </c>
      <c r="I50" s="752">
        <v>2</v>
      </c>
      <c r="J50" s="752">
        <v>52.939999999999991</v>
      </c>
      <c r="K50" s="766">
        <v>1</v>
      </c>
      <c r="L50" s="752">
        <v>2</v>
      </c>
      <c r="M50" s="753">
        <v>52.939999999999991</v>
      </c>
    </row>
    <row r="51" spans="1:13" ht="14.4" customHeight="1" x14ac:dyDescent="0.3">
      <c r="A51" s="747" t="s">
        <v>599</v>
      </c>
      <c r="B51" s="748" t="s">
        <v>1709</v>
      </c>
      <c r="C51" s="748" t="s">
        <v>1712</v>
      </c>
      <c r="D51" s="748" t="s">
        <v>686</v>
      </c>
      <c r="E51" s="748" t="s">
        <v>1713</v>
      </c>
      <c r="F51" s="752"/>
      <c r="G51" s="752"/>
      <c r="H51" s="766">
        <v>0</v>
      </c>
      <c r="I51" s="752">
        <v>14</v>
      </c>
      <c r="J51" s="752">
        <v>1220.5900000000001</v>
      </c>
      <c r="K51" s="766">
        <v>1</v>
      </c>
      <c r="L51" s="752">
        <v>14</v>
      </c>
      <c r="M51" s="753">
        <v>1220.5900000000001</v>
      </c>
    </row>
    <row r="52" spans="1:13" ht="14.4" customHeight="1" x14ac:dyDescent="0.3">
      <c r="A52" s="747" t="s">
        <v>599</v>
      </c>
      <c r="B52" s="748" t="s">
        <v>1709</v>
      </c>
      <c r="C52" s="748" t="s">
        <v>1714</v>
      </c>
      <c r="D52" s="748" t="s">
        <v>686</v>
      </c>
      <c r="E52" s="748" t="s">
        <v>687</v>
      </c>
      <c r="F52" s="752"/>
      <c r="G52" s="752"/>
      <c r="H52" s="766">
        <v>0</v>
      </c>
      <c r="I52" s="752">
        <v>4</v>
      </c>
      <c r="J52" s="752">
        <v>208.62</v>
      </c>
      <c r="K52" s="766">
        <v>1</v>
      </c>
      <c r="L52" s="752">
        <v>4</v>
      </c>
      <c r="M52" s="753">
        <v>208.62</v>
      </c>
    </row>
    <row r="53" spans="1:13" ht="14.4" customHeight="1" x14ac:dyDescent="0.3">
      <c r="A53" s="747" t="s">
        <v>599</v>
      </c>
      <c r="B53" s="748" t="s">
        <v>1709</v>
      </c>
      <c r="C53" s="748" t="s">
        <v>1715</v>
      </c>
      <c r="D53" s="748" t="s">
        <v>1716</v>
      </c>
      <c r="E53" s="748" t="s">
        <v>1717</v>
      </c>
      <c r="F53" s="752">
        <v>5</v>
      </c>
      <c r="G53" s="752">
        <v>177</v>
      </c>
      <c r="H53" s="766">
        <v>1</v>
      </c>
      <c r="I53" s="752"/>
      <c r="J53" s="752"/>
      <c r="K53" s="766">
        <v>0</v>
      </c>
      <c r="L53" s="752">
        <v>5</v>
      </c>
      <c r="M53" s="753">
        <v>177</v>
      </c>
    </row>
    <row r="54" spans="1:13" ht="14.4" customHeight="1" x14ac:dyDescent="0.3">
      <c r="A54" s="747" t="s">
        <v>599</v>
      </c>
      <c r="B54" s="748" t="s">
        <v>1718</v>
      </c>
      <c r="C54" s="748" t="s">
        <v>1719</v>
      </c>
      <c r="D54" s="748" t="s">
        <v>711</v>
      </c>
      <c r="E54" s="748" t="s">
        <v>1720</v>
      </c>
      <c r="F54" s="752"/>
      <c r="G54" s="752"/>
      <c r="H54" s="766">
        <v>0</v>
      </c>
      <c r="I54" s="752">
        <v>2</v>
      </c>
      <c r="J54" s="752">
        <v>136</v>
      </c>
      <c r="K54" s="766">
        <v>1</v>
      </c>
      <c r="L54" s="752">
        <v>2</v>
      </c>
      <c r="M54" s="753">
        <v>136</v>
      </c>
    </row>
    <row r="55" spans="1:13" ht="14.4" customHeight="1" x14ac:dyDescent="0.3">
      <c r="A55" s="747" t="s">
        <v>599</v>
      </c>
      <c r="B55" s="748" t="s">
        <v>1718</v>
      </c>
      <c r="C55" s="748" t="s">
        <v>1721</v>
      </c>
      <c r="D55" s="748" t="s">
        <v>709</v>
      </c>
      <c r="E55" s="748" t="s">
        <v>1722</v>
      </c>
      <c r="F55" s="752"/>
      <c r="G55" s="752"/>
      <c r="H55" s="766">
        <v>0</v>
      </c>
      <c r="I55" s="752">
        <v>2</v>
      </c>
      <c r="J55" s="752">
        <v>236.41999999999987</v>
      </c>
      <c r="K55" s="766">
        <v>1</v>
      </c>
      <c r="L55" s="752">
        <v>2</v>
      </c>
      <c r="M55" s="753">
        <v>236.41999999999987</v>
      </c>
    </row>
    <row r="56" spans="1:13" ht="14.4" customHeight="1" x14ac:dyDescent="0.3">
      <c r="A56" s="747" t="s">
        <v>599</v>
      </c>
      <c r="B56" s="748" t="s">
        <v>1723</v>
      </c>
      <c r="C56" s="748" t="s">
        <v>1724</v>
      </c>
      <c r="D56" s="748" t="s">
        <v>1725</v>
      </c>
      <c r="E56" s="748" t="s">
        <v>1726</v>
      </c>
      <c r="F56" s="752"/>
      <c r="G56" s="752"/>
      <c r="H56" s="766">
        <v>0</v>
      </c>
      <c r="I56" s="752">
        <v>3</v>
      </c>
      <c r="J56" s="752">
        <v>26.099999999999998</v>
      </c>
      <c r="K56" s="766">
        <v>1</v>
      </c>
      <c r="L56" s="752">
        <v>3</v>
      </c>
      <c r="M56" s="753">
        <v>26.099999999999998</v>
      </c>
    </row>
    <row r="57" spans="1:13" ht="14.4" customHeight="1" x14ac:dyDescent="0.3">
      <c r="A57" s="747" t="s">
        <v>599</v>
      </c>
      <c r="B57" s="748" t="s">
        <v>1723</v>
      </c>
      <c r="C57" s="748" t="s">
        <v>1727</v>
      </c>
      <c r="D57" s="748" t="s">
        <v>1725</v>
      </c>
      <c r="E57" s="748" t="s">
        <v>1728</v>
      </c>
      <c r="F57" s="752"/>
      <c r="G57" s="752"/>
      <c r="H57" s="766">
        <v>0</v>
      </c>
      <c r="I57" s="752">
        <v>3</v>
      </c>
      <c r="J57" s="752">
        <v>45.239999999999988</v>
      </c>
      <c r="K57" s="766">
        <v>1</v>
      </c>
      <c r="L57" s="752">
        <v>3</v>
      </c>
      <c r="M57" s="753">
        <v>45.239999999999988</v>
      </c>
    </row>
    <row r="58" spans="1:13" ht="14.4" customHeight="1" x14ac:dyDescent="0.3">
      <c r="A58" s="747" t="s">
        <v>599</v>
      </c>
      <c r="B58" s="748" t="s">
        <v>1729</v>
      </c>
      <c r="C58" s="748" t="s">
        <v>1730</v>
      </c>
      <c r="D58" s="748" t="s">
        <v>1731</v>
      </c>
      <c r="E58" s="748" t="s">
        <v>1732</v>
      </c>
      <c r="F58" s="752"/>
      <c r="G58" s="752"/>
      <c r="H58" s="766">
        <v>0</v>
      </c>
      <c r="I58" s="752">
        <v>1</v>
      </c>
      <c r="J58" s="752">
        <v>32.950000000000003</v>
      </c>
      <c r="K58" s="766">
        <v>1</v>
      </c>
      <c r="L58" s="752">
        <v>1</v>
      </c>
      <c r="M58" s="753">
        <v>32.950000000000003</v>
      </c>
    </row>
    <row r="59" spans="1:13" ht="14.4" customHeight="1" x14ac:dyDescent="0.3">
      <c r="A59" s="747" t="s">
        <v>599</v>
      </c>
      <c r="B59" s="748" t="s">
        <v>1733</v>
      </c>
      <c r="C59" s="748" t="s">
        <v>1734</v>
      </c>
      <c r="D59" s="748" t="s">
        <v>991</v>
      </c>
      <c r="E59" s="748" t="s">
        <v>1735</v>
      </c>
      <c r="F59" s="752"/>
      <c r="G59" s="752"/>
      <c r="H59" s="766">
        <v>0</v>
      </c>
      <c r="I59" s="752">
        <v>13</v>
      </c>
      <c r="J59" s="752">
        <v>2854.3800000000006</v>
      </c>
      <c r="K59" s="766">
        <v>1</v>
      </c>
      <c r="L59" s="752">
        <v>13</v>
      </c>
      <c r="M59" s="753">
        <v>2854.3800000000006</v>
      </c>
    </row>
    <row r="60" spans="1:13" ht="14.4" customHeight="1" x14ac:dyDescent="0.3">
      <c r="A60" s="747" t="s">
        <v>599</v>
      </c>
      <c r="B60" s="748" t="s">
        <v>1733</v>
      </c>
      <c r="C60" s="748" t="s">
        <v>1736</v>
      </c>
      <c r="D60" s="748" t="s">
        <v>995</v>
      </c>
      <c r="E60" s="748" t="s">
        <v>1737</v>
      </c>
      <c r="F60" s="752"/>
      <c r="G60" s="752"/>
      <c r="H60" s="766">
        <v>0</v>
      </c>
      <c r="I60" s="752">
        <v>1</v>
      </c>
      <c r="J60" s="752">
        <v>368.25</v>
      </c>
      <c r="K60" s="766">
        <v>1</v>
      </c>
      <c r="L60" s="752">
        <v>1</v>
      </c>
      <c r="M60" s="753">
        <v>368.25</v>
      </c>
    </row>
    <row r="61" spans="1:13" ht="14.4" customHeight="1" x14ac:dyDescent="0.3">
      <c r="A61" s="747" t="s">
        <v>599</v>
      </c>
      <c r="B61" s="748" t="s">
        <v>1738</v>
      </c>
      <c r="C61" s="748" t="s">
        <v>1739</v>
      </c>
      <c r="D61" s="748" t="s">
        <v>1740</v>
      </c>
      <c r="E61" s="748" t="s">
        <v>1728</v>
      </c>
      <c r="F61" s="752"/>
      <c r="G61" s="752"/>
      <c r="H61" s="766">
        <v>0</v>
      </c>
      <c r="I61" s="752">
        <v>2</v>
      </c>
      <c r="J61" s="752">
        <v>120.72</v>
      </c>
      <c r="K61" s="766">
        <v>1</v>
      </c>
      <c r="L61" s="752">
        <v>2</v>
      </c>
      <c r="M61" s="753">
        <v>120.72</v>
      </c>
    </row>
    <row r="62" spans="1:13" ht="14.4" customHeight="1" x14ac:dyDescent="0.3">
      <c r="A62" s="747" t="s">
        <v>599</v>
      </c>
      <c r="B62" s="748" t="s">
        <v>1738</v>
      </c>
      <c r="C62" s="748" t="s">
        <v>1741</v>
      </c>
      <c r="D62" s="748" t="s">
        <v>1740</v>
      </c>
      <c r="E62" s="748" t="s">
        <v>1742</v>
      </c>
      <c r="F62" s="752"/>
      <c r="G62" s="752"/>
      <c r="H62" s="766">
        <v>0</v>
      </c>
      <c r="I62" s="752">
        <v>1</v>
      </c>
      <c r="J62" s="752">
        <v>201.19999999999993</v>
      </c>
      <c r="K62" s="766">
        <v>1</v>
      </c>
      <c r="L62" s="752">
        <v>1</v>
      </c>
      <c r="M62" s="753">
        <v>201.19999999999993</v>
      </c>
    </row>
    <row r="63" spans="1:13" ht="14.4" customHeight="1" x14ac:dyDescent="0.3">
      <c r="A63" s="747" t="s">
        <v>599</v>
      </c>
      <c r="B63" s="748" t="s">
        <v>1738</v>
      </c>
      <c r="C63" s="748" t="s">
        <v>1743</v>
      </c>
      <c r="D63" s="748" t="s">
        <v>1740</v>
      </c>
      <c r="E63" s="748" t="s">
        <v>1744</v>
      </c>
      <c r="F63" s="752"/>
      <c r="G63" s="752"/>
      <c r="H63" s="766">
        <v>0</v>
      </c>
      <c r="I63" s="752">
        <v>2</v>
      </c>
      <c r="J63" s="752">
        <v>29.54</v>
      </c>
      <c r="K63" s="766">
        <v>1</v>
      </c>
      <c r="L63" s="752">
        <v>2</v>
      </c>
      <c r="M63" s="753">
        <v>29.54</v>
      </c>
    </row>
    <row r="64" spans="1:13" ht="14.4" customHeight="1" x14ac:dyDescent="0.3">
      <c r="A64" s="747" t="s">
        <v>599</v>
      </c>
      <c r="B64" s="748" t="s">
        <v>1738</v>
      </c>
      <c r="C64" s="748" t="s">
        <v>1745</v>
      </c>
      <c r="D64" s="748" t="s">
        <v>1740</v>
      </c>
      <c r="E64" s="748" t="s">
        <v>1746</v>
      </c>
      <c r="F64" s="752"/>
      <c r="G64" s="752"/>
      <c r="H64" s="766">
        <v>0</v>
      </c>
      <c r="I64" s="752">
        <v>10</v>
      </c>
      <c r="J64" s="752">
        <v>118.39999999999999</v>
      </c>
      <c r="K64" s="766">
        <v>1</v>
      </c>
      <c r="L64" s="752">
        <v>10</v>
      </c>
      <c r="M64" s="753">
        <v>118.39999999999999</v>
      </c>
    </row>
    <row r="65" spans="1:13" ht="14.4" customHeight="1" x14ac:dyDescent="0.3">
      <c r="A65" s="747" t="s">
        <v>599</v>
      </c>
      <c r="B65" s="748" t="s">
        <v>1738</v>
      </c>
      <c r="C65" s="748" t="s">
        <v>1747</v>
      </c>
      <c r="D65" s="748" t="s">
        <v>1740</v>
      </c>
      <c r="E65" s="748" t="s">
        <v>1726</v>
      </c>
      <c r="F65" s="752"/>
      <c r="G65" s="752"/>
      <c r="H65" s="766">
        <v>0</v>
      </c>
      <c r="I65" s="752">
        <v>8</v>
      </c>
      <c r="J65" s="752">
        <v>241.86000000000007</v>
      </c>
      <c r="K65" s="766">
        <v>1</v>
      </c>
      <c r="L65" s="752">
        <v>8</v>
      </c>
      <c r="M65" s="753">
        <v>241.86000000000007</v>
      </c>
    </row>
    <row r="66" spans="1:13" ht="14.4" customHeight="1" x14ac:dyDescent="0.3">
      <c r="A66" s="747" t="s">
        <v>599</v>
      </c>
      <c r="B66" s="748" t="s">
        <v>1748</v>
      </c>
      <c r="C66" s="748" t="s">
        <v>1749</v>
      </c>
      <c r="D66" s="748" t="s">
        <v>851</v>
      </c>
      <c r="E66" s="748" t="s">
        <v>852</v>
      </c>
      <c r="F66" s="752"/>
      <c r="G66" s="752"/>
      <c r="H66" s="766">
        <v>0</v>
      </c>
      <c r="I66" s="752">
        <v>1</v>
      </c>
      <c r="J66" s="752">
        <v>54.469999999999992</v>
      </c>
      <c r="K66" s="766">
        <v>1</v>
      </c>
      <c r="L66" s="752">
        <v>1</v>
      </c>
      <c r="M66" s="753">
        <v>54.469999999999992</v>
      </c>
    </row>
    <row r="67" spans="1:13" ht="14.4" customHeight="1" x14ac:dyDescent="0.3">
      <c r="A67" s="747" t="s">
        <v>599</v>
      </c>
      <c r="B67" s="748" t="s">
        <v>1750</v>
      </c>
      <c r="C67" s="748" t="s">
        <v>1751</v>
      </c>
      <c r="D67" s="748" t="s">
        <v>1752</v>
      </c>
      <c r="E67" s="748" t="s">
        <v>1753</v>
      </c>
      <c r="F67" s="752"/>
      <c r="G67" s="752"/>
      <c r="H67" s="766">
        <v>0</v>
      </c>
      <c r="I67" s="752">
        <v>2</v>
      </c>
      <c r="J67" s="752">
        <v>555.31999999999994</v>
      </c>
      <c r="K67" s="766">
        <v>1</v>
      </c>
      <c r="L67" s="752">
        <v>2</v>
      </c>
      <c r="M67" s="753">
        <v>555.31999999999994</v>
      </c>
    </row>
    <row r="68" spans="1:13" ht="14.4" customHeight="1" x14ac:dyDescent="0.3">
      <c r="A68" s="747" t="s">
        <v>599</v>
      </c>
      <c r="B68" s="748" t="s">
        <v>1750</v>
      </c>
      <c r="C68" s="748" t="s">
        <v>1754</v>
      </c>
      <c r="D68" s="748" t="s">
        <v>1752</v>
      </c>
      <c r="E68" s="748" t="s">
        <v>1755</v>
      </c>
      <c r="F68" s="752"/>
      <c r="G68" s="752"/>
      <c r="H68" s="766">
        <v>0</v>
      </c>
      <c r="I68" s="752">
        <v>3</v>
      </c>
      <c r="J68" s="752">
        <v>512.54</v>
      </c>
      <c r="K68" s="766">
        <v>1</v>
      </c>
      <c r="L68" s="752">
        <v>3</v>
      </c>
      <c r="M68" s="753">
        <v>512.54</v>
      </c>
    </row>
    <row r="69" spans="1:13" ht="14.4" customHeight="1" x14ac:dyDescent="0.3">
      <c r="A69" s="747" t="s">
        <v>599</v>
      </c>
      <c r="B69" s="748" t="s">
        <v>1750</v>
      </c>
      <c r="C69" s="748" t="s">
        <v>1756</v>
      </c>
      <c r="D69" s="748" t="s">
        <v>1752</v>
      </c>
      <c r="E69" s="748" t="s">
        <v>1757</v>
      </c>
      <c r="F69" s="752"/>
      <c r="G69" s="752"/>
      <c r="H69" s="766">
        <v>0</v>
      </c>
      <c r="I69" s="752">
        <v>2</v>
      </c>
      <c r="J69" s="752">
        <v>907.31999999999994</v>
      </c>
      <c r="K69" s="766">
        <v>1</v>
      </c>
      <c r="L69" s="752">
        <v>2</v>
      </c>
      <c r="M69" s="753">
        <v>907.31999999999994</v>
      </c>
    </row>
    <row r="70" spans="1:13" ht="14.4" customHeight="1" x14ac:dyDescent="0.3">
      <c r="A70" s="747" t="s">
        <v>599</v>
      </c>
      <c r="B70" s="748" t="s">
        <v>1758</v>
      </c>
      <c r="C70" s="748" t="s">
        <v>1759</v>
      </c>
      <c r="D70" s="748" t="s">
        <v>1760</v>
      </c>
      <c r="E70" s="748" t="s">
        <v>1761</v>
      </c>
      <c r="F70" s="752"/>
      <c r="G70" s="752"/>
      <c r="H70" s="766">
        <v>0</v>
      </c>
      <c r="I70" s="752">
        <v>2</v>
      </c>
      <c r="J70" s="752">
        <v>281.44000000000005</v>
      </c>
      <c r="K70" s="766">
        <v>1</v>
      </c>
      <c r="L70" s="752">
        <v>2</v>
      </c>
      <c r="M70" s="753">
        <v>281.44000000000005</v>
      </c>
    </row>
    <row r="71" spans="1:13" ht="14.4" customHeight="1" x14ac:dyDescent="0.3">
      <c r="A71" s="747" t="s">
        <v>599</v>
      </c>
      <c r="B71" s="748" t="s">
        <v>1758</v>
      </c>
      <c r="C71" s="748" t="s">
        <v>1762</v>
      </c>
      <c r="D71" s="748" t="s">
        <v>1760</v>
      </c>
      <c r="E71" s="748" t="s">
        <v>1763</v>
      </c>
      <c r="F71" s="752"/>
      <c r="G71" s="752"/>
      <c r="H71" s="766">
        <v>0</v>
      </c>
      <c r="I71" s="752">
        <v>1</v>
      </c>
      <c r="J71" s="752">
        <v>224.37</v>
      </c>
      <c r="K71" s="766">
        <v>1</v>
      </c>
      <c r="L71" s="752">
        <v>1</v>
      </c>
      <c r="M71" s="753">
        <v>224.37</v>
      </c>
    </row>
    <row r="72" spans="1:13" ht="14.4" customHeight="1" x14ac:dyDescent="0.3">
      <c r="A72" s="747" t="s">
        <v>599</v>
      </c>
      <c r="B72" s="748" t="s">
        <v>1764</v>
      </c>
      <c r="C72" s="748" t="s">
        <v>1765</v>
      </c>
      <c r="D72" s="748" t="s">
        <v>934</v>
      </c>
      <c r="E72" s="748" t="s">
        <v>1766</v>
      </c>
      <c r="F72" s="752"/>
      <c r="G72" s="752"/>
      <c r="H72" s="766">
        <v>0</v>
      </c>
      <c r="I72" s="752">
        <v>2</v>
      </c>
      <c r="J72" s="752">
        <v>36.52000000000001</v>
      </c>
      <c r="K72" s="766">
        <v>1</v>
      </c>
      <c r="L72" s="752">
        <v>2</v>
      </c>
      <c r="M72" s="753">
        <v>36.52000000000001</v>
      </c>
    </row>
    <row r="73" spans="1:13" ht="14.4" customHeight="1" x14ac:dyDescent="0.3">
      <c r="A73" s="747" t="s">
        <v>599</v>
      </c>
      <c r="B73" s="748" t="s">
        <v>1767</v>
      </c>
      <c r="C73" s="748" t="s">
        <v>1768</v>
      </c>
      <c r="D73" s="748" t="s">
        <v>1769</v>
      </c>
      <c r="E73" s="748" t="s">
        <v>1770</v>
      </c>
      <c r="F73" s="752"/>
      <c r="G73" s="752"/>
      <c r="H73" s="766">
        <v>0</v>
      </c>
      <c r="I73" s="752">
        <v>1</v>
      </c>
      <c r="J73" s="752">
        <v>107.55</v>
      </c>
      <c r="K73" s="766">
        <v>1</v>
      </c>
      <c r="L73" s="752">
        <v>1</v>
      </c>
      <c r="M73" s="753">
        <v>107.55</v>
      </c>
    </row>
    <row r="74" spans="1:13" ht="14.4" customHeight="1" x14ac:dyDescent="0.3">
      <c r="A74" s="747" t="s">
        <v>599</v>
      </c>
      <c r="B74" s="748" t="s">
        <v>1771</v>
      </c>
      <c r="C74" s="748" t="s">
        <v>1772</v>
      </c>
      <c r="D74" s="748" t="s">
        <v>1773</v>
      </c>
      <c r="E74" s="748" t="s">
        <v>1774</v>
      </c>
      <c r="F74" s="752"/>
      <c r="G74" s="752"/>
      <c r="H74" s="766">
        <v>0</v>
      </c>
      <c r="I74" s="752">
        <v>3</v>
      </c>
      <c r="J74" s="752">
        <v>176.64000000000004</v>
      </c>
      <c r="K74" s="766">
        <v>1</v>
      </c>
      <c r="L74" s="752">
        <v>3</v>
      </c>
      <c r="M74" s="753">
        <v>176.64000000000004</v>
      </c>
    </row>
    <row r="75" spans="1:13" ht="14.4" customHeight="1" x14ac:dyDescent="0.3">
      <c r="A75" s="747" t="s">
        <v>599</v>
      </c>
      <c r="B75" s="748" t="s">
        <v>1775</v>
      </c>
      <c r="C75" s="748" t="s">
        <v>1776</v>
      </c>
      <c r="D75" s="748" t="s">
        <v>936</v>
      </c>
      <c r="E75" s="748" t="s">
        <v>1777</v>
      </c>
      <c r="F75" s="752"/>
      <c r="G75" s="752"/>
      <c r="H75" s="766">
        <v>0</v>
      </c>
      <c r="I75" s="752">
        <v>3</v>
      </c>
      <c r="J75" s="752">
        <v>57.030000000000015</v>
      </c>
      <c r="K75" s="766">
        <v>1</v>
      </c>
      <c r="L75" s="752">
        <v>3</v>
      </c>
      <c r="M75" s="753">
        <v>57.030000000000015</v>
      </c>
    </row>
    <row r="76" spans="1:13" ht="14.4" customHeight="1" x14ac:dyDescent="0.3">
      <c r="A76" s="747" t="s">
        <v>599</v>
      </c>
      <c r="B76" s="748" t="s">
        <v>1775</v>
      </c>
      <c r="C76" s="748" t="s">
        <v>1778</v>
      </c>
      <c r="D76" s="748" t="s">
        <v>936</v>
      </c>
      <c r="E76" s="748" t="s">
        <v>1779</v>
      </c>
      <c r="F76" s="752"/>
      <c r="G76" s="752"/>
      <c r="H76" s="766">
        <v>0</v>
      </c>
      <c r="I76" s="752">
        <v>1</v>
      </c>
      <c r="J76" s="752">
        <v>52.590000000000018</v>
      </c>
      <c r="K76" s="766">
        <v>1</v>
      </c>
      <c r="L76" s="752">
        <v>1</v>
      </c>
      <c r="M76" s="753">
        <v>52.590000000000018</v>
      </c>
    </row>
    <row r="77" spans="1:13" ht="14.4" customHeight="1" x14ac:dyDescent="0.3">
      <c r="A77" s="747" t="s">
        <v>599</v>
      </c>
      <c r="B77" s="748" t="s">
        <v>1780</v>
      </c>
      <c r="C77" s="748" t="s">
        <v>1781</v>
      </c>
      <c r="D77" s="748" t="s">
        <v>1782</v>
      </c>
      <c r="E77" s="748" t="s">
        <v>1783</v>
      </c>
      <c r="F77" s="752"/>
      <c r="G77" s="752"/>
      <c r="H77" s="766">
        <v>0</v>
      </c>
      <c r="I77" s="752">
        <v>5</v>
      </c>
      <c r="J77" s="752">
        <v>383.85000000000008</v>
      </c>
      <c r="K77" s="766">
        <v>1</v>
      </c>
      <c r="L77" s="752">
        <v>5</v>
      </c>
      <c r="M77" s="753">
        <v>383.85000000000008</v>
      </c>
    </row>
    <row r="78" spans="1:13" ht="14.4" customHeight="1" x14ac:dyDescent="0.3">
      <c r="A78" s="747" t="s">
        <v>599</v>
      </c>
      <c r="B78" s="748" t="s">
        <v>1784</v>
      </c>
      <c r="C78" s="748" t="s">
        <v>1785</v>
      </c>
      <c r="D78" s="748" t="s">
        <v>1786</v>
      </c>
      <c r="E78" s="748" t="s">
        <v>1787</v>
      </c>
      <c r="F78" s="752"/>
      <c r="G78" s="752"/>
      <c r="H78" s="766">
        <v>0</v>
      </c>
      <c r="I78" s="752">
        <v>1</v>
      </c>
      <c r="J78" s="752">
        <v>210.46</v>
      </c>
      <c r="K78" s="766">
        <v>1</v>
      </c>
      <c r="L78" s="752">
        <v>1</v>
      </c>
      <c r="M78" s="753">
        <v>210.46</v>
      </c>
    </row>
    <row r="79" spans="1:13" ht="14.4" customHeight="1" x14ac:dyDescent="0.3">
      <c r="A79" s="747" t="s">
        <v>599</v>
      </c>
      <c r="B79" s="748" t="s">
        <v>1784</v>
      </c>
      <c r="C79" s="748" t="s">
        <v>1788</v>
      </c>
      <c r="D79" s="748" t="s">
        <v>1789</v>
      </c>
      <c r="E79" s="748" t="s">
        <v>1790</v>
      </c>
      <c r="F79" s="752"/>
      <c r="G79" s="752"/>
      <c r="H79" s="766">
        <v>0</v>
      </c>
      <c r="I79" s="752">
        <v>25</v>
      </c>
      <c r="J79" s="752">
        <v>8086.49</v>
      </c>
      <c r="K79" s="766">
        <v>1</v>
      </c>
      <c r="L79" s="752">
        <v>25</v>
      </c>
      <c r="M79" s="753">
        <v>8086.49</v>
      </c>
    </row>
    <row r="80" spans="1:13" ht="14.4" customHeight="1" x14ac:dyDescent="0.3">
      <c r="A80" s="747" t="s">
        <v>599</v>
      </c>
      <c r="B80" s="748" t="s">
        <v>1784</v>
      </c>
      <c r="C80" s="748" t="s">
        <v>1791</v>
      </c>
      <c r="D80" s="748" t="s">
        <v>1789</v>
      </c>
      <c r="E80" s="748" t="s">
        <v>1792</v>
      </c>
      <c r="F80" s="752"/>
      <c r="G80" s="752"/>
      <c r="H80" s="766">
        <v>0</v>
      </c>
      <c r="I80" s="752">
        <v>6</v>
      </c>
      <c r="J80" s="752">
        <v>1249.9400000000003</v>
      </c>
      <c r="K80" s="766">
        <v>1</v>
      </c>
      <c r="L80" s="752">
        <v>6</v>
      </c>
      <c r="M80" s="753">
        <v>1249.9400000000003</v>
      </c>
    </row>
    <row r="81" spans="1:13" ht="14.4" customHeight="1" x14ac:dyDescent="0.3">
      <c r="A81" s="747" t="s">
        <v>599</v>
      </c>
      <c r="B81" s="748" t="s">
        <v>1793</v>
      </c>
      <c r="C81" s="748" t="s">
        <v>1794</v>
      </c>
      <c r="D81" s="748" t="s">
        <v>1795</v>
      </c>
      <c r="E81" s="748" t="s">
        <v>1796</v>
      </c>
      <c r="F81" s="752"/>
      <c r="G81" s="752"/>
      <c r="H81" s="766">
        <v>0</v>
      </c>
      <c r="I81" s="752">
        <v>3</v>
      </c>
      <c r="J81" s="752">
        <v>320.13000000000005</v>
      </c>
      <c r="K81" s="766">
        <v>1</v>
      </c>
      <c r="L81" s="752">
        <v>3</v>
      </c>
      <c r="M81" s="753">
        <v>320.13000000000005</v>
      </c>
    </row>
    <row r="82" spans="1:13" ht="14.4" customHeight="1" x14ac:dyDescent="0.3">
      <c r="A82" s="747" t="s">
        <v>599</v>
      </c>
      <c r="B82" s="748" t="s">
        <v>1793</v>
      </c>
      <c r="C82" s="748" t="s">
        <v>1797</v>
      </c>
      <c r="D82" s="748" t="s">
        <v>1795</v>
      </c>
      <c r="E82" s="748" t="s">
        <v>1798</v>
      </c>
      <c r="F82" s="752"/>
      <c r="G82" s="752"/>
      <c r="H82" s="766">
        <v>0</v>
      </c>
      <c r="I82" s="752">
        <v>2</v>
      </c>
      <c r="J82" s="752">
        <v>726.3</v>
      </c>
      <c r="K82" s="766">
        <v>1</v>
      </c>
      <c r="L82" s="752">
        <v>2</v>
      </c>
      <c r="M82" s="753">
        <v>726.3</v>
      </c>
    </row>
    <row r="83" spans="1:13" ht="14.4" customHeight="1" x14ac:dyDescent="0.3">
      <c r="A83" s="747" t="s">
        <v>599</v>
      </c>
      <c r="B83" s="748" t="s">
        <v>1793</v>
      </c>
      <c r="C83" s="748" t="s">
        <v>1799</v>
      </c>
      <c r="D83" s="748" t="s">
        <v>1795</v>
      </c>
      <c r="E83" s="748" t="s">
        <v>1800</v>
      </c>
      <c r="F83" s="752"/>
      <c r="G83" s="752"/>
      <c r="H83" s="766">
        <v>0</v>
      </c>
      <c r="I83" s="752">
        <v>3</v>
      </c>
      <c r="J83" s="752">
        <v>489.34</v>
      </c>
      <c r="K83" s="766">
        <v>1</v>
      </c>
      <c r="L83" s="752">
        <v>3</v>
      </c>
      <c r="M83" s="753">
        <v>489.34</v>
      </c>
    </row>
    <row r="84" spans="1:13" ht="14.4" customHeight="1" x14ac:dyDescent="0.3">
      <c r="A84" s="747" t="s">
        <v>599</v>
      </c>
      <c r="B84" s="748" t="s">
        <v>1801</v>
      </c>
      <c r="C84" s="748" t="s">
        <v>1802</v>
      </c>
      <c r="D84" s="748" t="s">
        <v>827</v>
      </c>
      <c r="E84" s="748" t="s">
        <v>1803</v>
      </c>
      <c r="F84" s="752"/>
      <c r="G84" s="752"/>
      <c r="H84" s="766">
        <v>0</v>
      </c>
      <c r="I84" s="752">
        <v>1</v>
      </c>
      <c r="J84" s="752">
        <v>225.23999999999995</v>
      </c>
      <c r="K84" s="766">
        <v>1</v>
      </c>
      <c r="L84" s="752">
        <v>1</v>
      </c>
      <c r="M84" s="753">
        <v>225.23999999999995</v>
      </c>
    </row>
    <row r="85" spans="1:13" ht="14.4" customHeight="1" x14ac:dyDescent="0.3">
      <c r="A85" s="747" t="s">
        <v>599</v>
      </c>
      <c r="B85" s="748" t="s">
        <v>1804</v>
      </c>
      <c r="C85" s="748" t="s">
        <v>1805</v>
      </c>
      <c r="D85" s="748" t="s">
        <v>1030</v>
      </c>
      <c r="E85" s="748" t="s">
        <v>1806</v>
      </c>
      <c r="F85" s="752"/>
      <c r="G85" s="752"/>
      <c r="H85" s="766">
        <v>0</v>
      </c>
      <c r="I85" s="752">
        <v>22</v>
      </c>
      <c r="J85" s="752">
        <v>1889.7000000000003</v>
      </c>
      <c r="K85" s="766">
        <v>1</v>
      </c>
      <c r="L85" s="752">
        <v>22</v>
      </c>
      <c r="M85" s="753">
        <v>1889.7000000000003</v>
      </c>
    </row>
    <row r="86" spans="1:13" ht="14.4" customHeight="1" x14ac:dyDescent="0.3">
      <c r="A86" s="747" t="s">
        <v>599</v>
      </c>
      <c r="B86" s="748" t="s">
        <v>1807</v>
      </c>
      <c r="C86" s="748" t="s">
        <v>1808</v>
      </c>
      <c r="D86" s="748" t="s">
        <v>1809</v>
      </c>
      <c r="E86" s="748" t="s">
        <v>1810</v>
      </c>
      <c r="F86" s="752"/>
      <c r="G86" s="752"/>
      <c r="H86" s="766">
        <v>0</v>
      </c>
      <c r="I86" s="752">
        <v>1</v>
      </c>
      <c r="J86" s="752">
        <v>99.370000000000076</v>
      </c>
      <c r="K86" s="766">
        <v>1</v>
      </c>
      <c r="L86" s="752">
        <v>1</v>
      </c>
      <c r="M86" s="753">
        <v>99.370000000000076</v>
      </c>
    </row>
    <row r="87" spans="1:13" ht="14.4" customHeight="1" x14ac:dyDescent="0.3">
      <c r="A87" s="747" t="s">
        <v>599</v>
      </c>
      <c r="B87" s="748" t="s">
        <v>1807</v>
      </c>
      <c r="C87" s="748" t="s">
        <v>1811</v>
      </c>
      <c r="D87" s="748" t="s">
        <v>1812</v>
      </c>
      <c r="E87" s="748" t="s">
        <v>1813</v>
      </c>
      <c r="F87" s="752"/>
      <c r="G87" s="752"/>
      <c r="H87" s="766">
        <v>0</v>
      </c>
      <c r="I87" s="752">
        <v>2</v>
      </c>
      <c r="J87" s="752">
        <v>98.759999999999991</v>
      </c>
      <c r="K87" s="766">
        <v>1</v>
      </c>
      <c r="L87" s="752">
        <v>2</v>
      </c>
      <c r="M87" s="753">
        <v>98.759999999999991</v>
      </c>
    </row>
    <row r="88" spans="1:13" ht="14.4" customHeight="1" x14ac:dyDescent="0.3">
      <c r="A88" s="747" t="s">
        <v>599</v>
      </c>
      <c r="B88" s="748" t="s">
        <v>1807</v>
      </c>
      <c r="C88" s="748" t="s">
        <v>1814</v>
      </c>
      <c r="D88" s="748" t="s">
        <v>1809</v>
      </c>
      <c r="E88" s="748" t="s">
        <v>1815</v>
      </c>
      <c r="F88" s="752"/>
      <c r="G88" s="752"/>
      <c r="H88" s="766">
        <v>0</v>
      </c>
      <c r="I88" s="752">
        <v>3</v>
      </c>
      <c r="J88" s="752">
        <v>183.33</v>
      </c>
      <c r="K88" s="766">
        <v>1</v>
      </c>
      <c r="L88" s="752">
        <v>3</v>
      </c>
      <c r="M88" s="753">
        <v>183.33</v>
      </c>
    </row>
    <row r="89" spans="1:13" ht="14.4" customHeight="1" x14ac:dyDescent="0.3">
      <c r="A89" s="747" t="s">
        <v>599</v>
      </c>
      <c r="B89" s="748" t="s">
        <v>1816</v>
      </c>
      <c r="C89" s="748" t="s">
        <v>1817</v>
      </c>
      <c r="D89" s="748" t="s">
        <v>1156</v>
      </c>
      <c r="E89" s="748" t="s">
        <v>1818</v>
      </c>
      <c r="F89" s="752"/>
      <c r="G89" s="752"/>
      <c r="H89" s="766">
        <v>0</v>
      </c>
      <c r="I89" s="752">
        <v>12</v>
      </c>
      <c r="J89" s="752">
        <v>2005.67</v>
      </c>
      <c r="K89" s="766">
        <v>1</v>
      </c>
      <c r="L89" s="752">
        <v>12</v>
      </c>
      <c r="M89" s="753">
        <v>2005.67</v>
      </c>
    </row>
    <row r="90" spans="1:13" ht="14.4" customHeight="1" x14ac:dyDescent="0.3">
      <c r="A90" s="747" t="s">
        <v>599</v>
      </c>
      <c r="B90" s="748" t="s">
        <v>1816</v>
      </c>
      <c r="C90" s="748" t="s">
        <v>1819</v>
      </c>
      <c r="D90" s="748" t="s">
        <v>1156</v>
      </c>
      <c r="E90" s="748" t="s">
        <v>1820</v>
      </c>
      <c r="F90" s="752"/>
      <c r="G90" s="752"/>
      <c r="H90" s="766">
        <v>0</v>
      </c>
      <c r="I90" s="752">
        <v>5</v>
      </c>
      <c r="J90" s="752">
        <v>574.62000000000012</v>
      </c>
      <c r="K90" s="766">
        <v>1</v>
      </c>
      <c r="L90" s="752">
        <v>5</v>
      </c>
      <c r="M90" s="753">
        <v>574.62000000000012</v>
      </c>
    </row>
    <row r="91" spans="1:13" ht="14.4" customHeight="1" x14ac:dyDescent="0.3">
      <c r="A91" s="747" t="s">
        <v>599</v>
      </c>
      <c r="B91" s="748" t="s">
        <v>1821</v>
      </c>
      <c r="C91" s="748" t="s">
        <v>1822</v>
      </c>
      <c r="D91" s="748" t="s">
        <v>1823</v>
      </c>
      <c r="E91" s="748" t="s">
        <v>1824</v>
      </c>
      <c r="F91" s="752"/>
      <c r="G91" s="752"/>
      <c r="H91" s="766">
        <v>0</v>
      </c>
      <c r="I91" s="752">
        <v>11</v>
      </c>
      <c r="J91" s="752">
        <v>5045.7</v>
      </c>
      <c r="K91" s="766">
        <v>1</v>
      </c>
      <c r="L91" s="752">
        <v>11</v>
      </c>
      <c r="M91" s="753">
        <v>5045.7</v>
      </c>
    </row>
    <row r="92" spans="1:13" ht="14.4" customHeight="1" x14ac:dyDescent="0.3">
      <c r="A92" s="747" t="s">
        <v>599</v>
      </c>
      <c r="B92" s="748" t="s">
        <v>1825</v>
      </c>
      <c r="C92" s="748" t="s">
        <v>1826</v>
      </c>
      <c r="D92" s="748" t="s">
        <v>1827</v>
      </c>
      <c r="E92" s="748" t="s">
        <v>1828</v>
      </c>
      <c r="F92" s="752"/>
      <c r="G92" s="752"/>
      <c r="H92" s="766">
        <v>0</v>
      </c>
      <c r="I92" s="752">
        <v>2</v>
      </c>
      <c r="J92" s="752">
        <v>130.41999999999996</v>
      </c>
      <c r="K92" s="766">
        <v>1</v>
      </c>
      <c r="L92" s="752">
        <v>2</v>
      </c>
      <c r="M92" s="753">
        <v>130.41999999999996</v>
      </c>
    </row>
    <row r="93" spans="1:13" ht="14.4" customHeight="1" x14ac:dyDescent="0.3">
      <c r="A93" s="747" t="s">
        <v>599</v>
      </c>
      <c r="B93" s="748" t="s">
        <v>1829</v>
      </c>
      <c r="C93" s="748" t="s">
        <v>1830</v>
      </c>
      <c r="D93" s="748" t="s">
        <v>1831</v>
      </c>
      <c r="E93" s="748" t="s">
        <v>1832</v>
      </c>
      <c r="F93" s="752">
        <v>80</v>
      </c>
      <c r="G93" s="752">
        <v>2265.4</v>
      </c>
      <c r="H93" s="766">
        <v>1</v>
      </c>
      <c r="I93" s="752"/>
      <c r="J93" s="752"/>
      <c r="K93" s="766">
        <v>0</v>
      </c>
      <c r="L93" s="752">
        <v>80</v>
      </c>
      <c r="M93" s="753">
        <v>2265.4</v>
      </c>
    </row>
    <row r="94" spans="1:13" ht="14.4" customHeight="1" x14ac:dyDescent="0.3">
      <c r="A94" s="747" t="s">
        <v>599</v>
      </c>
      <c r="B94" s="748" t="s">
        <v>1833</v>
      </c>
      <c r="C94" s="748" t="s">
        <v>1834</v>
      </c>
      <c r="D94" s="748" t="s">
        <v>1835</v>
      </c>
      <c r="E94" s="748" t="s">
        <v>1836</v>
      </c>
      <c r="F94" s="752"/>
      <c r="G94" s="752"/>
      <c r="H94" s="766">
        <v>0</v>
      </c>
      <c r="I94" s="752">
        <v>7</v>
      </c>
      <c r="J94" s="752">
        <v>6429.5</v>
      </c>
      <c r="K94" s="766">
        <v>1</v>
      </c>
      <c r="L94" s="752">
        <v>7</v>
      </c>
      <c r="M94" s="753">
        <v>6429.5</v>
      </c>
    </row>
    <row r="95" spans="1:13" ht="14.4" customHeight="1" x14ac:dyDescent="0.3">
      <c r="A95" s="747" t="s">
        <v>599</v>
      </c>
      <c r="B95" s="748" t="s">
        <v>1837</v>
      </c>
      <c r="C95" s="748" t="s">
        <v>1838</v>
      </c>
      <c r="D95" s="748" t="s">
        <v>1839</v>
      </c>
      <c r="E95" s="748" t="s">
        <v>1840</v>
      </c>
      <c r="F95" s="752"/>
      <c r="G95" s="752"/>
      <c r="H95" s="766">
        <v>0</v>
      </c>
      <c r="I95" s="752">
        <v>6</v>
      </c>
      <c r="J95" s="752">
        <v>1577.3999999999996</v>
      </c>
      <c r="K95" s="766">
        <v>1</v>
      </c>
      <c r="L95" s="752">
        <v>6</v>
      </c>
      <c r="M95" s="753">
        <v>1577.3999999999996</v>
      </c>
    </row>
    <row r="96" spans="1:13" ht="14.4" customHeight="1" x14ac:dyDescent="0.3">
      <c r="A96" s="747" t="s">
        <v>599</v>
      </c>
      <c r="B96" s="748" t="s">
        <v>1841</v>
      </c>
      <c r="C96" s="748" t="s">
        <v>1842</v>
      </c>
      <c r="D96" s="748" t="s">
        <v>1843</v>
      </c>
      <c r="E96" s="748" t="s">
        <v>1844</v>
      </c>
      <c r="F96" s="752"/>
      <c r="G96" s="752"/>
      <c r="H96" s="766">
        <v>0</v>
      </c>
      <c r="I96" s="752">
        <v>2</v>
      </c>
      <c r="J96" s="752">
        <v>1123.02</v>
      </c>
      <c r="K96" s="766">
        <v>1</v>
      </c>
      <c r="L96" s="752">
        <v>2</v>
      </c>
      <c r="M96" s="753">
        <v>1123.02</v>
      </c>
    </row>
    <row r="97" spans="1:13" ht="14.4" customHeight="1" x14ac:dyDescent="0.3">
      <c r="A97" s="747" t="s">
        <v>599</v>
      </c>
      <c r="B97" s="748" t="s">
        <v>1845</v>
      </c>
      <c r="C97" s="748" t="s">
        <v>1846</v>
      </c>
      <c r="D97" s="748" t="s">
        <v>1847</v>
      </c>
      <c r="E97" s="748" t="s">
        <v>1848</v>
      </c>
      <c r="F97" s="752"/>
      <c r="G97" s="752"/>
      <c r="H97" s="766">
        <v>0</v>
      </c>
      <c r="I97" s="752">
        <v>20</v>
      </c>
      <c r="J97" s="752">
        <v>667.8</v>
      </c>
      <c r="K97" s="766">
        <v>1</v>
      </c>
      <c r="L97" s="752">
        <v>20</v>
      </c>
      <c r="M97" s="753">
        <v>667.8</v>
      </c>
    </row>
    <row r="98" spans="1:13" ht="14.4" customHeight="1" x14ac:dyDescent="0.3">
      <c r="A98" s="747" t="s">
        <v>599</v>
      </c>
      <c r="B98" s="748" t="s">
        <v>1845</v>
      </c>
      <c r="C98" s="748" t="s">
        <v>1849</v>
      </c>
      <c r="D98" s="748" t="s">
        <v>1847</v>
      </c>
      <c r="E98" s="748" t="s">
        <v>1850</v>
      </c>
      <c r="F98" s="752"/>
      <c r="G98" s="752"/>
      <c r="H98" s="766">
        <v>0</v>
      </c>
      <c r="I98" s="752">
        <v>35</v>
      </c>
      <c r="J98" s="752">
        <v>1850.7999999999997</v>
      </c>
      <c r="K98" s="766">
        <v>1</v>
      </c>
      <c r="L98" s="752">
        <v>35</v>
      </c>
      <c r="M98" s="753">
        <v>1850.7999999999997</v>
      </c>
    </row>
    <row r="99" spans="1:13" ht="14.4" customHeight="1" x14ac:dyDescent="0.3">
      <c r="A99" s="747" t="s">
        <v>599</v>
      </c>
      <c r="B99" s="748" t="s">
        <v>1851</v>
      </c>
      <c r="C99" s="748" t="s">
        <v>1852</v>
      </c>
      <c r="D99" s="748" t="s">
        <v>1228</v>
      </c>
      <c r="E99" s="748" t="s">
        <v>1853</v>
      </c>
      <c r="F99" s="752"/>
      <c r="G99" s="752"/>
      <c r="H99" s="766">
        <v>0</v>
      </c>
      <c r="I99" s="752">
        <v>3</v>
      </c>
      <c r="J99" s="752">
        <v>3386.19</v>
      </c>
      <c r="K99" s="766">
        <v>1</v>
      </c>
      <c r="L99" s="752">
        <v>3</v>
      </c>
      <c r="M99" s="753">
        <v>3386.19</v>
      </c>
    </row>
    <row r="100" spans="1:13" ht="14.4" customHeight="1" x14ac:dyDescent="0.3">
      <c r="A100" s="747" t="s">
        <v>599</v>
      </c>
      <c r="B100" s="748" t="s">
        <v>1854</v>
      </c>
      <c r="C100" s="748" t="s">
        <v>1855</v>
      </c>
      <c r="D100" s="748" t="s">
        <v>1856</v>
      </c>
      <c r="E100" s="748" t="s">
        <v>1857</v>
      </c>
      <c r="F100" s="752"/>
      <c r="G100" s="752"/>
      <c r="H100" s="766">
        <v>0</v>
      </c>
      <c r="I100" s="752">
        <v>1</v>
      </c>
      <c r="J100" s="752">
        <v>148.5</v>
      </c>
      <c r="K100" s="766">
        <v>1</v>
      </c>
      <c r="L100" s="752">
        <v>1</v>
      </c>
      <c r="M100" s="753">
        <v>148.5</v>
      </c>
    </row>
    <row r="101" spans="1:13" ht="14.4" customHeight="1" x14ac:dyDescent="0.3">
      <c r="A101" s="747" t="s">
        <v>599</v>
      </c>
      <c r="B101" s="748" t="s">
        <v>1854</v>
      </c>
      <c r="C101" s="748" t="s">
        <v>1858</v>
      </c>
      <c r="D101" s="748" t="s">
        <v>1859</v>
      </c>
      <c r="E101" s="748" t="s">
        <v>1860</v>
      </c>
      <c r="F101" s="752"/>
      <c r="G101" s="752"/>
      <c r="H101" s="766">
        <v>0</v>
      </c>
      <c r="I101" s="752">
        <v>2</v>
      </c>
      <c r="J101" s="752">
        <v>4227.7099999999991</v>
      </c>
      <c r="K101" s="766">
        <v>1</v>
      </c>
      <c r="L101" s="752">
        <v>2</v>
      </c>
      <c r="M101" s="753">
        <v>4227.7099999999991</v>
      </c>
    </row>
    <row r="102" spans="1:13" ht="14.4" customHeight="1" x14ac:dyDescent="0.3">
      <c r="A102" s="747" t="s">
        <v>599</v>
      </c>
      <c r="B102" s="748" t="s">
        <v>1861</v>
      </c>
      <c r="C102" s="748" t="s">
        <v>1862</v>
      </c>
      <c r="D102" s="748" t="s">
        <v>635</v>
      </c>
      <c r="E102" s="748" t="s">
        <v>636</v>
      </c>
      <c r="F102" s="752"/>
      <c r="G102" s="752"/>
      <c r="H102" s="766">
        <v>0</v>
      </c>
      <c r="I102" s="752">
        <v>4</v>
      </c>
      <c r="J102" s="752">
        <v>216.04</v>
      </c>
      <c r="K102" s="766">
        <v>1</v>
      </c>
      <c r="L102" s="752">
        <v>4</v>
      </c>
      <c r="M102" s="753">
        <v>216.04</v>
      </c>
    </row>
    <row r="103" spans="1:13" ht="14.4" customHeight="1" x14ac:dyDescent="0.3">
      <c r="A103" s="747" t="s">
        <v>599</v>
      </c>
      <c r="B103" s="748" t="s">
        <v>1863</v>
      </c>
      <c r="C103" s="748" t="s">
        <v>1864</v>
      </c>
      <c r="D103" s="748" t="s">
        <v>1865</v>
      </c>
      <c r="E103" s="748" t="s">
        <v>1866</v>
      </c>
      <c r="F103" s="752"/>
      <c r="G103" s="752"/>
      <c r="H103" s="766">
        <v>0</v>
      </c>
      <c r="I103" s="752">
        <v>2</v>
      </c>
      <c r="J103" s="752">
        <v>1015.7600000000007</v>
      </c>
      <c r="K103" s="766">
        <v>1</v>
      </c>
      <c r="L103" s="752">
        <v>2</v>
      </c>
      <c r="M103" s="753">
        <v>1015.7600000000007</v>
      </c>
    </row>
    <row r="104" spans="1:13" ht="14.4" customHeight="1" x14ac:dyDescent="0.3">
      <c r="A104" s="747" t="s">
        <v>599</v>
      </c>
      <c r="B104" s="748" t="s">
        <v>1867</v>
      </c>
      <c r="C104" s="748" t="s">
        <v>1868</v>
      </c>
      <c r="D104" s="748" t="s">
        <v>1869</v>
      </c>
      <c r="E104" s="748" t="s">
        <v>1870</v>
      </c>
      <c r="F104" s="752"/>
      <c r="G104" s="752"/>
      <c r="H104" s="766">
        <v>0</v>
      </c>
      <c r="I104" s="752">
        <v>4</v>
      </c>
      <c r="J104" s="752">
        <v>591.04</v>
      </c>
      <c r="K104" s="766">
        <v>1</v>
      </c>
      <c r="L104" s="752">
        <v>4</v>
      </c>
      <c r="M104" s="753">
        <v>591.04</v>
      </c>
    </row>
    <row r="105" spans="1:13" ht="14.4" customHeight="1" x14ac:dyDescent="0.3">
      <c r="A105" s="747" t="s">
        <v>599</v>
      </c>
      <c r="B105" s="748" t="s">
        <v>1871</v>
      </c>
      <c r="C105" s="748" t="s">
        <v>1872</v>
      </c>
      <c r="D105" s="748" t="s">
        <v>997</v>
      </c>
      <c r="E105" s="748" t="s">
        <v>1873</v>
      </c>
      <c r="F105" s="752">
        <v>5</v>
      </c>
      <c r="G105" s="752">
        <v>1155.5400000000002</v>
      </c>
      <c r="H105" s="766">
        <v>1</v>
      </c>
      <c r="I105" s="752"/>
      <c r="J105" s="752"/>
      <c r="K105" s="766">
        <v>0</v>
      </c>
      <c r="L105" s="752">
        <v>5</v>
      </c>
      <c r="M105" s="753">
        <v>1155.5400000000002</v>
      </c>
    </row>
    <row r="106" spans="1:13" ht="14.4" customHeight="1" x14ac:dyDescent="0.3">
      <c r="A106" s="747" t="s">
        <v>599</v>
      </c>
      <c r="B106" s="748" t="s">
        <v>1871</v>
      </c>
      <c r="C106" s="748" t="s">
        <v>1874</v>
      </c>
      <c r="D106" s="748" t="s">
        <v>997</v>
      </c>
      <c r="E106" s="748" t="s">
        <v>1875</v>
      </c>
      <c r="F106" s="752">
        <v>1</v>
      </c>
      <c r="G106" s="752">
        <v>817.74</v>
      </c>
      <c r="H106" s="766">
        <v>1</v>
      </c>
      <c r="I106" s="752"/>
      <c r="J106" s="752"/>
      <c r="K106" s="766">
        <v>0</v>
      </c>
      <c r="L106" s="752">
        <v>1</v>
      </c>
      <c r="M106" s="753">
        <v>817.74</v>
      </c>
    </row>
    <row r="107" spans="1:13" ht="14.4" customHeight="1" x14ac:dyDescent="0.3">
      <c r="A107" s="747" t="s">
        <v>599</v>
      </c>
      <c r="B107" s="748" t="s">
        <v>1871</v>
      </c>
      <c r="C107" s="748" t="s">
        <v>1876</v>
      </c>
      <c r="D107" s="748" t="s">
        <v>1877</v>
      </c>
      <c r="E107" s="748" t="s">
        <v>1873</v>
      </c>
      <c r="F107" s="752"/>
      <c r="G107" s="752"/>
      <c r="H107" s="766">
        <v>0</v>
      </c>
      <c r="I107" s="752">
        <v>10</v>
      </c>
      <c r="J107" s="752">
        <v>875.2</v>
      </c>
      <c r="K107" s="766">
        <v>1</v>
      </c>
      <c r="L107" s="752">
        <v>10</v>
      </c>
      <c r="M107" s="753">
        <v>875.2</v>
      </c>
    </row>
    <row r="108" spans="1:13" ht="14.4" customHeight="1" x14ac:dyDescent="0.3">
      <c r="A108" s="747" t="s">
        <v>599</v>
      </c>
      <c r="B108" s="748" t="s">
        <v>1878</v>
      </c>
      <c r="C108" s="748" t="s">
        <v>1879</v>
      </c>
      <c r="D108" s="748" t="s">
        <v>1880</v>
      </c>
      <c r="E108" s="748" t="s">
        <v>1881</v>
      </c>
      <c r="F108" s="752"/>
      <c r="G108" s="752"/>
      <c r="H108" s="766">
        <v>0</v>
      </c>
      <c r="I108" s="752">
        <v>18</v>
      </c>
      <c r="J108" s="752">
        <v>706.88000000000011</v>
      </c>
      <c r="K108" s="766">
        <v>1</v>
      </c>
      <c r="L108" s="752">
        <v>18</v>
      </c>
      <c r="M108" s="753">
        <v>706.88000000000011</v>
      </c>
    </row>
    <row r="109" spans="1:13" ht="14.4" customHeight="1" x14ac:dyDescent="0.3">
      <c r="A109" s="747" t="s">
        <v>599</v>
      </c>
      <c r="B109" s="748" t="s">
        <v>1882</v>
      </c>
      <c r="C109" s="748" t="s">
        <v>1883</v>
      </c>
      <c r="D109" s="748" t="s">
        <v>962</v>
      </c>
      <c r="E109" s="748" t="s">
        <v>1884</v>
      </c>
      <c r="F109" s="752"/>
      <c r="G109" s="752"/>
      <c r="H109" s="766">
        <v>0</v>
      </c>
      <c r="I109" s="752">
        <v>28</v>
      </c>
      <c r="J109" s="752">
        <v>937.15999999999985</v>
      </c>
      <c r="K109" s="766">
        <v>1</v>
      </c>
      <c r="L109" s="752">
        <v>28</v>
      </c>
      <c r="M109" s="753">
        <v>937.15999999999985</v>
      </c>
    </row>
    <row r="110" spans="1:13" ht="14.4" customHeight="1" x14ac:dyDescent="0.3">
      <c r="A110" s="747" t="s">
        <v>599</v>
      </c>
      <c r="B110" s="748" t="s">
        <v>1882</v>
      </c>
      <c r="C110" s="748" t="s">
        <v>1885</v>
      </c>
      <c r="D110" s="748" t="s">
        <v>962</v>
      </c>
      <c r="E110" s="748" t="s">
        <v>1886</v>
      </c>
      <c r="F110" s="752"/>
      <c r="G110" s="752"/>
      <c r="H110" s="766">
        <v>0</v>
      </c>
      <c r="I110" s="752">
        <v>12</v>
      </c>
      <c r="J110" s="752">
        <v>609.78000000000009</v>
      </c>
      <c r="K110" s="766">
        <v>1</v>
      </c>
      <c r="L110" s="752">
        <v>12</v>
      </c>
      <c r="M110" s="753">
        <v>609.78000000000009</v>
      </c>
    </row>
    <row r="111" spans="1:13" ht="14.4" customHeight="1" x14ac:dyDescent="0.3">
      <c r="A111" s="747" t="s">
        <v>599</v>
      </c>
      <c r="B111" s="748" t="s">
        <v>1882</v>
      </c>
      <c r="C111" s="748" t="s">
        <v>1887</v>
      </c>
      <c r="D111" s="748" t="s">
        <v>962</v>
      </c>
      <c r="E111" s="748" t="s">
        <v>1888</v>
      </c>
      <c r="F111" s="752"/>
      <c r="G111" s="752"/>
      <c r="H111" s="766">
        <v>0</v>
      </c>
      <c r="I111" s="752">
        <v>56</v>
      </c>
      <c r="J111" s="752">
        <v>2837.94</v>
      </c>
      <c r="K111" s="766">
        <v>1</v>
      </c>
      <c r="L111" s="752">
        <v>56</v>
      </c>
      <c r="M111" s="753">
        <v>2837.94</v>
      </c>
    </row>
    <row r="112" spans="1:13" ht="14.4" customHeight="1" x14ac:dyDescent="0.3">
      <c r="A112" s="747" t="s">
        <v>599</v>
      </c>
      <c r="B112" s="748" t="s">
        <v>1889</v>
      </c>
      <c r="C112" s="748" t="s">
        <v>1890</v>
      </c>
      <c r="D112" s="748" t="s">
        <v>1891</v>
      </c>
      <c r="E112" s="748" t="s">
        <v>1892</v>
      </c>
      <c r="F112" s="752"/>
      <c r="G112" s="752"/>
      <c r="H112" s="766">
        <v>0</v>
      </c>
      <c r="I112" s="752">
        <v>4</v>
      </c>
      <c r="J112" s="752">
        <v>902</v>
      </c>
      <c r="K112" s="766">
        <v>1</v>
      </c>
      <c r="L112" s="752">
        <v>4</v>
      </c>
      <c r="M112" s="753">
        <v>902</v>
      </c>
    </row>
    <row r="113" spans="1:13" ht="14.4" customHeight="1" x14ac:dyDescent="0.3">
      <c r="A113" s="747" t="s">
        <v>599</v>
      </c>
      <c r="B113" s="748" t="s">
        <v>1893</v>
      </c>
      <c r="C113" s="748" t="s">
        <v>1894</v>
      </c>
      <c r="D113" s="748" t="s">
        <v>987</v>
      </c>
      <c r="E113" s="748" t="s">
        <v>988</v>
      </c>
      <c r="F113" s="752">
        <v>1</v>
      </c>
      <c r="G113" s="752">
        <v>899.97000000000025</v>
      </c>
      <c r="H113" s="766">
        <v>1</v>
      </c>
      <c r="I113" s="752"/>
      <c r="J113" s="752"/>
      <c r="K113" s="766">
        <v>0</v>
      </c>
      <c r="L113" s="752">
        <v>1</v>
      </c>
      <c r="M113" s="753">
        <v>899.97000000000025</v>
      </c>
    </row>
    <row r="114" spans="1:13" ht="14.4" customHeight="1" x14ac:dyDescent="0.3">
      <c r="A114" s="747" t="s">
        <v>599</v>
      </c>
      <c r="B114" s="748" t="s">
        <v>1893</v>
      </c>
      <c r="C114" s="748" t="s">
        <v>1895</v>
      </c>
      <c r="D114" s="748" t="s">
        <v>1896</v>
      </c>
      <c r="E114" s="748" t="s">
        <v>1897</v>
      </c>
      <c r="F114" s="752">
        <v>1</v>
      </c>
      <c r="G114" s="752">
        <v>224.19999999999996</v>
      </c>
      <c r="H114" s="766">
        <v>1</v>
      </c>
      <c r="I114" s="752"/>
      <c r="J114" s="752"/>
      <c r="K114" s="766">
        <v>0</v>
      </c>
      <c r="L114" s="752">
        <v>1</v>
      </c>
      <c r="M114" s="753">
        <v>224.19999999999996</v>
      </c>
    </row>
    <row r="115" spans="1:13" ht="14.4" customHeight="1" x14ac:dyDescent="0.3">
      <c r="A115" s="747" t="s">
        <v>599</v>
      </c>
      <c r="B115" s="748" t="s">
        <v>1898</v>
      </c>
      <c r="C115" s="748" t="s">
        <v>1899</v>
      </c>
      <c r="D115" s="748" t="s">
        <v>954</v>
      </c>
      <c r="E115" s="748" t="s">
        <v>1900</v>
      </c>
      <c r="F115" s="752"/>
      <c r="G115" s="752"/>
      <c r="H115" s="766">
        <v>0</v>
      </c>
      <c r="I115" s="752">
        <v>1</v>
      </c>
      <c r="J115" s="752">
        <v>166.91</v>
      </c>
      <c r="K115" s="766">
        <v>1</v>
      </c>
      <c r="L115" s="752">
        <v>1</v>
      </c>
      <c r="M115" s="753">
        <v>166.91</v>
      </c>
    </row>
    <row r="116" spans="1:13" ht="14.4" customHeight="1" x14ac:dyDescent="0.3">
      <c r="A116" s="747" t="s">
        <v>599</v>
      </c>
      <c r="B116" s="748" t="s">
        <v>1901</v>
      </c>
      <c r="C116" s="748" t="s">
        <v>1902</v>
      </c>
      <c r="D116" s="748" t="s">
        <v>1903</v>
      </c>
      <c r="E116" s="748" t="s">
        <v>1904</v>
      </c>
      <c r="F116" s="752"/>
      <c r="G116" s="752"/>
      <c r="H116" s="766">
        <v>0</v>
      </c>
      <c r="I116" s="752">
        <v>15</v>
      </c>
      <c r="J116" s="752">
        <v>136.76</v>
      </c>
      <c r="K116" s="766">
        <v>1</v>
      </c>
      <c r="L116" s="752">
        <v>15</v>
      </c>
      <c r="M116" s="753">
        <v>136.76</v>
      </c>
    </row>
    <row r="117" spans="1:13" ht="14.4" customHeight="1" x14ac:dyDescent="0.3">
      <c r="A117" s="747" t="s">
        <v>599</v>
      </c>
      <c r="B117" s="748" t="s">
        <v>1905</v>
      </c>
      <c r="C117" s="748" t="s">
        <v>1906</v>
      </c>
      <c r="D117" s="748" t="s">
        <v>1907</v>
      </c>
      <c r="E117" s="748" t="s">
        <v>1908</v>
      </c>
      <c r="F117" s="752"/>
      <c r="G117" s="752"/>
      <c r="H117" s="766">
        <v>0</v>
      </c>
      <c r="I117" s="752">
        <v>29</v>
      </c>
      <c r="J117" s="752">
        <v>1952.28</v>
      </c>
      <c r="K117" s="766">
        <v>1</v>
      </c>
      <c r="L117" s="752">
        <v>29</v>
      </c>
      <c r="M117" s="753">
        <v>1952.28</v>
      </c>
    </row>
    <row r="118" spans="1:13" ht="14.4" customHeight="1" x14ac:dyDescent="0.3">
      <c r="A118" s="747" t="s">
        <v>599</v>
      </c>
      <c r="B118" s="748" t="s">
        <v>1909</v>
      </c>
      <c r="C118" s="748" t="s">
        <v>1910</v>
      </c>
      <c r="D118" s="748" t="s">
        <v>1121</v>
      </c>
      <c r="E118" s="748" t="s">
        <v>1911</v>
      </c>
      <c r="F118" s="752"/>
      <c r="G118" s="752"/>
      <c r="H118" s="766">
        <v>0</v>
      </c>
      <c r="I118" s="752">
        <v>5</v>
      </c>
      <c r="J118" s="752">
        <v>227.45000000000002</v>
      </c>
      <c r="K118" s="766">
        <v>1</v>
      </c>
      <c r="L118" s="752">
        <v>5</v>
      </c>
      <c r="M118" s="753">
        <v>227.45000000000002</v>
      </c>
    </row>
    <row r="119" spans="1:13" ht="14.4" customHeight="1" x14ac:dyDescent="0.3">
      <c r="A119" s="747" t="s">
        <v>599</v>
      </c>
      <c r="B119" s="748" t="s">
        <v>1912</v>
      </c>
      <c r="C119" s="748" t="s">
        <v>1913</v>
      </c>
      <c r="D119" s="748" t="s">
        <v>713</v>
      </c>
      <c r="E119" s="748" t="s">
        <v>687</v>
      </c>
      <c r="F119" s="752"/>
      <c r="G119" s="752"/>
      <c r="H119" s="766">
        <v>0</v>
      </c>
      <c r="I119" s="752">
        <v>4</v>
      </c>
      <c r="J119" s="752">
        <v>79.28</v>
      </c>
      <c r="K119" s="766">
        <v>1</v>
      </c>
      <c r="L119" s="752">
        <v>4</v>
      </c>
      <c r="M119" s="753">
        <v>79.28</v>
      </c>
    </row>
    <row r="120" spans="1:13" ht="14.4" customHeight="1" x14ac:dyDescent="0.3">
      <c r="A120" s="747" t="s">
        <v>599</v>
      </c>
      <c r="B120" s="748" t="s">
        <v>1912</v>
      </c>
      <c r="C120" s="748" t="s">
        <v>1914</v>
      </c>
      <c r="D120" s="748" t="s">
        <v>715</v>
      </c>
      <c r="E120" s="748" t="s">
        <v>1796</v>
      </c>
      <c r="F120" s="752"/>
      <c r="G120" s="752"/>
      <c r="H120" s="766">
        <v>0</v>
      </c>
      <c r="I120" s="752">
        <v>9</v>
      </c>
      <c r="J120" s="752">
        <v>243.85999999999999</v>
      </c>
      <c r="K120" s="766">
        <v>1</v>
      </c>
      <c r="L120" s="752">
        <v>9</v>
      </c>
      <c r="M120" s="753">
        <v>243.85999999999999</v>
      </c>
    </row>
    <row r="121" spans="1:13" ht="14.4" customHeight="1" x14ac:dyDescent="0.3">
      <c r="A121" s="747" t="s">
        <v>599</v>
      </c>
      <c r="B121" s="748" t="s">
        <v>1915</v>
      </c>
      <c r="C121" s="748" t="s">
        <v>1916</v>
      </c>
      <c r="D121" s="748" t="s">
        <v>1096</v>
      </c>
      <c r="E121" s="748" t="s">
        <v>1917</v>
      </c>
      <c r="F121" s="752"/>
      <c r="G121" s="752"/>
      <c r="H121" s="766">
        <v>0</v>
      </c>
      <c r="I121" s="752">
        <v>6</v>
      </c>
      <c r="J121" s="752">
        <v>298.9199999999999</v>
      </c>
      <c r="K121" s="766">
        <v>1</v>
      </c>
      <c r="L121" s="752">
        <v>6</v>
      </c>
      <c r="M121" s="753">
        <v>298.9199999999999</v>
      </c>
    </row>
    <row r="122" spans="1:13" ht="14.4" customHeight="1" x14ac:dyDescent="0.3">
      <c r="A122" s="747" t="s">
        <v>599</v>
      </c>
      <c r="B122" s="748" t="s">
        <v>1915</v>
      </c>
      <c r="C122" s="748" t="s">
        <v>1918</v>
      </c>
      <c r="D122" s="748" t="s">
        <v>1919</v>
      </c>
      <c r="E122" s="748" t="s">
        <v>1920</v>
      </c>
      <c r="F122" s="752"/>
      <c r="G122" s="752"/>
      <c r="H122" s="766">
        <v>0</v>
      </c>
      <c r="I122" s="752">
        <v>13</v>
      </c>
      <c r="J122" s="752">
        <v>1055.6000000000001</v>
      </c>
      <c r="K122" s="766">
        <v>1</v>
      </c>
      <c r="L122" s="752">
        <v>13</v>
      </c>
      <c r="M122" s="753">
        <v>1055.6000000000001</v>
      </c>
    </row>
    <row r="123" spans="1:13" ht="14.4" customHeight="1" x14ac:dyDescent="0.3">
      <c r="A123" s="747" t="s">
        <v>599</v>
      </c>
      <c r="B123" s="748" t="s">
        <v>1921</v>
      </c>
      <c r="C123" s="748" t="s">
        <v>1922</v>
      </c>
      <c r="D123" s="748" t="s">
        <v>823</v>
      </c>
      <c r="E123" s="748" t="s">
        <v>1923</v>
      </c>
      <c r="F123" s="752"/>
      <c r="G123" s="752"/>
      <c r="H123" s="766">
        <v>0</v>
      </c>
      <c r="I123" s="752">
        <v>1</v>
      </c>
      <c r="J123" s="752">
        <v>311.04000000000008</v>
      </c>
      <c r="K123" s="766">
        <v>1</v>
      </c>
      <c r="L123" s="752">
        <v>1</v>
      </c>
      <c r="M123" s="753">
        <v>311.04000000000008</v>
      </c>
    </row>
    <row r="124" spans="1:13" ht="14.4" customHeight="1" x14ac:dyDescent="0.3">
      <c r="A124" s="747" t="s">
        <v>599</v>
      </c>
      <c r="B124" s="748" t="s">
        <v>1924</v>
      </c>
      <c r="C124" s="748" t="s">
        <v>1925</v>
      </c>
      <c r="D124" s="748" t="s">
        <v>951</v>
      </c>
      <c r="E124" s="748" t="s">
        <v>1926</v>
      </c>
      <c r="F124" s="752"/>
      <c r="G124" s="752"/>
      <c r="H124" s="766">
        <v>0</v>
      </c>
      <c r="I124" s="752">
        <v>2</v>
      </c>
      <c r="J124" s="752">
        <v>80.300000000000011</v>
      </c>
      <c r="K124" s="766">
        <v>1</v>
      </c>
      <c r="L124" s="752">
        <v>2</v>
      </c>
      <c r="M124" s="753">
        <v>80.300000000000011</v>
      </c>
    </row>
    <row r="125" spans="1:13" ht="14.4" customHeight="1" x14ac:dyDescent="0.3">
      <c r="A125" s="747" t="s">
        <v>599</v>
      </c>
      <c r="B125" s="748" t="s">
        <v>1924</v>
      </c>
      <c r="C125" s="748" t="s">
        <v>1927</v>
      </c>
      <c r="D125" s="748" t="s">
        <v>951</v>
      </c>
      <c r="E125" s="748" t="s">
        <v>1928</v>
      </c>
      <c r="F125" s="752"/>
      <c r="G125" s="752"/>
      <c r="H125" s="766">
        <v>0</v>
      </c>
      <c r="I125" s="752">
        <v>19</v>
      </c>
      <c r="J125" s="752">
        <v>1464.59</v>
      </c>
      <c r="K125" s="766">
        <v>1</v>
      </c>
      <c r="L125" s="752">
        <v>19</v>
      </c>
      <c r="M125" s="753">
        <v>1464.59</v>
      </c>
    </row>
    <row r="126" spans="1:13" ht="14.4" customHeight="1" x14ac:dyDescent="0.3">
      <c r="A126" s="747" t="s">
        <v>599</v>
      </c>
      <c r="B126" s="748" t="s">
        <v>1929</v>
      </c>
      <c r="C126" s="748" t="s">
        <v>1930</v>
      </c>
      <c r="D126" s="748" t="s">
        <v>1931</v>
      </c>
      <c r="E126" s="748" t="s">
        <v>1932</v>
      </c>
      <c r="F126" s="752"/>
      <c r="G126" s="752"/>
      <c r="H126" s="766">
        <v>0</v>
      </c>
      <c r="I126" s="752">
        <v>5</v>
      </c>
      <c r="J126" s="752">
        <v>196.55002635145325</v>
      </c>
      <c r="K126" s="766">
        <v>1</v>
      </c>
      <c r="L126" s="752">
        <v>5</v>
      </c>
      <c r="M126" s="753">
        <v>196.55002635145325</v>
      </c>
    </row>
    <row r="127" spans="1:13" ht="14.4" customHeight="1" x14ac:dyDescent="0.3">
      <c r="A127" s="747" t="s">
        <v>599</v>
      </c>
      <c r="B127" s="748" t="s">
        <v>1933</v>
      </c>
      <c r="C127" s="748" t="s">
        <v>1934</v>
      </c>
      <c r="D127" s="748" t="s">
        <v>1117</v>
      </c>
      <c r="E127" s="748" t="s">
        <v>1935</v>
      </c>
      <c r="F127" s="752"/>
      <c r="G127" s="752"/>
      <c r="H127" s="766">
        <v>0</v>
      </c>
      <c r="I127" s="752">
        <v>3</v>
      </c>
      <c r="J127" s="752">
        <v>225.01000000000005</v>
      </c>
      <c r="K127" s="766">
        <v>1</v>
      </c>
      <c r="L127" s="752">
        <v>3</v>
      </c>
      <c r="M127" s="753">
        <v>225.01000000000005</v>
      </c>
    </row>
    <row r="128" spans="1:13" ht="14.4" customHeight="1" x14ac:dyDescent="0.3">
      <c r="A128" s="747" t="s">
        <v>599</v>
      </c>
      <c r="B128" s="748" t="s">
        <v>1936</v>
      </c>
      <c r="C128" s="748" t="s">
        <v>1937</v>
      </c>
      <c r="D128" s="748" t="s">
        <v>1151</v>
      </c>
      <c r="E128" s="748" t="s">
        <v>1938</v>
      </c>
      <c r="F128" s="752"/>
      <c r="G128" s="752"/>
      <c r="H128" s="766">
        <v>0</v>
      </c>
      <c r="I128" s="752">
        <v>2</v>
      </c>
      <c r="J128" s="752">
        <v>391.98</v>
      </c>
      <c r="K128" s="766">
        <v>1</v>
      </c>
      <c r="L128" s="752">
        <v>2</v>
      </c>
      <c r="M128" s="753">
        <v>391.98</v>
      </c>
    </row>
    <row r="129" spans="1:13" ht="14.4" customHeight="1" x14ac:dyDescent="0.3">
      <c r="A129" s="747" t="s">
        <v>599</v>
      </c>
      <c r="B129" s="748" t="s">
        <v>1936</v>
      </c>
      <c r="C129" s="748" t="s">
        <v>1939</v>
      </c>
      <c r="D129" s="748" t="s">
        <v>1141</v>
      </c>
      <c r="E129" s="748" t="s">
        <v>1142</v>
      </c>
      <c r="F129" s="752"/>
      <c r="G129" s="752"/>
      <c r="H129" s="766">
        <v>0</v>
      </c>
      <c r="I129" s="752">
        <v>5</v>
      </c>
      <c r="J129" s="752">
        <v>205.94999999999996</v>
      </c>
      <c r="K129" s="766">
        <v>1</v>
      </c>
      <c r="L129" s="752">
        <v>5</v>
      </c>
      <c r="M129" s="753">
        <v>205.94999999999996</v>
      </c>
    </row>
    <row r="130" spans="1:13" ht="14.4" customHeight="1" x14ac:dyDescent="0.3">
      <c r="A130" s="747" t="s">
        <v>599</v>
      </c>
      <c r="B130" s="748" t="s">
        <v>1936</v>
      </c>
      <c r="C130" s="748" t="s">
        <v>1940</v>
      </c>
      <c r="D130" s="748" t="s">
        <v>1143</v>
      </c>
      <c r="E130" s="748" t="s">
        <v>1142</v>
      </c>
      <c r="F130" s="752"/>
      <c r="G130" s="752"/>
      <c r="H130" s="766">
        <v>0</v>
      </c>
      <c r="I130" s="752">
        <v>5</v>
      </c>
      <c r="J130" s="752">
        <v>205.95</v>
      </c>
      <c r="K130" s="766">
        <v>1</v>
      </c>
      <c r="L130" s="752">
        <v>5</v>
      </c>
      <c r="M130" s="753">
        <v>205.95</v>
      </c>
    </row>
    <row r="131" spans="1:13" ht="14.4" customHeight="1" x14ac:dyDescent="0.3">
      <c r="A131" s="747" t="s">
        <v>599</v>
      </c>
      <c r="B131" s="748" t="s">
        <v>1936</v>
      </c>
      <c r="C131" s="748" t="s">
        <v>1941</v>
      </c>
      <c r="D131" s="748" t="s">
        <v>1144</v>
      </c>
      <c r="E131" s="748" t="s">
        <v>1145</v>
      </c>
      <c r="F131" s="752"/>
      <c r="G131" s="752"/>
      <c r="H131" s="766">
        <v>0</v>
      </c>
      <c r="I131" s="752">
        <v>2</v>
      </c>
      <c r="J131" s="752">
        <v>238.94</v>
      </c>
      <c r="K131" s="766">
        <v>1</v>
      </c>
      <c r="L131" s="752">
        <v>2</v>
      </c>
      <c r="M131" s="753">
        <v>238.94</v>
      </c>
    </row>
    <row r="132" spans="1:13" ht="14.4" customHeight="1" x14ac:dyDescent="0.3">
      <c r="A132" s="747" t="s">
        <v>599</v>
      </c>
      <c r="B132" s="748" t="s">
        <v>1936</v>
      </c>
      <c r="C132" s="748" t="s">
        <v>1942</v>
      </c>
      <c r="D132" s="748" t="s">
        <v>1146</v>
      </c>
      <c r="E132" s="748" t="s">
        <v>1943</v>
      </c>
      <c r="F132" s="752"/>
      <c r="G132" s="752"/>
      <c r="H132" s="766">
        <v>0</v>
      </c>
      <c r="I132" s="752">
        <v>4</v>
      </c>
      <c r="J132" s="752">
        <v>447.80000000000007</v>
      </c>
      <c r="K132" s="766">
        <v>1</v>
      </c>
      <c r="L132" s="752">
        <v>4</v>
      </c>
      <c r="M132" s="753">
        <v>447.80000000000007</v>
      </c>
    </row>
    <row r="133" spans="1:13" ht="14.4" customHeight="1" x14ac:dyDescent="0.3">
      <c r="A133" s="747" t="s">
        <v>599</v>
      </c>
      <c r="B133" s="748" t="s">
        <v>1936</v>
      </c>
      <c r="C133" s="748" t="s">
        <v>1944</v>
      </c>
      <c r="D133" s="748" t="s">
        <v>1148</v>
      </c>
      <c r="E133" s="748" t="s">
        <v>1943</v>
      </c>
      <c r="F133" s="752"/>
      <c r="G133" s="752"/>
      <c r="H133" s="766">
        <v>0</v>
      </c>
      <c r="I133" s="752">
        <v>2</v>
      </c>
      <c r="J133" s="752">
        <v>223.90000000000006</v>
      </c>
      <c r="K133" s="766">
        <v>1</v>
      </c>
      <c r="L133" s="752">
        <v>2</v>
      </c>
      <c r="M133" s="753">
        <v>223.90000000000006</v>
      </c>
    </row>
    <row r="134" spans="1:13" ht="14.4" customHeight="1" x14ac:dyDescent="0.3">
      <c r="A134" s="747" t="s">
        <v>599</v>
      </c>
      <c r="B134" s="748" t="s">
        <v>1936</v>
      </c>
      <c r="C134" s="748" t="s">
        <v>1945</v>
      </c>
      <c r="D134" s="748" t="s">
        <v>1139</v>
      </c>
      <c r="E134" s="748" t="s">
        <v>1140</v>
      </c>
      <c r="F134" s="752"/>
      <c r="G134" s="752"/>
      <c r="H134" s="766">
        <v>0</v>
      </c>
      <c r="I134" s="752">
        <v>4</v>
      </c>
      <c r="J134" s="752">
        <v>654.67999999999995</v>
      </c>
      <c r="K134" s="766">
        <v>1</v>
      </c>
      <c r="L134" s="752">
        <v>4</v>
      </c>
      <c r="M134" s="753">
        <v>654.67999999999995</v>
      </c>
    </row>
    <row r="135" spans="1:13" ht="14.4" customHeight="1" x14ac:dyDescent="0.3">
      <c r="A135" s="747" t="s">
        <v>599</v>
      </c>
      <c r="B135" s="748" t="s">
        <v>1936</v>
      </c>
      <c r="C135" s="748" t="s">
        <v>1946</v>
      </c>
      <c r="D135" s="748" t="s">
        <v>1149</v>
      </c>
      <c r="E135" s="748" t="s">
        <v>1142</v>
      </c>
      <c r="F135" s="752"/>
      <c r="G135" s="752"/>
      <c r="H135" s="766">
        <v>0</v>
      </c>
      <c r="I135" s="752">
        <v>4</v>
      </c>
      <c r="J135" s="752">
        <v>122.68000000000004</v>
      </c>
      <c r="K135" s="766">
        <v>1</v>
      </c>
      <c r="L135" s="752">
        <v>4</v>
      </c>
      <c r="M135" s="753">
        <v>122.68000000000004</v>
      </c>
    </row>
    <row r="136" spans="1:13" ht="14.4" customHeight="1" x14ac:dyDescent="0.3">
      <c r="A136" s="747" t="s">
        <v>604</v>
      </c>
      <c r="B136" s="748" t="s">
        <v>1905</v>
      </c>
      <c r="C136" s="748" t="s">
        <v>1906</v>
      </c>
      <c r="D136" s="748" t="s">
        <v>1907</v>
      </c>
      <c r="E136" s="748" t="s">
        <v>1908</v>
      </c>
      <c r="F136" s="752"/>
      <c r="G136" s="752"/>
      <c r="H136" s="766">
        <v>0</v>
      </c>
      <c r="I136" s="752">
        <v>4</v>
      </c>
      <c r="J136" s="752">
        <v>269.27999999999997</v>
      </c>
      <c r="K136" s="766">
        <v>1</v>
      </c>
      <c r="L136" s="752">
        <v>4</v>
      </c>
      <c r="M136" s="753">
        <v>269.27999999999997</v>
      </c>
    </row>
    <row r="137" spans="1:13" ht="14.4" customHeight="1" x14ac:dyDescent="0.3">
      <c r="A137" s="747" t="s">
        <v>607</v>
      </c>
      <c r="B137" s="748" t="s">
        <v>1597</v>
      </c>
      <c r="C137" s="748" t="s">
        <v>1598</v>
      </c>
      <c r="D137" s="748" t="s">
        <v>729</v>
      </c>
      <c r="E137" s="748" t="s">
        <v>1599</v>
      </c>
      <c r="F137" s="752"/>
      <c r="G137" s="752"/>
      <c r="H137" s="766">
        <v>0</v>
      </c>
      <c r="I137" s="752">
        <v>600</v>
      </c>
      <c r="J137" s="752">
        <v>9948.8499999999985</v>
      </c>
      <c r="K137" s="766">
        <v>1</v>
      </c>
      <c r="L137" s="752">
        <v>600</v>
      </c>
      <c r="M137" s="753">
        <v>9948.8499999999985</v>
      </c>
    </row>
    <row r="138" spans="1:13" ht="14.4" customHeight="1" x14ac:dyDescent="0.3">
      <c r="A138" s="747" t="s">
        <v>607</v>
      </c>
      <c r="B138" s="748" t="s">
        <v>1607</v>
      </c>
      <c r="C138" s="748" t="s">
        <v>1608</v>
      </c>
      <c r="D138" s="748" t="s">
        <v>1609</v>
      </c>
      <c r="E138" s="748" t="s">
        <v>1610</v>
      </c>
      <c r="F138" s="752"/>
      <c r="G138" s="752"/>
      <c r="H138" s="766">
        <v>0</v>
      </c>
      <c r="I138" s="752">
        <v>9</v>
      </c>
      <c r="J138" s="752">
        <v>2465.1</v>
      </c>
      <c r="K138" s="766">
        <v>1</v>
      </c>
      <c r="L138" s="752">
        <v>9</v>
      </c>
      <c r="M138" s="753">
        <v>2465.1</v>
      </c>
    </row>
    <row r="139" spans="1:13" ht="14.4" customHeight="1" x14ac:dyDescent="0.3">
      <c r="A139" s="747" t="s">
        <v>607</v>
      </c>
      <c r="B139" s="748" t="s">
        <v>1611</v>
      </c>
      <c r="C139" s="748" t="s">
        <v>1947</v>
      </c>
      <c r="D139" s="748" t="s">
        <v>768</v>
      </c>
      <c r="E139" s="748" t="s">
        <v>1948</v>
      </c>
      <c r="F139" s="752"/>
      <c r="G139" s="752"/>
      <c r="H139" s="766">
        <v>0</v>
      </c>
      <c r="I139" s="752">
        <v>8</v>
      </c>
      <c r="J139" s="752">
        <v>415.68000280903647</v>
      </c>
      <c r="K139" s="766">
        <v>1</v>
      </c>
      <c r="L139" s="752">
        <v>8</v>
      </c>
      <c r="M139" s="753">
        <v>415.68000280903647</v>
      </c>
    </row>
    <row r="140" spans="1:13" ht="14.4" customHeight="1" x14ac:dyDescent="0.3">
      <c r="A140" s="747" t="s">
        <v>607</v>
      </c>
      <c r="B140" s="748" t="s">
        <v>1614</v>
      </c>
      <c r="C140" s="748" t="s">
        <v>1615</v>
      </c>
      <c r="D140" s="748" t="s">
        <v>1616</v>
      </c>
      <c r="E140" s="748" t="s">
        <v>1617</v>
      </c>
      <c r="F140" s="752"/>
      <c r="G140" s="752"/>
      <c r="H140" s="766">
        <v>0</v>
      </c>
      <c r="I140" s="752">
        <v>13</v>
      </c>
      <c r="J140" s="752">
        <v>5289.7900000000009</v>
      </c>
      <c r="K140" s="766">
        <v>1</v>
      </c>
      <c r="L140" s="752">
        <v>13</v>
      </c>
      <c r="M140" s="753">
        <v>5289.7900000000009</v>
      </c>
    </row>
    <row r="141" spans="1:13" ht="14.4" customHeight="1" x14ac:dyDescent="0.3">
      <c r="A141" s="747" t="s">
        <v>607</v>
      </c>
      <c r="B141" s="748" t="s">
        <v>1630</v>
      </c>
      <c r="C141" s="748" t="s">
        <v>1631</v>
      </c>
      <c r="D141" s="748" t="s">
        <v>835</v>
      </c>
      <c r="E141" s="748" t="s">
        <v>1632</v>
      </c>
      <c r="F141" s="752"/>
      <c r="G141" s="752"/>
      <c r="H141" s="766">
        <v>0</v>
      </c>
      <c r="I141" s="752">
        <v>1</v>
      </c>
      <c r="J141" s="752">
        <v>1106.26</v>
      </c>
      <c r="K141" s="766">
        <v>1</v>
      </c>
      <c r="L141" s="752">
        <v>1</v>
      </c>
      <c r="M141" s="753">
        <v>1106.26</v>
      </c>
    </row>
    <row r="142" spans="1:13" ht="14.4" customHeight="1" x14ac:dyDescent="0.3">
      <c r="A142" s="747" t="s">
        <v>607</v>
      </c>
      <c r="B142" s="748" t="s">
        <v>1630</v>
      </c>
      <c r="C142" s="748" t="s">
        <v>1637</v>
      </c>
      <c r="D142" s="748" t="s">
        <v>829</v>
      </c>
      <c r="E142" s="748" t="s">
        <v>1638</v>
      </c>
      <c r="F142" s="752"/>
      <c r="G142" s="752"/>
      <c r="H142" s="766">
        <v>0</v>
      </c>
      <c r="I142" s="752">
        <v>7</v>
      </c>
      <c r="J142" s="752">
        <v>5048.4000000000015</v>
      </c>
      <c r="K142" s="766">
        <v>1</v>
      </c>
      <c r="L142" s="752">
        <v>7</v>
      </c>
      <c r="M142" s="753">
        <v>5048.4000000000015</v>
      </c>
    </row>
    <row r="143" spans="1:13" ht="14.4" customHeight="1" x14ac:dyDescent="0.3">
      <c r="A143" s="747" t="s">
        <v>607</v>
      </c>
      <c r="B143" s="748" t="s">
        <v>1630</v>
      </c>
      <c r="C143" s="748" t="s">
        <v>1639</v>
      </c>
      <c r="D143" s="748" t="s">
        <v>829</v>
      </c>
      <c r="E143" s="748" t="s">
        <v>1640</v>
      </c>
      <c r="F143" s="752"/>
      <c r="G143" s="752"/>
      <c r="H143" s="766">
        <v>0</v>
      </c>
      <c r="I143" s="752">
        <v>100</v>
      </c>
      <c r="J143" s="752">
        <v>27185.000000000007</v>
      </c>
      <c r="K143" s="766">
        <v>1</v>
      </c>
      <c r="L143" s="752">
        <v>100</v>
      </c>
      <c r="M143" s="753">
        <v>27185.000000000007</v>
      </c>
    </row>
    <row r="144" spans="1:13" ht="14.4" customHeight="1" x14ac:dyDescent="0.3">
      <c r="A144" s="747" t="s">
        <v>607</v>
      </c>
      <c r="B144" s="748" t="s">
        <v>1630</v>
      </c>
      <c r="C144" s="748" t="s">
        <v>1641</v>
      </c>
      <c r="D144" s="748" t="s">
        <v>829</v>
      </c>
      <c r="E144" s="748" t="s">
        <v>1642</v>
      </c>
      <c r="F144" s="752"/>
      <c r="G144" s="752"/>
      <c r="H144" s="766">
        <v>0</v>
      </c>
      <c r="I144" s="752">
        <v>14</v>
      </c>
      <c r="J144" s="752">
        <v>8829.24</v>
      </c>
      <c r="K144" s="766">
        <v>1</v>
      </c>
      <c r="L144" s="752">
        <v>14</v>
      </c>
      <c r="M144" s="753">
        <v>8829.24</v>
      </c>
    </row>
    <row r="145" spans="1:13" ht="14.4" customHeight="1" x14ac:dyDescent="0.3">
      <c r="A145" s="747" t="s">
        <v>607</v>
      </c>
      <c r="B145" s="748" t="s">
        <v>1630</v>
      </c>
      <c r="C145" s="748" t="s">
        <v>1645</v>
      </c>
      <c r="D145" s="748" t="s">
        <v>829</v>
      </c>
      <c r="E145" s="748" t="s">
        <v>1646</v>
      </c>
      <c r="F145" s="752"/>
      <c r="G145" s="752"/>
      <c r="H145" s="766">
        <v>0</v>
      </c>
      <c r="I145" s="752">
        <v>66</v>
      </c>
      <c r="J145" s="752">
        <v>26990.699999999997</v>
      </c>
      <c r="K145" s="766">
        <v>1</v>
      </c>
      <c r="L145" s="752">
        <v>66</v>
      </c>
      <c r="M145" s="753">
        <v>26990.699999999997</v>
      </c>
    </row>
    <row r="146" spans="1:13" ht="14.4" customHeight="1" x14ac:dyDescent="0.3">
      <c r="A146" s="747" t="s">
        <v>607</v>
      </c>
      <c r="B146" s="748" t="s">
        <v>1647</v>
      </c>
      <c r="C146" s="748" t="s">
        <v>1651</v>
      </c>
      <c r="D146" s="748" t="s">
        <v>1649</v>
      </c>
      <c r="E146" s="748" t="s">
        <v>1652</v>
      </c>
      <c r="F146" s="752"/>
      <c r="G146" s="752"/>
      <c r="H146" s="766">
        <v>0</v>
      </c>
      <c r="I146" s="752">
        <v>2</v>
      </c>
      <c r="J146" s="752">
        <v>278.25</v>
      </c>
      <c r="K146" s="766">
        <v>1</v>
      </c>
      <c r="L146" s="752">
        <v>2</v>
      </c>
      <c r="M146" s="753">
        <v>278.25</v>
      </c>
    </row>
    <row r="147" spans="1:13" ht="14.4" customHeight="1" x14ac:dyDescent="0.3">
      <c r="A147" s="747" t="s">
        <v>607</v>
      </c>
      <c r="B147" s="748" t="s">
        <v>1949</v>
      </c>
      <c r="C147" s="748" t="s">
        <v>1950</v>
      </c>
      <c r="D147" s="748" t="s">
        <v>1951</v>
      </c>
      <c r="E147" s="748" t="s">
        <v>1952</v>
      </c>
      <c r="F147" s="752"/>
      <c r="G147" s="752"/>
      <c r="H147" s="766">
        <v>0</v>
      </c>
      <c r="I147" s="752">
        <v>14</v>
      </c>
      <c r="J147" s="752">
        <v>432550.43000000005</v>
      </c>
      <c r="K147" s="766">
        <v>1</v>
      </c>
      <c r="L147" s="752">
        <v>14</v>
      </c>
      <c r="M147" s="753">
        <v>432550.43000000005</v>
      </c>
    </row>
    <row r="148" spans="1:13" ht="14.4" customHeight="1" x14ac:dyDescent="0.3">
      <c r="A148" s="747" t="s">
        <v>607</v>
      </c>
      <c r="B148" s="748" t="s">
        <v>1659</v>
      </c>
      <c r="C148" s="748" t="s">
        <v>1660</v>
      </c>
      <c r="D148" s="748" t="s">
        <v>731</v>
      </c>
      <c r="E148" s="748" t="s">
        <v>1661</v>
      </c>
      <c r="F148" s="752"/>
      <c r="G148" s="752"/>
      <c r="H148" s="766">
        <v>0</v>
      </c>
      <c r="I148" s="752">
        <v>159</v>
      </c>
      <c r="J148" s="752">
        <v>20438.799999999996</v>
      </c>
      <c r="K148" s="766">
        <v>1</v>
      </c>
      <c r="L148" s="752">
        <v>159</v>
      </c>
      <c r="M148" s="753">
        <v>20438.799999999996</v>
      </c>
    </row>
    <row r="149" spans="1:13" ht="14.4" customHeight="1" x14ac:dyDescent="0.3">
      <c r="A149" s="747" t="s">
        <v>607</v>
      </c>
      <c r="B149" s="748" t="s">
        <v>1659</v>
      </c>
      <c r="C149" s="748" t="s">
        <v>1662</v>
      </c>
      <c r="D149" s="748" t="s">
        <v>731</v>
      </c>
      <c r="E149" s="748" t="s">
        <v>1663</v>
      </c>
      <c r="F149" s="752"/>
      <c r="G149" s="752"/>
      <c r="H149" s="766">
        <v>0</v>
      </c>
      <c r="I149" s="752">
        <v>2</v>
      </c>
      <c r="J149" s="752">
        <v>89.32</v>
      </c>
      <c r="K149" s="766">
        <v>1</v>
      </c>
      <c r="L149" s="752">
        <v>2</v>
      </c>
      <c r="M149" s="753">
        <v>89.32</v>
      </c>
    </row>
    <row r="150" spans="1:13" ht="14.4" customHeight="1" x14ac:dyDescent="0.3">
      <c r="A150" s="747" t="s">
        <v>607</v>
      </c>
      <c r="B150" s="748" t="s">
        <v>1659</v>
      </c>
      <c r="C150" s="748" t="s">
        <v>1664</v>
      </c>
      <c r="D150" s="748" t="s">
        <v>731</v>
      </c>
      <c r="E150" s="748" t="s">
        <v>1665</v>
      </c>
      <c r="F150" s="752"/>
      <c r="G150" s="752"/>
      <c r="H150" s="766">
        <v>0</v>
      </c>
      <c r="I150" s="752">
        <v>2</v>
      </c>
      <c r="J150" s="752">
        <v>179.5</v>
      </c>
      <c r="K150" s="766">
        <v>1</v>
      </c>
      <c r="L150" s="752">
        <v>2</v>
      </c>
      <c r="M150" s="753">
        <v>179.5</v>
      </c>
    </row>
    <row r="151" spans="1:13" ht="14.4" customHeight="1" x14ac:dyDescent="0.3">
      <c r="A151" s="747" t="s">
        <v>607</v>
      </c>
      <c r="B151" s="748" t="s">
        <v>1672</v>
      </c>
      <c r="C151" s="748" t="s">
        <v>1673</v>
      </c>
      <c r="D151" s="748" t="s">
        <v>1126</v>
      </c>
      <c r="E151" s="748" t="s">
        <v>1674</v>
      </c>
      <c r="F151" s="752"/>
      <c r="G151" s="752"/>
      <c r="H151" s="766">
        <v>0</v>
      </c>
      <c r="I151" s="752">
        <v>1</v>
      </c>
      <c r="J151" s="752">
        <v>288.94000000000005</v>
      </c>
      <c r="K151" s="766">
        <v>1</v>
      </c>
      <c r="L151" s="752">
        <v>1</v>
      </c>
      <c r="M151" s="753">
        <v>288.94000000000005</v>
      </c>
    </row>
    <row r="152" spans="1:13" ht="14.4" customHeight="1" x14ac:dyDescent="0.3">
      <c r="A152" s="747" t="s">
        <v>607</v>
      </c>
      <c r="B152" s="748" t="s">
        <v>1677</v>
      </c>
      <c r="C152" s="748" t="s">
        <v>1678</v>
      </c>
      <c r="D152" s="748" t="s">
        <v>841</v>
      </c>
      <c r="E152" s="748" t="s">
        <v>842</v>
      </c>
      <c r="F152" s="752"/>
      <c r="G152" s="752"/>
      <c r="H152" s="766">
        <v>0</v>
      </c>
      <c r="I152" s="752">
        <v>366</v>
      </c>
      <c r="J152" s="752">
        <v>14782.740005458862</v>
      </c>
      <c r="K152" s="766">
        <v>1</v>
      </c>
      <c r="L152" s="752">
        <v>366</v>
      </c>
      <c r="M152" s="753">
        <v>14782.740005458862</v>
      </c>
    </row>
    <row r="153" spans="1:13" ht="14.4" customHeight="1" x14ac:dyDescent="0.3">
      <c r="A153" s="747" t="s">
        <v>607</v>
      </c>
      <c r="B153" s="748" t="s">
        <v>1677</v>
      </c>
      <c r="C153" s="748" t="s">
        <v>1953</v>
      </c>
      <c r="D153" s="748" t="s">
        <v>1323</v>
      </c>
      <c r="E153" s="748" t="s">
        <v>1954</v>
      </c>
      <c r="F153" s="752">
        <v>1</v>
      </c>
      <c r="G153" s="752">
        <v>59.879999999999988</v>
      </c>
      <c r="H153" s="766">
        <v>1</v>
      </c>
      <c r="I153" s="752"/>
      <c r="J153" s="752"/>
      <c r="K153" s="766">
        <v>0</v>
      </c>
      <c r="L153" s="752">
        <v>1</v>
      </c>
      <c r="M153" s="753">
        <v>59.879999999999988</v>
      </c>
    </row>
    <row r="154" spans="1:13" ht="14.4" customHeight="1" x14ac:dyDescent="0.3">
      <c r="A154" s="747" t="s">
        <v>607</v>
      </c>
      <c r="B154" s="748" t="s">
        <v>1683</v>
      </c>
      <c r="C154" s="748" t="s">
        <v>1684</v>
      </c>
      <c r="D154" s="748" t="s">
        <v>864</v>
      </c>
      <c r="E154" s="748" t="s">
        <v>1685</v>
      </c>
      <c r="F154" s="752"/>
      <c r="G154" s="752"/>
      <c r="H154" s="766">
        <v>0</v>
      </c>
      <c r="I154" s="752">
        <v>23</v>
      </c>
      <c r="J154" s="752">
        <v>1271.22</v>
      </c>
      <c r="K154" s="766">
        <v>1</v>
      </c>
      <c r="L154" s="752">
        <v>23</v>
      </c>
      <c r="M154" s="753">
        <v>1271.22</v>
      </c>
    </row>
    <row r="155" spans="1:13" ht="14.4" customHeight="1" x14ac:dyDescent="0.3">
      <c r="A155" s="747" t="s">
        <v>607</v>
      </c>
      <c r="B155" s="748" t="s">
        <v>1690</v>
      </c>
      <c r="C155" s="748" t="s">
        <v>1691</v>
      </c>
      <c r="D155" s="748" t="s">
        <v>1094</v>
      </c>
      <c r="E155" s="748" t="s">
        <v>1692</v>
      </c>
      <c r="F155" s="752"/>
      <c r="G155" s="752"/>
      <c r="H155" s="766">
        <v>0</v>
      </c>
      <c r="I155" s="752">
        <v>7</v>
      </c>
      <c r="J155" s="752">
        <v>500.52</v>
      </c>
      <c r="K155" s="766">
        <v>1</v>
      </c>
      <c r="L155" s="752">
        <v>7</v>
      </c>
      <c r="M155" s="753">
        <v>500.52</v>
      </c>
    </row>
    <row r="156" spans="1:13" ht="14.4" customHeight="1" x14ac:dyDescent="0.3">
      <c r="A156" s="747" t="s">
        <v>607</v>
      </c>
      <c r="B156" s="748" t="s">
        <v>1690</v>
      </c>
      <c r="C156" s="748" t="s">
        <v>1955</v>
      </c>
      <c r="D156" s="748" t="s">
        <v>1694</v>
      </c>
      <c r="E156" s="748" t="s">
        <v>1956</v>
      </c>
      <c r="F156" s="752"/>
      <c r="G156" s="752"/>
      <c r="H156" s="766">
        <v>0</v>
      </c>
      <c r="I156" s="752">
        <v>2</v>
      </c>
      <c r="J156" s="752">
        <v>144.67000000000002</v>
      </c>
      <c r="K156" s="766">
        <v>1</v>
      </c>
      <c r="L156" s="752">
        <v>2</v>
      </c>
      <c r="M156" s="753">
        <v>144.67000000000002</v>
      </c>
    </row>
    <row r="157" spans="1:13" ht="14.4" customHeight="1" x14ac:dyDescent="0.3">
      <c r="A157" s="747" t="s">
        <v>607</v>
      </c>
      <c r="B157" s="748" t="s">
        <v>1690</v>
      </c>
      <c r="C157" s="748" t="s">
        <v>1696</v>
      </c>
      <c r="D157" s="748" t="s">
        <v>1694</v>
      </c>
      <c r="E157" s="748" t="s">
        <v>1697</v>
      </c>
      <c r="F157" s="752"/>
      <c r="G157" s="752"/>
      <c r="H157" s="766">
        <v>0</v>
      </c>
      <c r="I157" s="752">
        <v>4</v>
      </c>
      <c r="J157" s="752">
        <v>406.94000000000005</v>
      </c>
      <c r="K157" s="766">
        <v>1</v>
      </c>
      <c r="L157" s="752">
        <v>4</v>
      </c>
      <c r="M157" s="753">
        <v>406.94000000000005</v>
      </c>
    </row>
    <row r="158" spans="1:13" ht="14.4" customHeight="1" x14ac:dyDescent="0.3">
      <c r="A158" s="747" t="s">
        <v>607</v>
      </c>
      <c r="B158" s="748" t="s">
        <v>1690</v>
      </c>
      <c r="C158" s="748" t="s">
        <v>1701</v>
      </c>
      <c r="D158" s="748" t="s">
        <v>1694</v>
      </c>
      <c r="E158" s="748" t="s">
        <v>1702</v>
      </c>
      <c r="F158" s="752"/>
      <c r="G158" s="752"/>
      <c r="H158" s="766">
        <v>0</v>
      </c>
      <c r="I158" s="752">
        <v>4</v>
      </c>
      <c r="J158" s="752">
        <v>375.42</v>
      </c>
      <c r="K158" s="766">
        <v>1</v>
      </c>
      <c r="L158" s="752">
        <v>4</v>
      </c>
      <c r="M158" s="753">
        <v>375.42</v>
      </c>
    </row>
    <row r="159" spans="1:13" ht="14.4" customHeight="1" x14ac:dyDescent="0.3">
      <c r="A159" s="747" t="s">
        <v>607</v>
      </c>
      <c r="B159" s="748" t="s">
        <v>1709</v>
      </c>
      <c r="C159" s="748" t="s">
        <v>1957</v>
      </c>
      <c r="D159" s="748" t="s">
        <v>686</v>
      </c>
      <c r="E159" s="748" t="s">
        <v>1958</v>
      </c>
      <c r="F159" s="752"/>
      <c r="G159" s="752"/>
      <c r="H159" s="766">
        <v>0</v>
      </c>
      <c r="I159" s="752">
        <v>4</v>
      </c>
      <c r="J159" s="752">
        <v>104.57999999999998</v>
      </c>
      <c r="K159" s="766">
        <v>1</v>
      </c>
      <c r="L159" s="752">
        <v>4</v>
      </c>
      <c r="M159" s="753">
        <v>104.57999999999998</v>
      </c>
    </row>
    <row r="160" spans="1:13" ht="14.4" customHeight="1" x14ac:dyDescent="0.3">
      <c r="A160" s="747" t="s">
        <v>607</v>
      </c>
      <c r="B160" s="748" t="s">
        <v>1718</v>
      </c>
      <c r="C160" s="748" t="s">
        <v>1959</v>
      </c>
      <c r="D160" s="748" t="s">
        <v>711</v>
      </c>
      <c r="E160" s="748" t="s">
        <v>1960</v>
      </c>
      <c r="F160" s="752"/>
      <c r="G160" s="752"/>
      <c r="H160" s="766">
        <v>0</v>
      </c>
      <c r="I160" s="752">
        <v>1</v>
      </c>
      <c r="J160" s="752">
        <v>24.75</v>
      </c>
      <c r="K160" s="766">
        <v>1</v>
      </c>
      <c r="L160" s="752">
        <v>1</v>
      </c>
      <c r="M160" s="753">
        <v>24.75</v>
      </c>
    </row>
    <row r="161" spans="1:13" ht="14.4" customHeight="1" x14ac:dyDescent="0.3">
      <c r="A161" s="747" t="s">
        <v>607</v>
      </c>
      <c r="B161" s="748" t="s">
        <v>1723</v>
      </c>
      <c r="C161" s="748" t="s">
        <v>1961</v>
      </c>
      <c r="D161" s="748" t="s">
        <v>1725</v>
      </c>
      <c r="E161" s="748" t="s">
        <v>1962</v>
      </c>
      <c r="F161" s="752"/>
      <c r="G161" s="752"/>
      <c r="H161" s="766">
        <v>0</v>
      </c>
      <c r="I161" s="752">
        <v>1</v>
      </c>
      <c r="J161" s="752">
        <v>53.97</v>
      </c>
      <c r="K161" s="766">
        <v>1</v>
      </c>
      <c r="L161" s="752">
        <v>1</v>
      </c>
      <c r="M161" s="753">
        <v>53.97</v>
      </c>
    </row>
    <row r="162" spans="1:13" ht="14.4" customHeight="1" x14ac:dyDescent="0.3">
      <c r="A162" s="747" t="s">
        <v>607</v>
      </c>
      <c r="B162" s="748" t="s">
        <v>1733</v>
      </c>
      <c r="C162" s="748" t="s">
        <v>1963</v>
      </c>
      <c r="D162" s="748" t="s">
        <v>991</v>
      </c>
      <c r="E162" s="748" t="s">
        <v>1958</v>
      </c>
      <c r="F162" s="752"/>
      <c r="G162" s="752"/>
      <c r="H162" s="766">
        <v>0</v>
      </c>
      <c r="I162" s="752">
        <v>2</v>
      </c>
      <c r="J162" s="752">
        <v>172.15999999999991</v>
      </c>
      <c r="K162" s="766">
        <v>1</v>
      </c>
      <c r="L162" s="752">
        <v>2</v>
      </c>
      <c r="M162" s="753">
        <v>172.15999999999991</v>
      </c>
    </row>
    <row r="163" spans="1:13" ht="14.4" customHeight="1" x14ac:dyDescent="0.3">
      <c r="A163" s="747" t="s">
        <v>607</v>
      </c>
      <c r="B163" s="748" t="s">
        <v>1733</v>
      </c>
      <c r="C163" s="748" t="s">
        <v>1964</v>
      </c>
      <c r="D163" s="748" t="s">
        <v>995</v>
      </c>
      <c r="E163" s="748" t="s">
        <v>687</v>
      </c>
      <c r="F163" s="752"/>
      <c r="G163" s="752"/>
      <c r="H163" s="766">
        <v>0</v>
      </c>
      <c r="I163" s="752">
        <v>1</v>
      </c>
      <c r="J163" s="752">
        <v>162.79</v>
      </c>
      <c r="K163" s="766">
        <v>1</v>
      </c>
      <c r="L163" s="752">
        <v>1</v>
      </c>
      <c r="M163" s="753">
        <v>162.79</v>
      </c>
    </row>
    <row r="164" spans="1:13" ht="14.4" customHeight="1" x14ac:dyDescent="0.3">
      <c r="A164" s="747" t="s">
        <v>607</v>
      </c>
      <c r="B164" s="748" t="s">
        <v>1738</v>
      </c>
      <c r="C164" s="748" t="s">
        <v>1747</v>
      </c>
      <c r="D164" s="748" t="s">
        <v>1740</v>
      </c>
      <c r="E164" s="748" t="s">
        <v>1726</v>
      </c>
      <c r="F164" s="752"/>
      <c r="G164" s="752"/>
      <c r="H164" s="766">
        <v>0</v>
      </c>
      <c r="I164" s="752">
        <v>1</v>
      </c>
      <c r="J164" s="752">
        <v>30.180000000000003</v>
      </c>
      <c r="K164" s="766">
        <v>1</v>
      </c>
      <c r="L164" s="752">
        <v>1</v>
      </c>
      <c r="M164" s="753">
        <v>30.180000000000003</v>
      </c>
    </row>
    <row r="165" spans="1:13" ht="14.4" customHeight="1" x14ac:dyDescent="0.3">
      <c r="A165" s="747" t="s">
        <v>607</v>
      </c>
      <c r="B165" s="748" t="s">
        <v>1750</v>
      </c>
      <c r="C165" s="748" t="s">
        <v>1965</v>
      </c>
      <c r="D165" s="748" t="s">
        <v>1752</v>
      </c>
      <c r="E165" s="748" t="s">
        <v>1966</v>
      </c>
      <c r="F165" s="752"/>
      <c r="G165" s="752"/>
      <c r="H165" s="766">
        <v>0</v>
      </c>
      <c r="I165" s="752">
        <v>2</v>
      </c>
      <c r="J165" s="752">
        <v>232.08999999999997</v>
      </c>
      <c r="K165" s="766">
        <v>1</v>
      </c>
      <c r="L165" s="752">
        <v>2</v>
      </c>
      <c r="M165" s="753">
        <v>232.08999999999997</v>
      </c>
    </row>
    <row r="166" spans="1:13" ht="14.4" customHeight="1" x14ac:dyDescent="0.3">
      <c r="A166" s="747" t="s">
        <v>607</v>
      </c>
      <c r="B166" s="748" t="s">
        <v>1750</v>
      </c>
      <c r="C166" s="748" t="s">
        <v>1754</v>
      </c>
      <c r="D166" s="748" t="s">
        <v>1752</v>
      </c>
      <c r="E166" s="748" t="s">
        <v>1755</v>
      </c>
      <c r="F166" s="752"/>
      <c r="G166" s="752"/>
      <c r="H166" s="766">
        <v>0</v>
      </c>
      <c r="I166" s="752">
        <v>1</v>
      </c>
      <c r="J166" s="752">
        <v>170.85000000000002</v>
      </c>
      <c r="K166" s="766">
        <v>1</v>
      </c>
      <c r="L166" s="752">
        <v>1</v>
      </c>
      <c r="M166" s="753">
        <v>170.85000000000002</v>
      </c>
    </row>
    <row r="167" spans="1:13" ht="14.4" customHeight="1" x14ac:dyDescent="0.3">
      <c r="A167" s="747" t="s">
        <v>607</v>
      </c>
      <c r="B167" s="748" t="s">
        <v>1784</v>
      </c>
      <c r="C167" s="748" t="s">
        <v>1785</v>
      </c>
      <c r="D167" s="748" t="s">
        <v>1786</v>
      </c>
      <c r="E167" s="748" t="s">
        <v>1787</v>
      </c>
      <c r="F167" s="752"/>
      <c r="G167" s="752"/>
      <c r="H167" s="766">
        <v>0</v>
      </c>
      <c r="I167" s="752">
        <v>1</v>
      </c>
      <c r="J167" s="752">
        <v>210.46</v>
      </c>
      <c r="K167" s="766">
        <v>1</v>
      </c>
      <c r="L167" s="752">
        <v>1</v>
      </c>
      <c r="M167" s="753">
        <v>210.46</v>
      </c>
    </row>
    <row r="168" spans="1:13" ht="14.4" customHeight="1" x14ac:dyDescent="0.3">
      <c r="A168" s="747" t="s">
        <v>607</v>
      </c>
      <c r="B168" s="748" t="s">
        <v>1804</v>
      </c>
      <c r="C168" s="748" t="s">
        <v>1967</v>
      </c>
      <c r="D168" s="748" t="s">
        <v>1030</v>
      </c>
      <c r="E168" s="748" t="s">
        <v>1968</v>
      </c>
      <c r="F168" s="752"/>
      <c r="G168" s="752"/>
      <c r="H168" s="766">
        <v>0</v>
      </c>
      <c r="I168" s="752">
        <v>5</v>
      </c>
      <c r="J168" s="752">
        <v>828.05</v>
      </c>
      <c r="K168" s="766">
        <v>1</v>
      </c>
      <c r="L168" s="752">
        <v>5</v>
      </c>
      <c r="M168" s="753">
        <v>828.05</v>
      </c>
    </row>
    <row r="169" spans="1:13" ht="14.4" customHeight="1" x14ac:dyDescent="0.3">
      <c r="A169" s="747" t="s">
        <v>607</v>
      </c>
      <c r="B169" s="748" t="s">
        <v>1804</v>
      </c>
      <c r="C169" s="748" t="s">
        <v>1805</v>
      </c>
      <c r="D169" s="748" t="s">
        <v>1030</v>
      </c>
      <c r="E169" s="748" t="s">
        <v>1806</v>
      </c>
      <c r="F169" s="752"/>
      <c r="G169" s="752"/>
      <c r="H169" s="766">
        <v>0</v>
      </c>
      <c r="I169" s="752">
        <v>6</v>
      </c>
      <c r="J169" s="752">
        <v>515.34</v>
      </c>
      <c r="K169" s="766">
        <v>1</v>
      </c>
      <c r="L169" s="752">
        <v>6</v>
      </c>
      <c r="M169" s="753">
        <v>515.34</v>
      </c>
    </row>
    <row r="170" spans="1:13" ht="14.4" customHeight="1" x14ac:dyDescent="0.3">
      <c r="A170" s="747" t="s">
        <v>607</v>
      </c>
      <c r="B170" s="748" t="s">
        <v>1804</v>
      </c>
      <c r="C170" s="748" t="s">
        <v>1969</v>
      </c>
      <c r="D170" s="748" t="s">
        <v>1030</v>
      </c>
      <c r="E170" s="748" t="s">
        <v>1970</v>
      </c>
      <c r="F170" s="752"/>
      <c r="G170" s="752"/>
      <c r="H170" s="766">
        <v>0</v>
      </c>
      <c r="I170" s="752">
        <v>1</v>
      </c>
      <c r="J170" s="752">
        <v>67.349999999999994</v>
      </c>
      <c r="K170" s="766">
        <v>1</v>
      </c>
      <c r="L170" s="752">
        <v>1</v>
      </c>
      <c r="M170" s="753">
        <v>67.349999999999994</v>
      </c>
    </row>
    <row r="171" spans="1:13" ht="14.4" customHeight="1" x14ac:dyDescent="0.3">
      <c r="A171" s="747" t="s">
        <v>607</v>
      </c>
      <c r="B171" s="748" t="s">
        <v>1804</v>
      </c>
      <c r="C171" s="748" t="s">
        <v>1971</v>
      </c>
      <c r="D171" s="748" t="s">
        <v>1030</v>
      </c>
      <c r="E171" s="748" t="s">
        <v>1972</v>
      </c>
      <c r="F171" s="752"/>
      <c r="G171" s="752"/>
      <c r="H171" s="766">
        <v>0</v>
      </c>
      <c r="I171" s="752">
        <v>2</v>
      </c>
      <c r="J171" s="752">
        <v>340.99999999999994</v>
      </c>
      <c r="K171" s="766">
        <v>1</v>
      </c>
      <c r="L171" s="752">
        <v>2</v>
      </c>
      <c r="M171" s="753">
        <v>340.99999999999994</v>
      </c>
    </row>
    <row r="172" spans="1:13" ht="14.4" customHeight="1" x14ac:dyDescent="0.3">
      <c r="A172" s="747" t="s">
        <v>607</v>
      </c>
      <c r="B172" s="748" t="s">
        <v>1807</v>
      </c>
      <c r="C172" s="748" t="s">
        <v>1973</v>
      </c>
      <c r="D172" s="748" t="s">
        <v>1812</v>
      </c>
      <c r="E172" s="748" t="s">
        <v>1974</v>
      </c>
      <c r="F172" s="752"/>
      <c r="G172" s="752"/>
      <c r="H172" s="766">
        <v>0</v>
      </c>
      <c r="I172" s="752">
        <v>1</v>
      </c>
      <c r="J172" s="752">
        <v>112.28000000000003</v>
      </c>
      <c r="K172" s="766">
        <v>1</v>
      </c>
      <c r="L172" s="752">
        <v>1</v>
      </c>
      <c r="M172" s="753">
        <v>112.28000000000003</v>
      </c>
    </row>
    <row r="173" spans="1:13" ht="14.4" customHeight="1" x14ac:dyDescent="0.3">
      <c r="A173" s="747" t="s">
        <v>607</v>
      </c>
      <c r="B173" s="748" t="s">
        <v>1807</v>
      </c>
      <c r="C173" s="748" t="s">
        <v>1811</v>
      </c>
      <c r="D173" s="748" t="s">
        <v>1812</v>
      </c>
      <c r="E173" s="748" t="s">
        <v>1813</v>
      </c>
      <c r="F173" s="752"/>
      <c r="G173" s="752"/>
      <c r="H173" s="766">
        <v>0</v>
      </c>
      <c r="I173" s="752">
        <v>1</v>
      </c>
      <c r="J173" s="752">
        <v>49.379999999999988</v>
      </c>
      <c r="K173" s="766">
        <v>1</v>
      </c>
      <c r="L173" s="752">
        <v>1</v>
      </c>
      <c r="M173" s="753">
        <v>49.379999999999988</v>
      </c>
    </row>
    <row r="174" spans="1:13" ht="14.4" customHeight="1" x14ac:dyDescent="0.3">
      <c r="A174" s="747" t="s">
        <v>607</v>
      </c>
      <c r="B174" s="748" t="s">
        <v>1807</v>
      </c>
      <c r="C174" s="748" t="s">
        <v>1975</v>
      </c>
      <c r="D174" s="748" t="s">
        <v>1812</v>
      </c>
      <c r="E174" s="748" t="s">
        <v>1976</v>
      </c>
      <c r="F174" s="752"/>
      <c r="G174" s="752"/>
      <c r="H174" s="766">
        <v>0</v>
      </c>
      <c r="I174" s="752">
        <v>3</v>
      </c>
      <c r="J174" s="752">
        <v>187.70999999999998</v>
      </c>
      <c r="K174" s="766">
        <v>1</v>
      </c>
      <c r="L174" s="752">
        <v>3</v>
      </c>
      <c r="M174" s="753">
        <v>187.70999999999998</v>
      </c>
    </row>
    <row r="175" spans="1:13" ht="14.4" customHeight="1" x14ac:dyDescent="0.3">
      <c r="A175" s="747" t="s">
        <v>607</v>
      </c>
      <c r="B175" s="748" t="s">
        <v>1977</v>
      </c>
      <c r="C175" s="748" t="s">
        <v>1978</v>
      </c>
      <c r="D175" s="748" t="s">
        <v>1979</v>
      </c>
      <c r="E175" s="748" t="s">
        <v>1980</v>
      </c>
      <c r="F175" s="752"/>
      <c r="G175" s="752"/>
      <c r="H175" s="766">
        <v>0</v>
      </c>
      <c r="I175" s="752">
        <v>9</v>
      </c>
      <c r="J175" s="752">
        <v>109602.72</v>
      </c>
      <c r="K175" s="766">
        <v>1</v>
      </c>
      <c r="L175" s="752">
        <v>9</v>
      </c>
      <c r="M175" s="753">
        <v>109602.72</v>
      </c>
    </row>
    <row r="176" spans="1:13" ht="14.4" customHeight="1" x14ac:dyDescent="0.3">
      <c r="A176" s="747" t="s">
        <v>607</v>
      </c>
      <c r="B176" s="748" t="s">
        <v>1821</v>
      </c>
      <c r="C176" s="748" t="s">
        <v>1822</v>
      </c>
      <c r="D176" s="748" t="s">
        <v>1823</v>
      </c>
      <c r="E176" s="748" t="s">
        <v>1824</v>
      </c>
      <c r="F176" s="752"/>
      <c r="G176" s="752"/>
      <c r="H176" s="766">
        <v>0</v>
      </c>
      <c r="I176" s="752">
        <v>20.5</v>
      </c>
      <c r="J176" s="752">
        <v>9403.3499999999985</v>
      </c>
      <c r="K176" s="766">
        <v>1</v>
      </c>
      <c r="L176" s="752">
        <v>20.5</v>
      </c>
      <c r="M176" s="753">
        <v>9403.3499999999985</v>
      </c>
    </row>
    <row r="177" spans="1:13" ht="14.4" customHeight="1" x14ac:dyDescent="0.3">
      <c r="A177" s="747" t="s">
        <v>607</v>
      </c>
      <c r="B177" s="748" t="s">
        <v>1821</v>
      </c>
      <c r="C177" s="748" t="s">
        <v>1981</v>
      </c>
      <c r="D177" s="748" t="s">
        <v>1474</v>
      </c>
      <c r="E177" s="748" t="s">
        <v>1982</v>
      </c>
      <c r="F177" s="752">
        <v>19</v>
      </c>
      <c r="G177" s="752">
        <v>3071.7300000000005</v>
      </c>
      <c r="H177" s="766">
        <v>1</v>
      </c>
      <c r="I177" s="752"/>
      <c r="J177" s="752"/>
      <c r="K177" s="766">
        <v>0</v>
      </c>
      <c r="L177" s="752">
        <v>19</v>
      </c>
      <c r="M177" s="753">
        <v>3071.7300000000005</v>
      </c>
    </row>
    <row r="178" spans="1:13" ht="14.4" customHeight="1" x14ac:dyDescent="0.3">
      <c r="A178" s="747" t="s">
        <v>607</v>
      </c>
      <c r="B178" s="748" t="s">
        <v>1829</v>
      </c>
      <c r="C178" s="748" t="s">
        <v>1830</v>
      </c>
      <c r="D178" s="748" t="s">
        <v>1831</v>
      </c>
      <c r="E178" s="748" t="s">
        <v>1832</v>
      </c>
      <c r="F178" s="752">
        <v>106</v>
      </c>
      <c r="G178" s="752">
        <v>2820.6600000000003</v>
      </c>
      <c r="H178" s="766">
        <v>1</v>
      </c>
      <c r="I178" s="752"/>
      <c r="J178" s="752"/>
      <c r="K178" s="766">
        <v>0</v>
      </c>
      <c r="L178" s="752">
        <v>106</v>
      </c>
      <c r="M178" s="753">
        <v>2820.6600000000003</v>
      </c>
    </row>
    <row r="179" spans="1:13" ht="14.4" customHeight="1" x14ac:dyDescent="0.3">
      <c r="A179" s="747" t="s">
        <v>607</v>
      </c>
      <c r="B179" s="748" t="s">
        <v>1833</v>
      </c>
      <c r="C179" s="748" t="s">
        <v>1834</v>
      </c>
      <c r="D179" s="748" t="s">
        <v>1835</v>
      </c>
      <c r="E179" s="748" t="s">
        <v>1836</v>
      </c>
      <c r="F179" s="752"/>
      <c r="G179" s="752"/>
      <c r="H179" s="766">
        <v>0</v>
      </c>
      <c r="I179" s="752">
        <v>24.3</v>
      </c>
      <c r="J179" s="752">
        <v>22319.55</v>
      </c>
      <c r="K179" s="766">
        <v>1</v>
      </c>
      <c r="L179" s="752">
        <v>24.3</v>
      </c>
      <c r="M179" s="753">
        <v>22319.55</v>
      </c>
    </row>
    <row r="180" spans="1:13" ht="14.4" customHeight="1" x14ac:dyDescent="0.3">
      <c r="A180" s="747" t="s">
        <v>607</v>
      </c>
      <c r="B180" s="748" t="s">
        <v>1837</v>
      </c>
      <c r="C180" s="748" t="s">
        <v>1838</v>
      </c>
      <c r="D180" s="748" t="s">
        <v>1839</v>
      </c>
      <c r="E180" s="748" t="s">
        <v>1840</v>
      </c>
      <c r="F180" s="752"/>
      <c r="G180" s="752"/>
      <c r="H180" s="766">
        <v>0</v>
      </c>
      <c r="I180" s="752">
        <v>3</v>
      </c>
      <c r="J180" s="752">
        <v>788.69999999999993</v>
      </c>
      <c r="K180" s="766">
        <v>1</v>
      </c>
      <c r="L180" s="752">
        <v>3</v>
      </c>
      <c r="M180" s="753">
        <v>788.69999999999993</v>
      </c>
    </row>
    <row r="181" spans="1:13" ht="14.4" customHeight="1" x14ac:dyDescent="0.3">
      <c r="A181" s="747" t="s">
        <v>607</v>
      </c>
      <c r="B181" s="748" t="s">
        <v>1841</v>
      </c>
      <c r="C181" s="748" t="s">
        <v>1842</v>
      </c>
      <c r="D181" s="748" t="s">
        <v>1843</v>
      </c>
      <c r="E181" s="748" t="s">
        <v>1844</v>
      </c>
      <c r="F181" s="752"/>
      <c r="G181" s="752"/>
      <c r="H181" s="766">
        <v>0</v>
      </c>
      <c r="I181" s="752">
        <v>2</v>
      </c>
      <c r="J181" s="752">
        <v>1123.0200000000002</v>
      </c>
      <c r="K181" s="766">
        <v>1</v>
      </c>
      <c r="L181" s="752">
        <v>2</v>
      </c>
      <c r="M181" s="753">
        <v>1123.0200000000002</v>
      </c>
    </row>
    <row r="182" spans="1:13" ht="14.4" customHeight="1" x14ac:dyDescent="0.3">
      <c r="A182" s="747" t="s">
        <v>607</v>
      </c>
      <c r="B182" s="748" t="s">
        <v>1845</v>
      </c>
      <c r="C182" s="748" t="s">
        <v>1849</v>
      </c>
      <c r="D182" s="748" t="s">
        <v>1847</v>
      </c>
      <c r="E182" s="748" t="s">
        <v>1850</v>
      </c>
      <c r="F182" s="752"/>
      <c r="G182" s="752"/>
      <c r="H182" s="766">
        <v>0</v>
      </c>
      <c r="I182" s="752">
        <v>30</v>
      </c>
      <c r="J182" s="752">
        <v>1586.4</v>
      </c>
      <c r="K182" s="766">
        <v>1</v>
      </c>
      <c r="L182" s="752">
        <v>30</v>
      </c>
      <c r="M182" s="753">
        <v>1586.4</v>
      </c>
    </row>
    <row r="183" spans="1:13" ht="14.4" customHeight="1" x14ac:dyDescent="0.3">
      <c r="A183" s="747" t="s">
        <v>607</v>
      </c>
      <c r="B183" s="748" t="s">
        <v>1983</v>
      </c>
      <c r="C183" s="748" t="s">
        <v>1984</v>
      </c>
      <c r="D183" s="748" t="s">
        <v>1985</v>
      </c>
      <c r="E183" s="748" t="s">
        <v>1986</v>
      </c>
      <c r="F183" s="752"/>
      <c r="G183" s="752"/>
      <c r="H183" s="766">
        <v>0</v>
      </c>
      <c r="I183" s="752">
        <v>2.7</v>
      </c>
      <c r="J183" s="752">
        <v>1022.02</v>
      </c>
      <c r="K183" s="766">
        <v>1</v>
      </c>
      <c r="L183" s="752">
        <v>2.7</v>
      </c>
      <c r="M183" s="753">
        <v>1022.02</v>
      </c>
    </row>
    <row r="184" spans="1:13" ht="14.4" customHeight="1" x14ac:dyDescent="0.3">
      <c r="A184" s="747" t="s">
        <v>607</v>
      </c>
      <c r="B184" s="748" t="s">
        <v>1851</v>
      </c>
      <c r="C184" s="748" t="s">
        <v>1852</v>
      </c>
      <c r="D184" s="748" t="s">
        <v>1228</v>
      </c>
      <c r="E184" s="748" t="s">
        <v>1853</v>
      </c>
      <c r="F184" s="752"/>
      <c r="G184" s="752"/>
      <c r="H184" s="766">
        <v>0</v>
      </c>
      <c r="I184" s="752">
        <v>0.6</v>
      </c>
      <c r="J184" s="752">
        <v>677.23799999999994</v>
      </c>
      <c r="K184" s="766">
        <v>1</v>
      </c>
      <c r="L184" s="752">
        <v>0.6</v>
      </c>
      <c r="M184" s="753">
        <v>677.23799999999994</v>
      </c>
    </row>
    <row r="185" spans="1:13" ht="14.4" customHeight="1" x14ac:dyDescent="0.3">
      <c r="A185" s="747" t="s">
        <v>607</v>
      </c>
      <c r="B185" s="748" t="s">
        <v>1854</v>
      </c>
      <c r="C185" s="748" t="s">
        <v>1855</v>
      </c>
      <c r="D185" s="748" t="s">
        <v>1856</v>
      </c>
      <c r="E185" s="748" t="s">
        <v>1857</v>
      </c>
      <c r="F185" s="752"/>
      <c r="G185" s="752"/>
      <c r="H185" s="766">
        <v>0</v>
      </c>
      <c r="I185" s="752">
        <v>11.7</v>
      </c>
      <c r="J185" s="752">
        <v>1737.45</v>
      </c>
      <c r="K185" s="766">
        <v>1</v>
      </c>
      <c r="L185" s="752">
        <v>11.7</v>
      </c>
      <c r="M185" s="753">
        <v>1737.45</v>
      </c>
    </row>
    <row r="186" spans="1:13" ht="14.4" customHeight="1" x14ac:dyDescent="0.3">
      <c r="A186" s="747" t="s">
        <v>607</v>
      </c>
      <c r="B186" s="748" t="s">
        <v>1854</v>
      </c>
      <c r="C186" s="748" t="s">
        <v>1858</v>
      </c>
      <c r="D186" s="748" t="s">
        <v>1859</v>
      </c>
      <c r="E186" s="748" t="s">
        <v>1860</v>
      </c>
      <c r="F186" s="752"/>
      <c r="G186" s="752"/>
      <c r="H186" s="766">
        <v>0</v>
      </c>
      <c r="I186" s="752">
        <v>2</v>
      </c>
      <c r="J186" s="752">
        <v>4227.5</v>
      </c>
      <c r="K186" s="766">
        <v>1</v>
      </c>
      <c r="L186" s="752">
        <v>2</v>
      </c>
      <c r="M186" s="753">
        <v>4227.5</v>
      </c>
    </row>
    <row r="187" spans="1:13" ht="14.4" customHeight="1" x14ac:dyDescent="0.3">
      <c r="A187" s="747" t="s">
        <v>607</v>
      </c>
      <c r="B187" s="748" t="s">
        <v>1987</v>
      </c>
      <c r="C187" s="748" t="s">
        <v>1988</v>
      </c>
      <c r="D187" s="748" t="s">
        <v>1424</v>
      </c>
      <c r="E187" s="748" t="s">
        <v>1989</v>
      </c>
      <c r="F187" s="752"/>
      <c r="G187" s="752"/>
      <c r="H187" s="766">
        <v>0</v>
      </c>
      <c r="I187" s="752">
        <v>4</v>
      </c>
      <c r="J187" s="752">
        <v>1234.9000000000001</v>
      </c>
      <c r="K187" s="766">
        <v>1</v>
      </c>
      <c r="L187" s="752">
        <v>4</v>
      </c>
      <c r="M187" s="753">
        <v>1234.9000000000001</v>
      </c>
    </row>
    <row r="188" spans="1:13" ht="14.4" customHeight="1" x14ac:dyDescent="0.3">
      <c r="A188" s="747" t="s">
        <v>607</v>
      </c>
      <c r="B188" s="748" t="s">
        <v>1990</v>
      </c>
      <c r="C188" s="748" t="s">
        <v>1991</v>
      </c>
      <c r="D188" s="748" t="s">
        <v>1992</v>
      </c>
      <c r="E188" s="748" t="s">
        <v>1993</v>
      </c>
      <c r="F188" s="752"/>
      <c r="G188" s="752"/>
      <c r="H188" s="766">
        <v>0</v>
      </c>
      <c r="I188" s="752">
        <v>7</v>
      </c>
      <c r="J188" s="752">
        <v>5005</v>
      </c>
      <c r="K188" s="766">
        <v>1</v>
      </c>
      <c r="L188" s="752">
        <v>7</v>
      </c>
      <c r="M188" s="753">
        <v>5005</v>
      </c>
    </row>
    <row r="189" spans="1:13" ht="14.4" customHeight="1" x14ac:dyDescent="0.3">
      <c r="A189" s="747" t="s">
        <v>607</v>
      </c>
      <c r="B189" s="748" t="s">
        <v>1990</v>
      </c>
      <c r="C189" s="748" t="s">
        <v>1994</v>
      </c>
      <c r="D189" s="748" t="s">
        <v>1995</v>
      </c>
      <c r="E189" s="748" t="s">
        <v>1993</v>
      </c>
      <c r="F189" s="752">
        <v>1</v>
      </c>
      <c r="G189" s="752">
        <v>951.93</v>
      </c>
      <c r="H189" s="766">
        <v>1</v>
      </c>
      <c r="I189" s="752"/>
      <c r="J189" s="752"/>
      <c r="K189" s="766">
        <v>0</v>
      </c>
      <c r="L189" s="752">
        <v>1</v>
      </c>
      <c r="M189" s="753">
        <v>951.93</v>
      </c>
    </row>
    <row r="190" spans="1:13" ht="14.4" customHeight="1" x14ac:dyDescent="0.3">
      <c r="A190" s="747" t="s">
        <v>607</v>
      </c>
      <c r="B190" s="748" t="s">
        <v>1863</v>
      </c>
      <c r="C190" s="748" t="s">
        <v>1864</v>
      </c>
      <c r="D190" s="748" t="s">
        <v>1865</v>
      </c>
      <c r="E190" s="748" t="s">
        <v>1866</v>
      </c>
      <c r="F190" s="752"/>
      <c r="G190" s="752"/>
      <c r="H190" s="766">
        <v>0</v>
      </c>
      <c r="I190" s="752">
        <v>1</v>
      </c>
      <c r="J190" s="752">
        <v>507.88000000000034</v>
      </c>
      <c r="K190" s="766">
        <v>1</v>
      </c>
      <c r="L190" s="752">
        <v>1</v>
      </c>
      <c r="M190" s="753">
        <v>507.88000000000034</v>
      </c>
    </row>
    <row r="191" spans="1:13" ht="14.4" customHeight="1" x14ac:dyDescent="0.3">
      <c r="A191" s="747" t="s">
        <v>607</v>
      </c>
      <c r="B191" s="748" t="s">
        <v>1867</v>
      </c>
      <c r="C191" s="748" t="s">
        <v>1996</v>
      </c>
      <c r="D191" s="748" t="s">
        <v>1869</v>
      </c>
      <c r="E191" s="748" t="s">
        <v>1997</v>
      </c>
      <c r="F191" s="752"/>
      <c r="G191" s="752"/>
      <c r="H191" s="766">
        <v>0</v>
      </c>
      <c r="I191" s="752">
        <v>106</v>
      </c>
      <c r="J191" s="752">
        <v>72652.399999999994</v>
      </c>
      <c r="K191" s="766">
        <v>1</v>
      </c>
      <c r="L191" s="752">
        <v>106</v>
      </c>
      <c r="M191" s="753">
        <v>72652.399999999994</v>
      </c>
    </row>
    <row r="192" spans="1:13" ht="14.4" customHeight="1" x14ac:dyDescent="0.3">
      <c r="A192" s="747" t="s">
        <v>607</v>
      </c>
      <c r="B192" s="748" t="s">
        <v>1867</v>
      </c>
      <c r="C192" s="748" t="s">
        <v>1868</v>
      </c>
      <c r="D192" s="748" t="s">
        <v>1869</v>
      </c>
      <c r="E192" s="748" t="s">
        <v>1870</v>
      </c>
      <c r="F192" s="752"/>
      <c r="G192" s="752"/>
      <c r="H192" s="766">
        <v>0</v>
      </c>
      <c r="I192" s="752">
        <v>28</v>
      </c>
      <c r="J192" s="752">
        <v>4137.28</v>
      </c>
      <c r="K192" s="766">
        <v>1</v>
      </c>
      <c r="L192" s="752">
        <v>28</v>
      </c>
      <c r="M192" s="753">
        <v>4137.28</v>
      </c>
    </row>
    <row r="193" spans="1:13" ht="14.4" customHeight="1" x14ac:dyDescent="0.3">
      <c r="A193" s="747" t="s">
        <v>607</v>
      </c>
      <c r="B193" s="748" t="s">
        <v>1871</v>
      </c>
      <c r="C193" s="748" t="s">
        <v>1998</v>
      </c>
      <c r="D193" s="748" t="s">
        <v>997</v>
      </c>
      <c r="E193" s="748" t="s">
        <v>1999</v>
      </c>
      <c r="F193" s="752">
        <v>63</v>
      </c>
      <c r="G193" s="752">
        <v>53638.2</v>
      </c>
      <c r="H193" s="766">
        <v>1</v>
      </c>
      <c r="I193" s="752"/>
      <c r="J193" s="752"/>
      <c r="K193" s="766">
        <v>0</v>
      </c>
      <c r="L193" s="752">
        <v>63</v>
      </c>
      <c r="M193" s="753">
        <v>53638.2</v>
      </c>
    </row>
    <row r="194" spans="1:13" ht="14.4" customHeight="1" x14ac:dyDescent="0.3">
      <c r="A194" s="747" t="s">
        <v>607</v>
      </c>
      <c r="B194" s="748" t="s">
        <v>1882</v>
      </c>
      <c r="C194" s="748" t="s">
        <v>1883</v>
      </c>
      <c r="D194" s="748" t="s">
        <v>962</v>
      </c>
      <c r="E194" s="748" t="s">
        <v>1884</v>
      </c>
      <c r="F194" s="752"/>
      <c r="G194" s="752"/>
      <c r="H194" s="766">
        <v>0</v>
      </c>
      <c r="I194" s="752">
        <v>7</v>
      </c>
      <c r="J194" s="752">
        <v>234.29</v>
      </c>
      <c r="K194" s="766">
        <v>1</v>
      </c>
      <c r="L194" s="752">
        <v>7</v>
      </c>
      <c r="M194" s="753">
        <v>234.29</v>
      </c>
    </row>
    <row r="195" spans="1:13" ht="14.4" customHeight="1" x14ac:dyDescent="0.3">
      <c r="A195" s="747" t="s">
        <v>607</v>
      </c>
      <c r="B195" s="748" t="s">
        <v>1882</v>
      </c>
      <c r="C195" s="748" t="s">
        <v>1885</v>
      </c>
      <c r="D195" s="748" t="s">
        <v>962</v>
      </c>
      <c r="E195" s="748" t="s">
        <v>1886</v>
      </c>
      <c r="F195" s="752"/>
      <c r="G195" s="752"/>
      <c r="H195" s="766">
        <v>0</v>
      </c>
      <c r="I195" s="752">
        <v>3</v>
      </c>
      <c r="J195" s="752">
        <v>151.92000000000002</v>
      </c>
      <c r="K195" s="766">
        <v>1</v>
      </c>
      <c r="L195" s="752">
        <v>3</v>
      </c>
      <c r="M195" s="753">
        <v>151.92000000000002</v>
      </c>
    </row>
    <row r="196" spans="1:13" ht="14.4" customHeight="1" x14ac:dyDescent="0.3">
      <c r="A196" s="747" t="s">
        <v>607</v>
      </c>
      <c r="B196" s="748" t="s">
        <v>1882</v>
      </c>
      <c r="C196" s="748" t="s">
        <v>1887</v>
      </c>
      <c r="D196" s="748" t="s">
        <v>962</v>
      </c>
      <c r="E196" s="748" t="s">
        <v>1888</v>
      </c>
      <c r="F196" s="752"/>
      <c r="G196" s="752"/>
      <c r="H196" s="766">
        <v>0</v>
      </c>
      <c r="I196" s="752">
        <v>214</v>
      </c>
      <c r="J196" s="752">
        <v>10839.960000000003</v>
      </c>
      <c r="K196" s="766">
        <v>1</v>
      </c>
      <c r="L196" s="752">
        <v>214</v>
      </c>
      <c r="M196" s="753">
        <v>10839.960000000003</v>
      </c>
    </row>
    <row r="197" spans="1:13" ht="14.4" customHeight="1" x14ac:dyDescent="0.3">
      <c r="A197" s="747" t="s">
        <v>607</v>
      </c>
      <c r="B197" s="748" t="s">
        <v>1889</v>
      </c>
      <c r="C197" s="748" t="s">
        <v>1890</v>
      </c>
      <c r="D197" s="748" t="s">
        <v>1891</v>
      </c>
      <c r="E197" s="748" t="s">
        <v>1892</v>
      </c>
      <c r="F197" s="752"/>
      <c r="G197" s="752"/>
      <c r="H197" s="766">
        <v>0</v>
      </c>
      <c r="I197" s="752">
        <v>8</v>
      </c>
      <c r="J197" s="752">
        <v>1804</v>
      </c>
      <c r="K197" s="766">
        <v>1</v>
      </c>
      <c r="L197" s="752">
        <v>8</v>
      </c>
      <c r="M197" s="753">
        <v>1804</v>
      </c>
    </row>
    <row r="198" spans="1:13" ht="14.4" customHeight="1" x14ac:dyDescent="0.3">
      <c r="A198" s="747" t="s">
        <v>607</v>
      </c>
      <c r="B198" s="748" t="s">
        <v>2000</v>
      </c>
      <c r="C198" s="748" t="s">
        <v>2001</v>
      </c>
      <c r="D198" s="748" t="s">
        <v>1289</v>
      </c>
      <c r="E198" s="748" t="s">
        <v>2002</v>
      </c>
      <c r="F198" s="752"/>
      <c r="G198" s="752"/>
      <c r="H198" s="766">
        <v>0</v>
      </c>
      <c r="I198" s="752">
        <v>2</v>
      </c>
      <c r="J198" s="752">
        <v>1003.6400000000001</v>
      </c>
      <c r="K198" s="766">
        <v>1</v>
      </c>
      <c r="L198" s="752">
        <v>2</v>
      </c>
      <c r="M198" s="753">
        <v>1003.6400000000001</v>
      </c>
    </row>
    <row r="199" spans="1:13" ht="14.4" customHeight="1" x14ac:dyDescent="0.3">
      <c r="A199" s="747" t="s">
        <v>607</v>
      </c>
      <c r="B199" s="748" t="s">
        <v>1901</v>
      </c>
      <c r="C199" s="748" t="s">
        <v>2003</v>
      </c>
      <c r="D199" s="748" t="s">
        <v>2004</v>
      </c>
      <c r="E199" s="748" t="s">
        <v>2005</v>
      </c>
      <c r="F199" s="752"/>
      <c r="G199" s="752"/>
      <c r="H199" s="766">
        <v>0</v>
      </c>
      <c r="I199" s="752">
        <v>9</v>
      </c>
      <c r="J199" s="752">
        <v>176.31</v>
      </c>
      <c r="K199" s="766">
        <v>1</v>
      </c>
      <c r="L199" s="752">
        <v>9</v>
      </c>
      <c r="M199" s="753">
        <v>176.31</v>
      </c>
    </row>
    <row r="200" spans="1:13" ht="14.4" customHeight="1" x14ac:dyDescent="0.3">
      <c r="A200" s="747" t="s">
        <v>607</v>
      </c>
      <c r="B200" s="748" t="s">
        <v>1905</v>
      </c>
      <c r="C200" s="748" t="s">
        <v>1906</v>
      </c>
      <c r="D200" s="748" t="s">
        <v>1907</v>
      </c>
      <c r="E200" s="748" t="s">
        <v>1908</v>
      </c>
      <c r="F200" s="752"/>
      <c r="G200" s="752"/>
      <c r="H200" s="766">
        <v>0</v>
      </c>
      <c r="I200" s="752">
        <v>24</v>
      </c>
      <c r="J200" s="752">
        <v>1779.2999999999997</v>
      </c>
      <c r="K200" s="766">
        <v>1</v>
      </c>
      <c r="L200" s="752">
        <v>24</v>
      </c>
      <c r="M200" s="753">
        <v>1779.2999999999997</v>
      </c>
    </row>
    <row r="201" spans="1:13" ht="14.4" customHeight="1" x14ac:dyDescent="0.3">
      <c r="A201" s="747" t="s">
        <v>607</v>
      </c>
      <c r="B201" s="748" t="s">
        <v>1905</v>
      </c>
      <c r="C201" s="748" t="s">
        <v>2006</v>
      </c>
      <c r="D201" s="748" t="s">
        <v>1907</v>
      </c>
      <c r="E201" s="748" t="s">
        <v>2007</v>
      </c>
      <c r="F201" s="752"/>
      <c r="G201" s="752"/>
      <c r="H201" s="766">
        <v>0</v>
      </c>
      <c r="I201" s="752">
        <v>81</v>
      </c>
      <c r="J201" s="752">
        <v>7724.97</v>
      </c>
      <c r="K201" s="766">
        <v>1</v>
      </c>
      <c r="L201" s="752">
        <v>81</v>
      </c>
      <c r="M201" s="753">
        <v>7724.97</v>
      </c>
    </row>
    <row r="202" spans="1:13" ht="14.4" customHeight="1" x14ac:dyDescent="0.3">
      <c r="A202" s="747" t="s">
        <v>607</v>
      </c>
      <c r="B202" s="748" t="s">
        <v>1909</v>
      </c>
      <c r="C202" s="748" t="s">
        <v>1910</v>
      </c>
      <c r="D202" s="748" t="s">
        <v>1121</v>
      </c>
      <c r="E202" s="748" t="s">
        <v>1911</v>
      </c>
      <c r="F202" s="752"/>
      <c r="G202" s="752"/>
      <c r="H202" s="766">
        <v>0</v>
      </c>
      <c r="I202" s="752">
        <v>4</v>
      </c>
      <c r="J202" s="752">
        <v>182.22000000000006</v>
      </c>
      <c r="K202" s="766">
        <v>1</v>
      </c>
      <c r="L202" s="752">
        <v>4</v>
      </c>
      <c r="M202" s="753">
        <v>182.22000000000006</v>
      </c>
    </row>
    <row r="203" spans="1:13" ht="14.4" customHeight="1" x14ac:dyDescent="0.3">
      <c r="A203" s="747" t="s">
        <v>607</v>
      </c>
      <c r="B203" s="748" t="s">
        <v>1912</v>
      </c>
      <c r="C203" s="748" t="s">
        <v>1913</v>
      </c>
      <c r="D203" s="748" t="s">
        <v>713</v>
      </c>
      <c r="E203" s="748" t="s">
        <v>687</v>
      </c>
      <c r="F203" s="752"/>
      <c r="G203" s="752"/>
      <c r="H203" s="766">
        <v>0</v>
      </c>
      <c r="I203" s="752">
        <v>1</v>
      </c>
      <c r="J203" s="752">
        <v>19.789999999999996</v>
      </c>
      <c r="K203" s="766">
        <v>1</v>
      </c>
      <c r="L203" s="752">
        <v>1</v>
      </c>
      <c r="M203" s="753">
        <v>19.789999999999996</v>
      </c>
    </row>
    <row r="204" spans="1:13" ht="14.4" customHeight="1" x14ac:dyDescent="0.3">
      <c r="A204" s="747" t="s">
        <v>607</v>
      </c>
      <c r="B204" s="748" t="s">
        <v>1912</v>
      </c>
      <c r="C204" s="748" t="s">
        <v>1914</v>
      </c>
      <c r="D204" s="748" t="s">
        <v>715</v>
      </c>
      <c r="E204" s="748" t="s">
        <v>1796</v>
      </c>
      <c r="F204" s="752"/>
      <c r="G204" s="752"/>
      <c r="H204" s="766">
        <v>0</v>
      </c>
      <c r="I204" s="752">
        <v>8</v>
      </c>
      <c r="J204" s="752">
        <v>216.73000000000002</v>
      </c>
      <c r="K204" s="766">
        <v>1</v>
      </c>
      <c r="L204" s="752">
        <v>8</v>
      </c>
      <c r="M204" s="753">
        <v>216.73000000000002</v>
      </c>
    </row>
    <row r="205" spans="1:13" ht="14.4" customHeight="1" x14ac:dyDescent="0.3">
      <c r="A205" s="747" t="s">
        <v>607</v>
      </c>
      <c r="B205" s="748" t="s">
        <v>2008</v>
      </c>
      <c r="C205" s="748" t="s">
        <v>2009</v>
      </c>
      <c r="D205" s="748" t="s">
        <v>2010</v>
      </c>
      <c r="E205" s="748" t="s">
        <v>2011</v>
      </c>
      <c r="F205" s="752"/>
      <c r="G205" s="752"/>
      <c r="H205" s="766">
        <v>0</v>
      </c>
      <c r="I205" s="752">
        <v>1</v>
      </c>
      <c r="J205" s="752">
        <v>100.58</v>
      </c>
      <c r="K205" s="766">
        <v>1</v>
      </c>
      <c r="L205" s="752">
        <v>1</v>
      </c>
      <c r="M205" s="753">
        <v>100.58</v>
      </c>
    </row>
    <row r="206" spans="1:13" ht="14.4" customHeight="1" x14ac:dyDescent="0.3">
      <c r="A206" s="747" t="s">
        <v>607</v>
      </c>
      <c r="B206" s="748" t="s">
        <v>2012</v>
      </c>
      <c r="C206" s="748" t="s">
        <v>2013</v>
      </c>
      <c r="D206" s="748" t="s">
        <v>2014</v>
      </c>
      <c r="E206" s="748" t="s">
        <v>2015</v>
      </c>
      <c r="F206" s="752"/>
      <c r="G206" s="752"/>
      <c r="H206" s="766">
        <v>0</v>
      </c>
      <c r="I206" s="752">
        <v>1</v>
      </c>
      <c r="J206" s="752">
        <v>197.56000000000006</v>
      </c>
      <c r="K206" s="766">
        <v>1</v>
      </c>
      <c r="L206" s="752">
        <v>1</v>
      </c>
      <c r="M206" s="753">
        <v>197.56000000000006</v>
      </c>
    </row>
    <row r="207" spans="1:13" ht="14.4" customHeight="1" x14ac:dyDescent="0.3">
      <c r="A207" s="747" t="s">
        <v>607</v>
      </c>
      <c r="B207" s="748" t="s">
        <v>1915</v>
      </c>
      <c r="C207" s="748" t="s">
        <v>1916</v>
      </c>
      <c r="D207" s="748" t="s">
        <v>1096</v>
      </c>
      <c r="E207" s="748" t="s">
        <v>1917</v>
      </c>
      <c r="F207" s="752"/>
      <c r="G207" s="752"/>
      <c r="H207" s="766">
        <v>0</v>
      </c>
      <c r="I207" s="752">
        <v>3</v>
      </c>
      <c r="J207" s="752">
        <v>148.98000000000005</v>
      </c>
      <c r="K207" s="766">
        <v>1</v>
      </c>
      <c r="L207" s="752">
        <v>3</v>
      </c>
      <c r="M207" s="753">
        <v>148.98000000000005</v>
      </c>
    </row>
    <row r="208" spans="1:13" ht="14.4" customHeight="1" x14ac:dyDescent="0.3">
      <c r="A208" s="747" t="s">
        <v>607</v>
      </c>
      <c r="B208" s="748" t="s">
        <v>1915</v>
      </c>
      <c r="C208" s="748" t="s">
        <v>1918</v>
      </c>
      <c r="D208" s="748" t="s">
        <v>1919</v>
      </c>
      <c r="E208" s="748" t="s">
        <v>1920</v>
      </c>
      <c r="F208" s="752"/>
      <c r="G208" s="752"/>
      <c r="H208" s="766">
        <v>0</v>
      </c>
      <c r="I208" s="752">
        <v>4</v>
      </c>
      <c r="J208" s="752">
        <v>324.80000000000007</v>
      </c>
      <c r="K208" s="766">
        <v>1</v>
      </c>
      <c r="L208" s="752">
        <v>4</v>
      </c>
      <c r="M208" s="753">
        <v>324.80000000000007</v>
      </c>
    </row>
    <row r="209" spans="1:13" ht="14.4" customHeight="1" x14ac:dyDescent="0.3">
      <c r="A209" s="747" t="s">
        <v>607</v>
      </c>
      <c r="B209" s="748" t="s">
        <v>1924</v>
      </c>
      <c r="C209" s="748" t="s">
        <v>1927</v>
      </c>
      <c r="D209" s="748" t="s">
        <v>951</v>
      </c>
      <c r="E209" s="748" t="s">
        <v>1928</v>
      </c>
      <c r="F209" s="752"/>
      <c r="G209" s="752"/>
      <c r="H209" s="766">
        <v>0</v>
      </c>
      <c r="I209" s="752">
        <v>1</v>
      </c>
      <c r="J209" s="752">
        <v>76.38000000000001</v>
      </c>
      <c r="K209" s="766">
        <v>1</v>
      </c>
      <c r="L209" s="752">
        <v>1</v>
      </c>
      <c r="M209" s="753">
        <v>76.38000000000001</v>
      </c>
    </row>
    <row r="210" spans="1:13" ht="14.4" customHeight="1" x14ac:dyDescent="0.3">
      <c r="A210" s="747" t="s">
        <v>607</v>
      </c>
      <c r="B210" s="748" t="s">
        <v>1933</v>
      </c>
      <c r="C210" s="748" t="s">
        <v>1934</v>
      </c>
      <c r="D210" s="748" t="s">
        <v>1117</v>
      </c>
      <c r="E210" s="748" t="s">
        <v>1935</v>
      </c>
      <c r="F210" s="752"/>
      <c r="G210" s="752"/>
      <c r="H210" s="766">
        <v>0</v>
      </c>
      <c r="I210" s="752">
        <v>3</v>
      </c>
      <c r="J210" s="752">
        <v>225.09</v>
      </c>
      <c r="K210" s="766">
        <v>1</v>
      </c>
      <c r="L210" s="752">
        <v>3</v>
      </c>
      <c r="M210" s="753">
        <v>225.09</v>
      </c>
    </row>
    <row r="211" spans="1:13" ht="14.4" customHeight="1" x14ac:dyDescent="0.3">
      <c r="A211" s="747" t="s">
        <v>607</v>
      </c>
      <c r="B211" s="748" t="s">
        <v>1933</v>
      </c>
      <c r="C211" s="748" t="s">
        <v>2016</v>
      </c>
      <c r="D211" s="748" t="s">
        <v>1117</v>
      </c>
      <c r="E211" s="748" t="s">
        <v>687</v>
      </c>
      <c r="F211" s="752"/>
      <c r="G211" s="752"/>
      <c r="H211" s="766">
        <v>0</v>
      </c>
      <c r="I211" s="752">
        <v>1</v>
      </c>
      <c r="J211" s="752">
        <v>29.87</v>
      </c>
      <c r="K211" s="766">
        <v>1</v>
      </c>
      <c r="L211" s="752">
        <v>1</v>
      </c>
      <c r="M211" s="753">
        <v>29.87</v>
      </c>
    </row>
    <row r="212" spans="1:13" ht="14.4" customHeight="1" x14ac:dyDescent="0.3">
      <c r="A212" s="747" t="s">
        <v>607</v>
      </c>
      <c r="B212" s="748" t="s">
        <v>2017</v>
      </c>
      <c r="C212" s="748" t="s">
        <v>2018</v>
      </c>
      <c r="D212" s="748" t="s">
        <v>2019</v>
      </c>
      <c r="E212" s="748" t="s">
        <v>2020</v>
      </c>
      <c r="F212" s="752"/>
      <c r="G212" s="752"/>
      <c r="H212" s="766">
        <v>0</v>
      </c>
      <c r="I212" s="752">
        <v>2</v>
      </c>
      <c r="J212" s="752">
        <v>87.52</v>
      </c>
      <c r="K212" s="766">
        <v>1</v>
      </c>
      <c r="L212" s="752">
        <v>2</v>
      </c>
      <c r="M212" s="753">
        <v>87.52</v>
      </c>
    </row>
    <row r="213" spans="1:13" ht="14.4" customHeight="1" x14ac:dyDescent="0.3">
      <c r="A213" s="747" t="s">
        <v>607</v>
      </c>
      <c r="B213" s="748" t="s">
        <v>1936</v>
      </c>
      <c r="C213" s="748" t="s">
        <v>1939</v>
      </c>
      <c r="D213" s="748" t="s">
        <v>1141</v>
      </c>
      <c r="E213" s="748" t="s">
        <v>1142</v>
      </c>
      <c r="F213" s="752"/>
      <c r="G213" s="752"/>
      <c r="H213" s="766">
        <v>0</v>
      </c>
      <c r="I213" s="752">
        <v>5</v>
      </c>
      <c r="J213" s="752">
        <v>204.6</v>
      </c>
      <c r="K213" s="766">
        <v>1</v>
      </c>
      <c r="L213" s="752">
        <v>5</v>
      </c>
      <c r="M213" s="753">
        <v>204.6</v>
      </c>
    </row>
    <row r="214" spans="1:13" ht="14.4" customHeight="1" x14ac:dyDescent="0.3">
      <c r="A214" s="747" t="s">
        <v>607</v>
      </c>
      <c r="B214" s="748" t="s">
        <v>1936</v>
      </c>
      <c r="C214" s="748" t="s">
        <v>1940</v>
      </c>
      <c r="D214" s="748" t="s">
        <v>1143</v>
      </c>
      <c r="E214" s="748" t="s">
        <v>1142</v>
      </c>
      <c r="F214" s="752"/>
      <c r="G214" s="752"/>
      <c r="H214" s="766">
        <v>0</v>
      </c>
      <c r="I214" s="752">
        <v>8</v>
      </c>
      <c r="J214" s="752">
        <v>327.36</v>
      </c>
      <c r="K214" s="766">
        <v>1</v>
      </c>
      <c r="L214" s="752">
        <v>8</v>
      </c>
      <c r="M214" s="753">
        <v>327.36</v>
      </c>
    </row>
    <row r="215" spans="1:13" ht="14.4" customHeight="1" x14ac:dyDescent="0.3">
      <c r="A215" s="747" t="s">
        <v>607</v>
      </c>
      <c r="B215" s="748" t="s">
        <v>1936</v>
      </c>
      <c r="C215" s="748" t="s">
        <v>2021</v>
      </c>
      <c r="D215" s="748" t="s">
        <v>2022</v>
      </c>
      <c r="E215" s="748" t="s">
        <v>1448</v>
      </c>
      <c r="F215" s="752"/>
      <c r="G215" s="752"/>
      <c r="H215" s="766">
        <v>0</v>
      </c>
      <c r="I215" s="752">
        <v>52</v>
      </c>
      <c r="J215" s="752">
        <v>8550.36</v>
      </c>
      <c r="K215" s="766">
        <v>1</v>
      </c>
      <c r="L215" s="752">
        <v>52</v>
      </c>
      <c r="M215" s="753">
        <v>8550.36</v>
      </c>
    </row>
    <row r="216" spans="1:13" ht="14.4" customHeight="1" x14ac:dyDescent="0.3">
      <c r="A216" s="747" t="s">
        <v>607</v>
      </c>
      <c r="B216" s="748" t="s">
        <v>1936</v>
      </c>
      <c r="C216" s="748" t="s">
        <v>2023</v>
      </c>
      <c r="D216" s="748" t="s">
        <v>1447</v>
      </c>
      <c r="E216" s="748" t="s">
        <v>1448</v>
      </c>
      <c r="F216" s="752"/>
      <c r="G216" s="752"/>
      <c r="H216" s="766">
        <v>0</v>
      </c>
      <c r="I216" s="752">
        <v>79</v>
      </c>
      <c r="J216" s="752">
        <v>25745.110070277813</v>
      </c>
      <c r="K216" s="766">
        <v>1</v>
      </c>
      <c r="L216" s="752">
        <v>79</v>
      </c>
      <c r="M216" s="753">
        <v>25745.110070277813</v>
      </c>
    </row>
    <row r="217" spans="1:13" ht="14.4" customHeight="1" x14ac:dyDescent="0.3">
      <c r="A217" s="747" t="s">
        <v>607</v>
      </c>
      <c r="B217" s="748" t="s">
        <v>1936</v>
      </c>
      <c r="C217" s="748" t="s">
        <v>2024</v>
      </c>
      <c r="D217" s="748" t="s">
        <v>1453</v>
      </c>
      <c r="E217" s="748" t="s">
        <v>1448</v>
      </c>
      <c r="F217" s="752"/>
      <c r="G217" s="752"/>
      <c r="H217" s="766">
        <v>0</v>
      </c>
      <c r="I217" s="752">
        <v>48</v>
      </c>
      <c r="J217" s="752">
        <v>7511.52</v>
      </c>
      <c r="K217" s="766">
        <v>1</v>
      </c>
      <c r="L217" s="752">
        <v>48</v>
      </c>
      <c r="M217" s="753">
        <v>7511.52</v>
      </c>
    </row>
    <row r="218" spans="1:13" ht="14.4" customHeight="1" x14ac:dyDescent="0.3">
      <c r="A218" s="747" t="s">
        <v>607</v>
      </c>
      <c r="B218" s="748" t="s">
        <v>1936</v>
      </c>
      <c r="C218" s="748" t="s">
        <v>1944</v>
      </c>
      <c r="D218" s="748" t="s">
        <v>1148</v>
      </c>
      <c r="E218" s="748" t="s">
        <v>1943</v>
      </c>
      <c r="F218" s="752"/>
      <c r="G218" s="752"/>
      <c r="H218" s="766">
        <v>0</v>
      </c>
      <c r="I218" s="752">
        <v>2</v>
      </c>
      <c r="J218" s="752">
        <v>223.90000000000003</v>
      </c>
      <c r="K218" s="766">
        <v>1</v>
      </c>
      <c r="L218" s="752">
        <v>2</v>
      </c>
      <c r="M218" s="753">
        <v>223.90000000000003</v>
      </c>
    </row>
    <row r="219" spans="1:13" ht="14.4" customHeight="1" x14ac:dyDescent="0.3">
      <c r="A219" s="747" t="s">
        <v>607</v>
      </c>
      <c r="B219" s="748" t="s">
        <v>1936</v>
      </c>
      <c r="C219" s="748" t="s">
        <v>2025</v>
      </c>
      <c r="D219" s="748" t="s">
        <v>1445</v>
      </c>
      <c r="E219" s="748" t="s">
        <v>1943</v>
      </c>
      <c r="F219" s="752"/>
      <c r="G219" s="752"/>
      <c r="H219" s="766">
        <v>0</v>
      </c>
      <c r="I219" s="752">
        <v>5</v>
      </c>
      <c r="J219" s="752">
        <v>559.75000000000011</v>
      </c>
      <c r="K219" s="766">
        <v>1</v>
      </c>
      <c r="L219" s="752">
        <v>5</v>
      </c>
      <c r="M219" s="753">
        <v>559.75000000000011</v>
      </c>
    </row>
    <row r="220" spans="1:13" ht="14.4" customHeight="1" x14ac:dyDescent="0.3">
      <c r="A220" s="747" t="s">
        <v>607</v>
      </c>
      <c r="B220" s="748" t="s">
        <v>1936</v>
      </c>
      <c r="C220" s="748" t="s">
        <v>2026</v>
      </c>
      <c r="D220" s="748" t="s">
        <v>2027</v>
      </c>
      <c r="E220" s="748" t="s">
        <v>1443</v>
      </c>
      <c r="F220" s="752"/>
      <c r="G220" s="752"/>
      <c r="H220" s="766">
        <v>0</v>
      </c>
      <c r="I220" s="752">
        <v>5</v>
      </c>
      <c r="J220" s="752">
        <v>896.30000000000007</v>
      </c>
      <c r="K220" s="766">
        <v>1</v>
      </c>
      <c r="L220" s="752">
        <v>5</v>
      </c>
      <c r="M220" s="753">
        <v>896.30000000000007</v>
      </c>
    </row>
    <row r="221" spans="1:13" ht="14.4" customHeight="1" x14ac:dyDescent="0.3">
      <c r="A221" s="747" t="s">
        <v>607</v>
      </c>
      <c r="B221" s="748" t="s">
        <v>1936</v>
      </c>
      <c r="C221" s="748" t="s">
        <v>2028</v>
      </c>
      <c r="D221" s="748" t="s">
        <v>1446</v>
      </c>
      <c r="E221" s="748" t="s">
        <v>1140</v>
      </c>
      <c r="F221" s="752"/>
      <c r="G221" s="752"/>
      <c r="H221" s="766">
        <v>0</v>
      </c>
      <c r="I221" s="752">
        <v>1</v>
      </c>
      <c r="J221" s="752">
        <v>129.97</v>
      </c>
      <c r="K221" s="766">
        <v>1</v>
      </c>
      <c r="L221" s="752">
        <v>1</v>
      </c>
      <c r="M221" s="753">
        <v>129.97</v>
      </c>
    </row>
    <row r="222" spans="1:13" ht="14.4" customHeight="1" x14ac:dyDescent="0.3">
      <c r="A222" s="747" t="s">
        <v>607</v>
      </c>
      <c r="B222" s="748" t="s">
        <v>1936</v>
      </c>
      <c r="C222" s="748" t="s">
        <v>2029</v>
      </c>
      <c r="D222" s="748" t="s">
        <v>1444</v>
      </c>
      <c r="E222" s="748" t="s">
        <v>1145</v>
      </c>
      <c r="F222" s="752"/>
      <c r="G222" s="752"/>
      <c r="H222" s="766">
        <v>0</v>
      </c>
      <c r="I222" s="752">
        <v>2</v>
      </c>
      <c r="J222" s="752">
        <v>271.20000000000005</v>
      </c>
      <c r="K222" s="766">
        <v>1</v>
      </c>
      <c r="L222" s="752">
        <v>2</v>
      </c>
      <c r="M222" s="753">
        <v>271.20000000000005</v>
      </c>
    </row>
    <row r="223" spans="1:13" ht="14.4" customHeight="1" x14ac:dyDescent="0.3">
      <c r="A223" s="747" t="s">
        <v>610</v>
      </c>
      <c r="B223" s="748" t="s">
        <v>1607</v>
      </c>
      <c r="C223" s="748" t="s">
        <v>1608</v>
      </c>
      <c r="D223" s="748" t="s">
        <v>1609</v>
      </c>
      <c r="E223" s="748" t="s">
        <v>1610</v>
      </c>
      <c r="F223" s="752"/>
      <c r="G223" s="752"/>
      <c r="H223" s="766">
        <v>0</v>
      </c>
      <c r="I223" s="752">
        <v>1</v>
      </c>
      <c r="J223" s="752">
        <v>273.89999999999998</v>
      </c>
      <c r="K223" s="766">
        <v>1</v>
      </c>
      <c r="L223" s="752">
        <v>1</v>
      </c>
      <c r="M223" s="753">
        <v>273.89999999999998</v>
      </c>
    </row>
    <row r="224" spans="1:13" ht="14.4" customHeight="1" x14ac:dyDescent="0.3">
      <c r="A224" s="747" t="s">
        <v>610</v>
      </c>
      <c r="B224" s="748" t="s">
        <v>1659</v>
      </c>
      <c r="C224" s="748" t="s">
        <v>1660</v>
      </c>
      <c r="D224" s="748" t="s">
        <v>731</v>
      </c>
      <c r="E224" s="748" t="s">
        <v>1661</v>
      </c>
      <c r="F224" s="752"/>
      <c r="G224" s="752"/>
      <c r="H224" s="766">
        <v>0</v>
      </c>
      <c r="I224" s="752">
        <v>4</v>
      </c>
      <c r="J224" s="752">
        <v>514.89999999999986</v>
      </c>
      <c r="K224" s="766">
        <v>1</v>
      </c>
      <c r="L224" s="752">
        <v>4</v>
      </c>
      <c r="M224" s="753">
        <v>514.89999999999986</v>
      </c>
    </row>
    <row r="225" spans="1:13" ht="14.4" customHeight="1" x14ac:dyDescent="0.3">
      <c r="A225" s="747" t="s">
        <v>610</v>
      </c>
      <c r="B225" s="748" t="s">
        <v>1677</v>
      </c>
      <c r="C225" s="748" t="s">
        <v>1678</v>
      </c>
      <c r="D225" s="748" t="s">
        <v>841</v>
      </c>
      <c r="E225" s="748" t="s">
        <v>842</v>
      </c>
      <c r="F225" s="752"/>
      <c r="G225" s="752"/>
      <c r="H225" s="766">
        <v>0</v>
      </c>
      <c r="I225" s="752">
        <v>8</v>
      </c>
      <c r="J225" s="752">
        <v>323.12</v>
      </c>
      <c r="K225" s="766">
        <v>1</v>
      </c>
      <c r="L225" s="752">
        <v>8</v>
      </c>
      <c r="M225" s="753">
        <v>323.12</v>
      </c>
    </row>
    <row r="226" spans="1:13" ht="14.4" customHeight="1" x14ac:dyDescent="0.3">
      <c r="A226" s="747" t="s">
        <v>610</v>
      </c>
      <c r="B226" s="748" t="s">
        <v>1690</v>
      </c>
      <c r="C226" s="748" t="s">
        <v>1703</v>
      </c>
      <c r="D226" s="748" t="s">
        <v>675</v>
      </c>
      <c r="E226" s="748" t="s">
        <v>1704</v>
      </c>
      <c r="F226" s="752"/>
      <c r="G226" s="752"/>
      <c r="H226" s="766">
        <v>0</v>
      </c>
      <c r="I226" s="752">
        <v>1</v>
      </c>
      <c r="J226" s="752">
        <v>88.449999999999974</v>
      </c>
      <c r="K226" s="766">
        <v>1</v>
      </c>
      <c r="L226" s="752">
        <v>1</v>
      </c>
      <c r="M226" s="753">
        <v>88.449999999999974</v>
      </c>
    </row>
    <row r="227" spans="1:13" ht="14.4" customHeight="1" x14ac:dyDescent="0.3">
      <c r="A227" s="747" t="s">
        <v>610</v>
      </c>
      <c r="B227" s="748" t="s">
        <v>1804</v>
      </c>
      <c r="C227" s="748" t="s">
        <v>1971</v>
      </c>
      <c r="D227" s="748" t="s">
        <v>1030</v>
      </c>
      <c r="E227" s="748" t="s">
        <v>1972</v>
      </c>
      <c r="F227" s="752"/>
      <c r="G227" s="752"/>
      <c r="H227" s="766">
        <v>0</v>
      </c>
      <c r="I227" s="752">
        <v>10</v>
      </c>
      <c r="J227" s="752">
        <v>1706.6</v>
      </c>
      <c r="K227" s="766">
        <v>1</v>
      </c>
      <c r="L227" s="752">
        <v>10</v>
      </c>
      <c r="M227" s="753">
        <v>1706.6</v>
      </c>
    </row>
    <row r="228" spans="1:13" ht="14.4" customHeight="1" x14ac:dyDescent="0.3">
      <c r="A228" s="747" t="s">
        <v>610</v>
      </c>
      <c r="B228" s="748" t="s">
        <v>1987</v>
      </c>
      <c r="C228" s="748" t="s">
        <v>1988</v>
      </c>
      <c r="D228" s="748" t="s">
        <v>1424</v>
      </c>
      <c r="E228" s="748" t="s">
        <v>1989</v>
      </c>
      <c r="F228" s="752"/>
      <c r="G228" s="752"/>
      <c r="H228" s="766">
        <v>0</v>
      </c>
      <c r="I228" s="752">
        <v>4</v>
      </c>
      <c r="J228" s="752">
        <v>1248.56</v>
      </c>
      <c r="K228" s="766">
        <v>1</v>
      </c>
      <c r="L228" s="752">
        <v>4</v>
      </c>
      <c r="M228" s="753">
        <v>1248.56</v>
      </c>
    </row>
    <row r="229" spans="1:13" ht="14.4" customHeight="1" x14ac:dyDescent="0.3">
      <c r="A229" s="747" t="s">
        <v>610</v>
      </c>
      <c r="B229" s="748" t="s">
        <v>1990</v>
      </c>
      <c r="C229" s="748" t="s">
        <v>1991</v>
      </c>
      <c r="D229" s="748" t="s">
        <v>1992</v>
      </c>
      <c r="E229" s="748" t="s">
        <v>1993</v>
      </c>
      <c r="F229" s="752"/>
      <c r="G229" s="752"/>
      <c r="H229" s="766">
        <v>0</v>
      </c>
      <c r="I229" s="752">
        <v>84</v>
      </c>
      <c r="J229" s="752">
        <v>60060</v>
      </c>
      <c r="K229" s="766">
        <v>1</v>
      </c>
      <c r="L229" s="752">
        <v>84</v>
      </c>
      <c r="M229" s="753">
        <v>60060</v>
      </c>
    </row>
    <row r="230" spans="1:13" ht="14.4" customHeight="1" x14ac:dyDescent="0.3">
      <c r="A230" s="747" t="s">
        <v>610</v>
      </c>
      <c r="B230" s="748" t="s">
        <v>1990</v>
      </c>
      <c r="C230" s="748" t="s">
        <v>1994</v>
      </c>
      <c r="D230" s="748" t="s">
        <v>1995</v>
      </c>
      <c r="E230" s="748" t="s">
        <v>1993</v>
      </c>
      <c r="F230" s="752">
        <v>18</v>
      </c>
      <c r="G230" s="752">
        <v>17134.739999999998</v>
      </c>
      <c r="H230" s="766">
        <v>1</v>
      </c>
      <c r="I230" s="752"/>
      <c r="J230" s="752"/>
      <c r="K230" s="766">
        <v>0</v>
      </c>
      <c r="L230" s="752">
        <v>18</v>
      </c>
      <c r="M230" s="753">
        <v>17134.739999999998</v>
      </c>
    </row>
    <row r="231" spans="1:13" ht="14.4" customHeight="1" x14ac:dyDescent="0.3">
      <c r="A231" s="747" t="s">
        <v>610</v>
      </c>
      <c r="B231" s="748" t="s">
        <v>1863</v>
      </c>
      <c r="C231" s="748" t="s">
        <v>1864</v>
      </c>
      <c r="D231" s="748" t="s">
        <v>1865</v>
      </c>
      <c r="E231" s="748" t="s">
        <v>1866</v>
      </c>
      <c r="F231" s="752"/>
      <c r="G231" s="752"/>
      <c r="H231" s="766">
        <v>0</v>
      </c>
      <c r="I231" s="752">
        <v>10</v>
      </c>
      <c r="J231" s="752">
        <v>4926.83</v>
      </c>
      <c r="K231" s="766">
        <v>1</v>
      </c>
      <c r="L231" s="752">
        <v>10</v>
      </c>
      <c r="M231" s="753">
        <v>4926.83</v>
      </c>
    </row>
    <row r="232" spans="1:13" ht="14.4" customHeight="1" x14ac:dyDescent="0.3">
      <c r="A232" s="747" t="s">
        <v>610</v>
      </c>
      <c r="B232" s="748" t="s">
        <v>1867</v>
      </c>
      <c r="C232" s="748" t="s">
        <v>1996</v>
      </c>
      <c r="D232" s="748" t="s">
        <v>1869</v>
      </c>
      <c r="E232" s="748" t="s">
        <v>1997</v>
      </c>
      <c r="F232" s="752"/>
      <c r="G232" s="752"/>
      <c r="H232" s="766">
        <v>0</v>
      </c>
      <c r="I232" s="752">
        <v>78</v>
      </c>
      <c r="J232" s="752">
        <v>53461.2</v>
      </c>
      <c r="K232" s="766">
        <v>1</v>
      </c>
      <c r="L232" s="752">
        <v>78</v>
      </c>
      <c r="M232" s="753">
        <v>53461.2</v>
      </c>
    </row>
    <row r="233" spans="1:13" ht="14.4" customHeight="1" x14ac:dyDescent="0.3">
      <c r="A233" s="747" t="s">
        <v>610</v>
      </c>
      <c r="B233" s="748" t="s">
        <v>1867</v>
      </c>
      <c r="C233" s="748" t="s">
        <v>1868</v>
      </c>
      <c r="D233" s="748" t="s">
        <v>1869</v>
      </c>
      <c r="E233" s="748" t="s">
        <v>1870</v>
      </c>
      <c r="F233" s="752"/>
      <c r="G233" s="752"/>
      <c r="H233" s="766">
        <v>0</v>
      </c>
      <c r="I233" s="752">
        <v>38</v>
      </c>
      <c r="J233" s="752">
        <v>5614.88</v>
      </c>
      <c r="K233" s="766">
        <v>1</v>
      </c>
      <c r="L233" s="752">
        <v>38</v>
      </c>
      <c r="M233" s="753">
        <v>5614.88</v>
      </c>
    </row>
    <row r="234" spans="1:13" ht="14.4" customHeight="1" x14ac:dyDescent="0.3">
      <c r="A234" s="747" t="s">
        <v>610</v>
      </c>
      <c r="B234" s="748" t="s">
        <v>1871</v>
      </c>
      <c r="C234" s="748" t="s">
        <v>1998</v>
      </c>
      <c r="D234" s="748" t="s">
        <v>997</v>
      </c>
      <c r="E234" s="748" t="s">
        <v>1999</v>
      </c>
      <c r="F234" s="752">
        <v>12</v>
      </c>
      <c r="G234" s="752">
        <v>10842.490000000002</v>
      </c>
      <c r="H234" s="766">
        <v>1</v>
      </c>
      <c r="I234" s="752"/>
      <c r="J234" s="752"/>
      <c r="K234" s="766">
        <v>0</v>
      </c>
      <c r="L234" s="752">
        <v>12</v>
      </c>
      <c r="M234" s="753">
        <v>10842.490000000002</v>
      </c>
    </row>
    <row r="235" spans="1:13" ht="14.4" customHeight="1" x14ac:dyDescent="0.3">
      <c r="A235" s="747" t="s">
        <v>610</v>
      </c>
      <c r="B235" s="748" t="s">
        <v>1905</v>
      </c>
      <c r="C235" s="748" t="s">
        <v>1906</v>
      </c>
      <c r="D235" s="748" t="s">
        <v>1907</v>
      </c>
      <c r="E235" s="748" t="s">
        <v>1908</v>
      </c>
      <c r="F235" s="752"/>
      <c r="G235" s="752"/>
      <c r="H235" s="766">
        <v>0</v>
      </c>
      <c r="I235" s="752">
        <v>12</v>
      </c>
      <c r="J235" s="752">
        <v>807.83999999999992</v>
      </c>
      <c r="K235" s="766">
        <v>1</v>
      </c>
      <c r="L235" s="752">
        <v>12</v>
      </c>
      <c r="M235" s="753">
        <v>807.83999999999992</v>
      </c>
    </row>
    <row r="236" spans="1:13" ht="14.4" customHeight="1" thickBot="1" x14ac:dyDescent="0.35">
      <c r="A236" s="754" t="s">
        <v>610</v>
      </c>
      <c r="B236" s="755" t="s">
        <v>1905</v>
      </c>
      <c r="C236" s="755" t="s">
        <v>2006</v>
      </c>
      <c r="D236" s="755" t="s">
        <v>1907</v>
      </c>
      <c r="E236" s="755" t="s">
        <v>2007</v>
      </c>
      <c r="F236" s="759"/>
      <c r="G236" s="759"/>
      <c r="H236" s="767">
        <v>0</v>
      </c>
      <c r="I236" s="759">
        <v>25</v>
      </c>
      <c r="J236" s="759">
        <v>2384.25</v>
      </c>
      <c r="K236" s="767">
        <v>1</v>
      </c>
      <c r="L236" s="759">
        <v>25</v>
      </c>
      <c r="M236" s="760">
        <v>2384.25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3531</v>
      </c>
      <c r="C3" s="396">
        <f>SUM(C6:C1048576)</f>
        <v>832</v>
      </c>
      <c r="D3" s="396">
        <f>SUM(D6:D1048576)</f>
        <v>547</v>
      </c>
      <c r="E3" s="397">
        <f>SUM(E6:E1048576)</f>
        <v>0</v>
      </c>
      <c r="F3" s="394">
        <f>IF(SUM($B3:$E3)=0,"",B3/SUM($B3:$E3))</f>
        <v>0.71914460285132387</v>
      </c>
      <c r="G3" s="392">
        <f t="shared" ref="G3:I3" si="0">IF(SUM($B3:$E3)=0,"",C3/SUM($B3:$E3))</f>
        <v>0.16945010183299389</v>
      </c>
      <c r="H3" s="392">
        <f t="shared" si="0"/>
        <v>0.11140529531568229</v>
      </c>
      <c r="I3" s="393">
        <f t="shared" si="0"/>
        <v>0</v>
      </c>
      <c r="J3" s="396">
        <f>SUM(J6:J1048576)</f>
        <v>332</v>
      </c>
      <c r="K3" s="396">
        <f>SUM(K6:K1048576)</f>
        <v>401</v>
      </c>
      <c r="L3" s="396">
        <f>SUM(L6:L1048576)</f>
        <v>547</v>
      </c>
      <c r="M3" s="397">
        <f>SUM(M6:M1048576)</f>
        <v>0</v>
      </c>
      <c r="N3" s="394">
        <f>IF(SUM($J3:$M3)=0,"",J3/SUM($J3:$M3))</f>
        <v>0.25937500000000002</v>
      </c>
      <c r="O3" s="392">
        <f t="shared" ref="O3:Q3" si="1">IF(SUM($J3:$M3)=0,"",K3/SUM($J3:$M3))</f>
        <v>0.31328125000000001</v>
      </c>
      <c r="P3" s="392">
        <f t="shared" si="1"/>
        <v>0.42734375000000002</v>
      </c>
      <c r="Q3" s="393">
        <f t="shared" si="1"/>
        <v>0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2031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2032</v>
      </c>
      <c r="B7" s="798">
        <v>806</v>
      </c>
      <c r="C7" s="752">
        <v>500</v>
      </c>
      <c r="D7" s="752">
        <v>261</v>
      </c>
      <c r="E7" s="753"/>
      <c r="F7" s="795">
        <v>0.51435864709636248</v>
      </c>
      <c r="G7" s="766">
        <v>0.31908104658583281</v>
      </c>
      <c r="H7" s="766">
        <v>0.16656030631780472</v>
      </c>
      <c r="I7" s="801">
        <v>0</v>
      </c>
      <c r="J7" s="798">
        <v>94</v>
      </c>
      <c r="K7" s="752">
        <v>239</v>
      </c>
      <c r="L7" s="752">
        <v>261</v>
      </c>
      <c r="M7" s="753"/>
      <c r="N7" s="795">
        <v>0.15824915824915825</v>
      </c>
      <c r="O7" s="766">
        <v>0.40235690235690236</v>
      </c>
      <c r="P7" s="766">
        <v>0.43939393939393939</v>
      </c>
      <c r="Q7" s="789">
        <v>0</v>
      </c>
    </row>
    <row r="8" spans="1:17" ht="14.4" customHeight="1" x14ac:dyDescent="0.3">
      <c r="A8" s="792" t="s">
        <v>2033</v>
      </c>
      <c r="B8" s="798">
        <v>19</v>
      </c>
      <c r="C8" s="752"/>
      <c r="D8" s="752"/>
      <c r="E8" s="753"/>
      <c r="F8" s="795">
        <v>1</v>
      </c>
      <c r="G8" s="766">
        <v>0</v>
      </c>
      <c r="H8" s="766">
        <v>0</v>
      </c>
      <c r="I8" s="801">
        <v>0</v>
      </c>
      <c r="J8" s="798">
        <v>7</v>
      </c>
      <c r="K8" s="752"/>
      <c r="L8" s="752"/>
      <c r="M8" s="753"/>
      <c r="N8" s="795">
        <v>1</v>
      </c>
      <c r="O8" s="766">
        <v>0</v>
      </c>
      <c r="P8" s="766">
        <v>0</v>
      </c>
      <c r="Q8" s="789">
        <v>0</v>
      </c>
    </row>
    <row r="9" spans="1:17" ht="14.4" customHeight="1" x14ac:dyDescent="0.3">
      <c r="A9" s="792" t="s">
        <v>2034</v>
      </c>
      <c r="B9" s="798">
        <v>1815</v>
      </c>
      <c r="C9" s="752">
        <v>279</v>
      </c>
      <c r="D9" s="752">
        <v>286</v>
      </c>
      <c r="E9" s="753"/>
      <c r="F9" s="795">
        <v>0.76260504201680668</v>
      </c>
      <c r="G9" s="766">
        <v>0.11722689075630252</v>
      </c>
      <c r="H9" s="766">
        <v>0.12016806722689076</v>
      </c>
      <c r="I9" s="801">
        <v>0</v>
      </c>
      <c r="J9" s="798">
        <v>101</v>
      </c>
      <c r="K9" s="752">
        <v>123</v>
      </c>
      <c r="L9" s="752">
        <v>286</v>
      </c>
      <c r="M9" s="753"/>
      <c r="N9" s="795">
        <v>0.1980392156862745</v>
      </c>
      <c r="O9" s="766">
        <v>0.2411764705882353</v>
      </c>
      <c r="P9" s="766">
        <v>0.5607843137254902</v>
      </c>
      <c r="Q9" s="789">
        <v>0</v>
      </c>
    </row>
    <row r="10" spans="1:17" ht="14.4" customHeight="1" thickBot="1" x14ac:dyDescent="0.35">
      <c r="A10" s="793" t="s">
        <v>2035</v>
      </c>
      <c r="B10" s="799">
        <v>891</v>
      </c>
      <c r="C10" s="759">
        <v>53</v>
      </c>
      <c r="D10" s="759"/>
      <c r="E10" s="760"/>
      <c r="F10" s="796">
        <v>0.94385593220338981</v>
      </c>
      <c r="G10" s="767">
        <v>5.6144067796610173E-2</v>
      </c>
      <c r="H10" s="767">
        <v>0</v>
      </c>
      <c r="I10" s="802">
        <v>0</v>
      </c>
      <c r="J10" s="799">
        <v>130</v>
      </c>
      <c r="K10" s="759">
        <v>39</v>
      </c>
      <c r="L10" s="759"/>
      <c r="M10" s="760"/>
      <c r="N10" s="796">
        <v>0.76923076923076927</v>
      </c>
      <c r="O10" s="767">
        <v>0.23076923076923078</v>
      </c>
      <c r="P10" s="767">
        <v>0</v>
      </c>
      <c r="Q10" s="79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1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50</v>
      </c>
      <c r="B5" s="730" t="s">
        <v>2036</v>
      </c>
      <c r="C5" s="733">
        <v>825481.23999999964</v>
      </c>
      <c r="D5" s="733">
        <v>1623</v>
      </c>
      <c r="E5" s="733">
        <v>468835.64</v>
      </c>
      <c r="F5" s="803">
        <v>0.56795432443746419</v>
      </c>
      <c r="G5" s="733">
        <v>870</v>
      </c>
      <c r="H5" s="803">
        <v>0.53604436229205177</v>
      </c>
      <c r="I5" s="733">
        <v>356645.59999999963</v>
      </c>
      <c r="J5" s="803">
        <v>0.43204567556253581</v>
      </c>
      <c r="K5" s="733">
        <v>753</v>
      </c>
      <c r="L5" s="803">
        <v>0.46395563770794823</v>
      </c>
      <c r="M5" s="733" t="s">
        <v>73</v>
      </c>
      <c r="N5" s="270"/>
    </row>
    <row r="6" spans="1:14" ht="14.4" customHeight="1" x14ac:dyDescent="0.3">
      <c r="A6" s="729">
        <v>50</v>
      </c>
      <c r="B6" s="730" t="s">
        <v>2037</v>
      </c>
      <c r="C6" s="733">
        <v>749998.59999999963</v>
      </c>
      <c r="D6" s="733">
        <v>1290</v>
      </c>
      <c r="E6" s="733">
        <v>396428.44</v>
      </c>
      <c r="F6" s="803">
        <v>0.52857224000151493</v>
      </c>
      <c r="G6" s="733">
        <v>552</v>
      </c>
      <c r="H6" s="803">
        <v>0.42790697674418604</v>
      </c>
      <c r="I6" s="733">
        <v>353570.15999999963</v>
      </c>
      <c r="J6" s="803">
        <v>0.47142775999848507</v>
      </c>
      <c r="K6" s="733">
        <v>738</v>
      </c>
      <c r="L6" s="803">
        <v>0.5720930232558139</v>
      </c>
      <c r="M6" s="733" t="s">
        <v>1</v>
      </c>
      <c r="N6" s="270"/>
    </row>
    <row r="7" spans="1:14" ht="14.4" customHeight="1" x14ac:dyDescent="0.3">
      <c r="A7" s="729">
        <v>50</v>
      </c>
      <c r="B7" s="730" t="s">
        <v>2038</v>
      </c>
      <c r="C7" s="733">
        <v>75482.640000000014</v>
      </c>
      <c r="D7" s="733">
        <v>333</v>
      </c>
      <c r="E7" s="733">
        <v>72407.200000000012</v>
      </c>
      <c r="F7" s="803">
        <v>0.95925632701770891</v>
      </c>
      <c r="G7" s="733">
        <v>318</v>
      </c>
      <c r="H7" s="803">
        <v>0.95495495495495497</v>
      </c>
      <c r="I7" s="733">
        <v>3075.44</v>
      </c>
      <c r="J7" s="803">
        <v>4.0743672982291021E-2</v>
      </c>
      <c r="K7" s="733">
        <v>15</v>
      </c>
      <c r="L7" s="803">
        <v>4.5045045045045043E-2</v>
      </c>
      <c r="M7" s="733" t="s">
        <v>1</v>
      </c>
      <c r="N7" s="270"/>
    </row>
    <row r="8" spans="1:14" ht="14.4" customHeight="1" x14ac:dyDescent="0.3">
      <c r="A8" s="729" t="s">
        <v>585</v>
      </c>
      <c r="B8" s="730" t="s">
        <v>3</v>
      </c>
      <c r="C8" s="733">
        <v>825481.23999999964</v>
      </c>
      <c r="D8" s="733">
        <v>1623</v>
      </c>
      <c r="E8" s="733">
        <v>468835.64</v>
      </c>
      <c r="F8" s="803">
        <v>0.56795432443746419</v>
      </c>
      <c r="G8" s="733">
        <v>870</v>
      </c>
      <c r="H8" s="803">
        <v>0.53604436229205177</v>
      </c>
      <c r="I8" s="733">
        <v>356645.59999999963</v>
      </c>
      <c r="J8" s="803">
        <v>0.43204567556253581</v>
      </c>
      <c r="K8" s="733">
        <v>753</v>
      </c>
      <c r="L8" s="803">
        <v>0.46395563770794823</v>
      </c>
      <c r="M8" s="733" t="s">
        <v>598</v>
      </c>
      <c r="N8" s="270"/>
    </row>
    <row r="10" spans="1:14" ht="14.4" customHeight="1" x14ac:dyDescent="0.3">
      <c r="A10" s="729">
        <v>50</v>
      </c>
      <c r="B10" s="730" t="s">
        <v>2036</v>
      </c>
      <c r="C10" s="733" t="s">
        <v>587</v>
      </c>
      <c r="D10" s="733" t="s">
        <v>587</v>
      </c>
      <c r="E10" s="733" t="s">
        <v>587</v>
      </c>
      <c r="F10" s="803" t="s">
        <v>587</v>
      </c>
      <c r="G10" s="733" t="s">
        <v>587</v>
      </c>
      <c r="H10" s="803" t="s">
        <v>587</v>
      </c>
      <c r="I10" s="733" t="s">
        <v>587</v>
      </c>
      <c r="J10" s="803" t="s">
        <v>587</v>
      </c>
      <c r="K10" s="733" t="s">
        <v>587</v>
      </c>
      <c r="L10" s="803" t="s">
        <v>587</v>
      </c>
      <c r="M10" s="733" t="s">
        <v>73</v>
      </c>
      <c r="N10" s="270"/>
    </row>
    <row r="11" spans="1:14" ht="14.4" customHeight="1" x14ac:dyDescent="0.3">
      <c r="A11" s="729" t="s">
        <v>2039</v>
      </c>
      <c r="B11" s="730" t="s">
        <v>2037</v>
      </c>
      <c r="C11" s="733">
        <v>38800.130000000026</v>
      </c>
      <c r="D11" s="733">
        <v>107</v>
      </c>
      <c r="E11" s="733">
        <v>14883.519999999999</v>
      </c>
      <c r="F11" s="803">
        <v>0.3835945910490503</v>
      </c>
      <c r="G11" s="733">
        <v>25</v>
      </c>
      <c r="H11" s="803">
        <v>0.23364485981308411</v>
      </c>
      <c r="I11" s="733">
        <v>23916.610000000026</v>
      </c>
      <c r="J11" s="803">
        <v>0.61640540895094964</v>
      </c>
      <c r="K11" s="733">
        <v>82</v>
      </c>
      <c r="L11" s="803">
        <v>0.76635514018691586</v>
      </c>
      <c r="M11" s="733" t="s">
        <v>1</v>
      </c>
      <c r="N11" s="270"/>
    </row>
    <row r="12" spans="1:14" ht="14.4" customHeight="1" x14ac:dyDescent="0.3">
      <c r="A12" s="729" t="s">
        <v>2039</v>
      </c>
      <c r="B12" s="730" t="s">
        <v>2040</v>
      </c>
      <c r="C12" s="733">
        <v>38800.130000000026</v>
      </c>
      <c r="D12" s="733">
        <v>107</v>
      </c>
      <c r="E12" s="733">
        <v>14883.519999999999</v>
      </c>
      <c r="F12" s="803">
        <v>0.3835945910490503</v>
      </c>
      <c r="G12" s="733">
        <v>25</v>
      </c>
      <c r="H12" s="803">
        <v>0.23364485981308411</v>
      </c>
      <c r="I12" s="733">
        <v>23916.610000000026</v>
      </c>
      <c r="J12" s="803">
        <v>0.61640540895094964</v>
      </c>
      <c r="K12" s="733">
        <v>82</v>
      </c>
      <c r="L12" s="803">
        <v>0.76635514018691586</v>
      </c>
      <c r="M12" s="733" t="s">
        <v>602</v>
      </c>
      <c r="N12" s="270"/>
    </row>
    <row r="13" spans="1:14" ht="14.4" customHeight="1" x14ac:dyDescent="0.3">
      <c r="A13" s="729" t="s">
        <v>587</v>
      </c>
      <c r="B13" s="730" t="s">
        <v>587</v>
      </c>
      <c r="C13" s="733" t="s">
        <v>587</v>
      </c>
      <c r="D13" s="733" t="s">
        <v>587</v>
      </c>
      <c r="E13" s="733" t="s">
        <v>587</v>
      </c>
      <c r="F13" s="803" t="s">
        <v>587</v>
      </c>
      <c r="G13" s="733" t="s">
        <v>587</v>
      </c>
      <c r="H13" s="803" t="s">
        <v>587</v>
      </c>
      <c r="I13" s="733" t="s">
        <v>587</v>
      </c>
      <c r="J13" s="803" t="s">
        <v>587</v>
      </c>
      <c r="K13" s="733" t="s">
        <v>587</v>
      </c>
      <c r="L13" s="803" t="s">
        <v>587</v>
      </c>
      <c r="M13" s="733" t="s">
        <v>603</v>
      </c>
      <c r="N13" s="270"/>
    </row>
    <row r="14" spans="1:14" ht="14.4" customHeight="1" x14ac:dyDescent="0.3">
      <c r="A14" s="729" t="s">
        <v>2041</v>
      </c>
      <c r="B14" s="730" t="s">
        <v>2037</v>
      </c>
      <c r="C14" s="733">
        <v>711198.46999999974</v>
      </c>
      <c r="D14" s="733">
        <v>1183</v>
      </c>
      <c r="E14" s="733">
        <v>381544.9200000001</v>
      </c>
      <c r="F14" s="803">
        <v>0.53648163781904679</v>
      </c>
      <c r="G14" s="733">
        <v>527</v>
      </c>
      <c r="H14" s="803">
        <v>0.44547759932375319</v>
      </c>
      <c r="I14" s="733">
        <v>329653.54999999964</v>
      </c>
      <c r="J14" s="803">
        <v>0.46351836218095316</v>
      </c>
      <c r="K14" s="733">
        <v>656</v>
      </c>
      <c r="L14" s="803">
        <v>0.55452240067624681</v>
      </c>
      <c r="M14" s="733" t="s">
        <v>1</v>
      </c>
      <c r="N14" s="270"/>
    </row>
    <row r="15" spans="1:14" ht="14.4" customHeight="1" x14ac:dyDescent="0.3">
      <c r="A15" s="729" t="s">
        <v>2041</v>
      </c>
      <c r="B15" s="730" t="s">
        <v>2038</v>
      </c>
      <c r="C15" s="733">
        <v>75482.640000000014</v>
      </c>
      <c r="D15" s="733">
        <v>333</v>
      </c>
      <c r="E15" s="733">
        <v>72407.200000000012</v>
      </c>
      <c r="F15" s="803">
        <v>0.95925632701770891</v>
      </c>
      <c r="G15" s="733">
        <v>318</v>
      </c>
      <c r="H15" s="803">
        <v>0.95495495495495497</v>
      </c>
      <c r="I15" s="733">
        <v>3075.44</v>
      </c>
      <c r="J15" s="803">
        <v>4.0743672982291021E-2</v>
      </c>
      <c r="K15" s="733">
        <v>15</v>
      </c>
      <c r="L15" s="803">
        <v>4.5045045045045043E-2</v>
      </c>
      <c r="M15" s="733" t="s">
        <v>1</v>
      </c>
      <c r="N15" s="270"/>
    </row>
    <row r="16" spans="1:14" ht="14.4" customHeight="1" x14ac:dyDescent="0.3">
      <c r="A16" s="729" t="s">
        <v>2041</v>
      </c>
      <c r="B16" s="730" t="s">
        <v>2042</v>
      </c>
      <c r="C16" s="733">
        <v>786681.10999999975</v>
      </c>
      <c r="D16" s="733">
        <v>1516</v>
      </c>
      <c r="E16" s="733">
        <v>453952.12000000011</v>
      </c>
      <c r="F16" s="803">
        <v>0.57704718497689644</v>
      </c>
      <c r="G16" s="733">
        <v>845</v>
      </c>
      <c r="H16" s="803">
        <v>0.55738786279683372</v>
      </c>
      <c r="I16" s="733">
        <v>332728.98999999964</v>
      </c>
      <c r="J16" s="803">
        <v>0.4229528150231035</v>
      </c>
      <c r="K16" s="733">
        <v>671</v>
      </c>
      <c r="L16" s="803">
        <v>0.44261213720316622</v>
      </c>
      <c r="M16" s="733" t="s">
        <v>602</v>
      </c>
      <c r="N16" s="270"/>
    </row>
    <row r="17" spans="1:14" ht="14.4" customHeight="1" x14ac:dyDescent="0.3">
      <c r="A17" s="729" t="s">
        <v>587</v>
      </c>
      <c r="B17" s="730" t="s">
        <v>587</v>
      </c>
      <c r="C17" s="733" t="s">
        <v>587</v>
      </c>
      <c r="D17" s="733" t="s">
        <v>587</v>
      </c>
      <c r="E17" s="733" t="s">
        <v>587</v>
      </c>
      <c r="F17" s="803" t="s">
        <v>587</v>
      </c>
      <c r="G17" s="733" t="s">
        <v>587</v>
      </c>
      <c r="H17" s="803" t="s">
        <v>587</v>
      </c>
      <c r="I17" s="733" t="s">
        <v>587</v>
      </c>
      <c r="J17" s="803" t="s">
        <v>587</v>
      </c>
      <c r="K17" s="733" t="s">
        <v>587</v>
      </c>
      <c r="L17" s="803" t="s">
        <v>587</v>
      </c>
      <c r="M17" s="733" t="s">
        <v>603</v>
      </c>
      <c r="N17" s="270"/>
    </row>
    <row r="18" spans="1:14" ht="14.4" customHeight="1" x14ac:dyDescent="0.3">
      <c r="A18" s="729" t="s">
        <v>585</v>
      </c>
      <c r="B18" s="730" t="s">
        <v>2043</v>
      </c>
      <c r="C18" s="733">
        <v>825481.23999999976</v>
      </c>
      <c r="D18" s="733">
        <v>1623</v>
      </c>
      <c r="E18" s="733">
        <v>468835.64000000013</v>
      </c>
      <c r="F18" s="803">
        <v>0.56795432443746419</v>
      </c>
      <c r="G18" s="733">
        <v>870</v>
      </c>
      <c r="H18" s="803">
        <v>0.53604436229205177</v>
      </c>
      <c r="I18" s="733">
        <v>356645.59999999969</v>
      </c>
      <c r="J18" s="803">
        <v>0.43204567556253587</v>
      </c>
      <c r="K18" s="733">
        <v>753</v>
      </c>
      <c r="L18" s="803">
        <v>0.46395563770794823</v>
      </c>
      <c r="M18" s="733" t="s">
        <v>598</v>
      </c>
      <c r="N18" s="270"/>
    </row>
    <row r="19" spans="1:14" ht="14.4" customHeight="1" x14ac:dyDescent="0.3">
      <c r="A19" s="804" t="s">
        <v>301</v>
      </c>
    </row>
    <row r="20" spans="1:14" ht="14.4" customHeight="1" x14ac:dyDescent="0.3">
      <c r="A20" s="805" t="s">
        <v>2044</v>
      </c>
    </row>
    <row r="21" spans="1:14" ht="14.4" customHeight="1" x14ac:dyDescent="0.3">
      <c r="A21" s="804" t="s">
        <v>2045</v>
      </c>
    </row>
  </sheetData>
  <autoFilter ref="A4:M4"/>
  <mergeCells count="4">
    <mergeCell ref="E3:H3"/>
    <mergeCell ref="C3:D3"/>
    <mergeCell ref="I3:L3"/>
    <mergeCell ref="A1:L1"/>
  </mergeCells>
  <conditionalFormatting sqref="F4 F9 F19:F1048576">
    <cfRule type="cellIs" dxfId="56" priority="15" stopIfTrue="1" operator="lessThan">
      <formula>0.6</formula>
    </cfRule>
  </conditionalFormatting>
  <conditionalFormatting sqref="B5:B8">
    <cfRule type="expression" dxfId="55" priority="10">
      <formula>AND(LEFT(M5,6)&lt;&gt;"mezera",M5&lt;&gt;"")</formula>
    </cfRule>
  </conditionalFormatting>
  <conditionalFormatting sqref="A5:A8">
    <cfRule type="expression" dxfId="54" priority="8">
      <formula>AND(M5&lt;&gt;"",M5&lt;&gt;"mezeraKL")</formula>
    </cfRule>
  </conditionalFormatting>
  <conditionalFormatting sqref="F5:F8">
    <cfRule type="cellIs" dxfId="53" priority="7" operator="lessThan">
      <formula>0.6</formula>
    </cfRule>
  </conditionalFormatting>
  <conditionalFormatting sqref="B5:L8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8">
    <cfRule type="expression" dxfId="50" priority="12">
      <formula>$M5&lt;&gt;""</formula>
    </cfRule>
  </conditionalFormatting>
  <conditionalFormatting sqref="B10:B18">
    <cfRule type="expression" dxfId="49" priority="4">
      <formula>AND(LEFT(M10,6)&lt;&gt;"mezera",M10&lt;&gt;"")</formula>
    </cfRule>
  </conditionalFormatting>
  <conditionalFormatting sqref="A10:A18">
    <cfRule type="expression" dxfId="48" priority="2">
      <formula>AND(M10&lt;&gt;"",M10&lt;&gt;"mezeraKL")</formula>
    </cfRule>
  </conditionalFormatting>
  <conditionalFormatting sqref="F10:F18">
    <cfRule type="cellIs" dxfId="47" priority="1" operator="lessThan">
      <formula>0.6</formula>
    </cfRule>
  </conditionalFormatting>
  <conditionalFormatting sqref="B10:L18">
    <cfRule type="expression" dxfId="46" priority="3">
      <formula>OR($M10="KL",$M10="SumaKL")</formula>
    </cfRule>
    <cfRule type="expression" dxfId="45" priority="5">
      <formula>$M10="SumaNS"</formula>
    </cfRule>
  </conditionalFormatting>
  <conditionalFormatting sqref="A10:L18">
    <cfRule type="expression" dxfId="44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2046</v>
      </c>
      <c r="B5" s="797">
        <v>30089.970000000005</v>
      </c>
      <c r="C5" s="741">
        <v>1</v>
      </c>
      <c r="D5" s="810">
        <v>109</v>
      </c>
      <c r="E5" s="813" t="s">
        <v>2046</v>
      </c>
      <c r="F5" s="797">
        <v>4946.2700000000004</v>
      </c>
      <c r="G5" s="765">
        <v>0.16438268300034861</v>
      </c>
      <c r="H5" s="745">
        <v>25</v>
      </c>
      <c r="I5" s="788">
        <v>0.22935779816513763</v>
      </c>
      <c r="J5" s="816">
        <v>25143.700000000004</v>
      </c>
      <c r="K5" s="765">
        <v>0.83561731699965136</v>
      </c>
      <c r="L5" s="745">
        <v>84</v>
      </c>
      <c r="M5" s="788">
        <v>0.77064220183486243</v>
      </c>
    </row>
    <row r="6" spans="1:13" ht="14.4" customHeight="1" x14ac:dyDescent="0.3">
      <c r="A6" s="807" t="s">
        <v>2047</v>
      </c>
      <c r="B6" s="798">
        <v>179.13</v>
      </c>
      <c r="C6" s="748">
        <v>1</v>
      </c>
      <c r="D6" s="811">
        <v>2</v>
      </c>
      <c r="E6" s="814" t="s">
        <v>2047</v>
      </c>
      <c r="F6" s="798">
        <v>141.09</v>
      </c>
      <c r="G6" s="766">
        <v>0.78764026126277009</v>
      </c>
      <c r="H6" s="752">
        <v>1</v>
      </c>
      <c r="I6" s="789">
        <v>0.5</v>
      </c>
      <c r="J6" s="817">
        <v>38.04</v>
      </c>
      <c r="K6" s="766">
        <v>0.21235973873722994</v>
      </c>
      <c r="L6" s="752">
        <v>1</v>
      </c>
      <c r="M6" s="789">
        <v>0.5</v>
      </c>
    </row>
    <row r="7" spans="1:13" ht="14.4" customHeight="1" x14ac:dyDescent="0.3">
      <c r="A7" s="807" t="s">
        <v>2048</v>
      </c>
      <c r="B7" s="798">
        <v>4242.3899999999994</v>
      </c>
      <c r="C7" s="748">
        <v>1</v>
      </c>
      <c r="D7" s="811">
        <v>14</v>
      </c>
      <c r="E7" s="814" t="s">
        <v>2048</v>
      </c>
      <c r="F7" s="798">
        <v>1224.81</v>
      </c>
      <c r="G7" s="766">
        <v>0.28870754456803832</v>
      </c>
      <c r="H7" s="752">
        <v>4</v>
      </c>
      <c r="I7" s="789">
        <v>0.2857142857142857</v>
      </c>
      <c r="J7" s="817">
        <v>3017.5799999999995</v>
      </c>
      <c r="K7" s="766">
        <v>0.71129245543196162</v>
      </c>
      <c r="L7" s="752">
        <v>10</v>
      </c>
      <c r="M7" s="789">
        <v>0.7142857142857143</v>
      </c>
    </row>
    <row r="8" spans="1:13" ht="14.4" customHeight="1" x14ac:dyDescent="0.3">
      <c r="A8" s="807" t="s">
        <v>2049</v>
      </c>
      <c r="B8" s="798">
        <v>171411.45000000004</v>
      </c>
      <c r="C8" s="748">
        <v>1</v>
      </c>
      <c r="D8" s="811">
        <v>264</v>
      </c>
      <c r="E8" s="814" t="s">
        <v>2049</v>
      </c>
      <c r="F8" s="798">
        <v>126878.91000000002</v>
      </c>
      <c r="G8" s="766">
        <v>0.74020090256514359</v>
      </c>
      <c r="H8" s="752">
        <v>191</v>
      </c>
      <c r="I8" s="789">
        <v>0.72348484848484851</v>
      </c>
      <c r="J8" s="817">
        <v>44532.540000000023</v>
      </c>
      <c r="K8" s="766">
        <v>0.25979909743485635</v>
      </c>
      <c r="L8" s="752">
        <v>73</v>
      </c>
      <c r="M8" s="789">
        <v>0.27651515151515149</v>
      </c>
    </row>
    <row r="9" spans="1:13" ht="14.4" customHeight="1" x14ac:dyDescent="0.3">
      <c r="A9" s="807" t="s">
        <v>2050</v>
      </c>
      <c r="B9" s="798">
        <v>22273.760000000002</v>
      </c>
      <c r="C9" s="748">
        <v>1</v>
      </c>
      <c r="D9" s="811">
        <v>54</v>
      </c>
      <c r="E9" s="814" t="s">
        <v>2050</v>
      </c>
      <c r="F9" s="798">
        <v>10642.58</v>
      </c>
      <c r="G9" s="766">
        <v>0.47780796776116824</v>
      </c>
      <c r="H9" s="752">
        <v>32</v>
      </c>
      <c r="I9" s="789">
        <v>0.59259259259259256</v>
      </c>
      <c r="J9" s="817">
        <v>11631.18</v>
      </c>
      <c r="K9" s="766">
        <v>0.5221920322388317</v>
      </c>
      <c r="L9" s="752">
        <v>22</v>
      </c>
      <c r="M9" s="789">
        <v>0.40740740740740738</v>
      </c>
    </row>
    <row r="10" spans="1:13" ht="14.4" customHeight="1" x14ac:dyDescent="0.3">
      <c r="A10" s="807" t="s">
        <v>2051</v>
      </c>
      <c r="B10" s="798">
        <v>14702.129999999997</v>
      </c>
      <c r="C10" s="748">
        <v>1</v>
      </c>
      <c r="D10" s="811">
        <v>53</v>
      </c>
      <c r="E10" s="814" t="s">
        <v>2051</v>
      </c>
      <c r="F10" s="798">
        <v>7115.6099999999988</v>
      </c>
      <c r="G10" s="766">
        <v>0.48398497360586529</v>
      </c>
      <c r="H10" s="752">
        <v>28</v>
      </c>
      <c r="I10" s="789">
        <v>0.52830188679245282</v>
      </c>
      <c r="J10" s="817">
        <v>7586.5199999999986</v>
      </c>
      <c r="K10" s="766">
        <v>0.51601502639413477</v>
      </c>
      <c r="L10" s="752">
        <v>25</v>
      </c>
      <c r="M10" s="789">
        <v>0.47169811320754718</v>
      </c>
    </row>
    <row r="11" spans="1:13" ht="14.4" customHeight="1" x14ac:dyDescent="0.3">
      <c r="A11" s="807" t="s">
        <v>2052</v>
      </c>
      <c r="B11" s="798">
        <v>42670.45</v>
      </c>
      <c r="C11" s="748">
        <v>1</v>
      </c>
      <c r="D11" s="811">
        <v>166</v>
      </c>
      <c r="E11" s="814" t="s">
        <v>2052</v>
      </c>
      <c r="F11" s="798">
        <v>18542.469999999998</v>
      </c>
      <c r="G11" s="766">
        <v>0.43455060820778779</v>
      </c>
      <c r="H11" s="752">
        <v>63</v>
      </c>
      <c r="I11" s="789">
        <v>0.37951807228915663</v>
      </c>
      <c r="J11" s="817">
        <v>24127.98</v>
      </c>
      <c r="K11" s="766">
        <v>0.56544939179221221</v>
      </c>
      <c r="L11" s="752">
        <v>103</v>
      </c>
      <c r="M11" s="789">
        <v>0.62048192771084343</v>
      </c>
    </row>
    <row r="12" spans="1:13" ht="14.4" customHeight="1" x14ac:dyDescent="0.3">
      <c r="A12" s="807" t="s">
        <v>2053</v>
      </c>
      <c r="B12" s="798">
        <v>366.2</v>
      </c>
      <c r="C12" s="748">
        <v>1</v>
      </c>
      <c r="D12" s="811">
        <v>7</v>
      </c>
      <c r="E12" s="814" t="s">
        <v>2053</v>
      </c>
      <c r="F12" s="798">
        <v>235.76</v>
      </c>
      <c r="G12" s="766">
        <v>0.64380120152921905</v>
      </c>
      <c r="H12" s="752">
        <v>6</v>
      </c>
      <c r="I12" s="789">
        <v>0.8571428571428571</v>
      </c>
      <c r="J12" s="817">
        <v>130.44</v>
      </c>
      <c r="K12" s="766">
        <v>0.35619879847078101</v>
      </c>
      <c r="L12" s="752">
        <v>1</v>
      </c>
      <c r="M12" s="789">
        <v>0.14285714285714285</v>
      </c>
    </row>
    <row r="13" spans="1:13" ht="14.4" customHeight="1" x14ac:dyDescent="0.3">
      <c r="A13" s="807" t="s">
        <v>2054</v>
      </c>
      <c r="B13" s="798">
        <v>360055.63000000012</v>
      </c>
      <c r="C13" s="748">
        <v>1</v>
      </c>
      <c r="D13" s="811">
        <v>513</v>
      </c>
      <c r="E13" s="814" t="s">
        <v>2054</v>
      </c>
      <c r="F13" s="798">
        <v>172009.8900000001</v>
      </c>
      <c r="G13" s="766">
        <v>0.47773142722417655</v>
      </c>
      <c r="H13" s="752">
        <v>235</v>
      </c>
      <c r="I13" s="789">
        <v>0.45808966861598438</v>
      </c>
      <c r="J13" s="817">
        <v>188045.74</v>
      </c>
      <c r="K13" s="766">
        <v>0.52226857277582339</v>
      </c>
      <c r="L13" s="752">
        <v>278</v>
      </c>
      <c r="M13" s="789">
        <v>0.54191033138401556</v>
      </c>
    </row>
    <row r="14" spans="1:13" ht="14.4" customHeight="1" x14ac:dyDescent="0.3">
      <c r="A14" s="807" t="s">
        <v>2055</v>
      </c>
      <c r="B14" s="798">
        <v>16766.73</v>
      </c>
      <c r="C14" s="748">
        <v>1</v>
      </c>
      <c r="D14" s="811">
        <v>17</v>
      </c>
      <c r="E14" s="814" t="s">
        <v>2055</v>
      </c>
      <c r="F14" s="798">
        <v>8932.07</v>
      </c>
      <c r="G14" s="766">
        <v>0.53272582071757579</v>
      </c>
      <c r="H14" s="752">
        <v>11</v>
      </c>
      <c r="I14" s="789">
        <v>0.6470588235294118</v>
      </c>
      <c r="J14" s="817">
        <v>7834.66</v>
      </c>
      <c r="K14" s="766">
        <v>0.46727417928242421</v>
      </c>
      <c r="L14" s="752">
        <v>6</v>
      </c>
      <c r="M14" s="789">
        <v>0.35294117647058826</v>
      </c>
    </row>
    <row r="15" spans="1:13" ht="14.4" customHeight="1" x14ac:dyDescent="0.3">
      <c r="A15" s="807" t="s">
        <v>2056</v>
      </c>
      <c r="B15" s="798">
        <v>7914.6900000000005</v>
      </c>
      <c r="C15" s="748">
        <v>1</v>
      </c>
      <c r="D15" s="811">
        <v>36</v>
      </c>
      <c r="E15" s="814" t="s">
        <v>2056</v>
      </c>
      <c r="F15" s="798">
        <v>2595.5700000000002</v>
      </c>
      <c r="G15" s="766">
        <v>0.3279433559621413</v>
      </c>
      <c r="H15" s="752">
        <v>6</v>
      </c>
      <c r="I15" s="789">
        <v>0.16666666666666666</v>
      </c>
      <c r="J15" s="817">
        <v>5319.12</v>
      </c>
      <c r="K15" s="766">
        <v>0.6720566440378587</v>
      </c>
      <c r="L15" s="752">
        <v>30</v>
      </c>
      <c r="M15" s="789">
        <v>0.83333333333333337</v>
      </c>
    </row>
    <row r="16" spans="1:13" ht="14.4" customHeight="1" x14ac:dyDescent="0.3">
      <c r="A16" s="807" t="s">
        <v>2057</v>
      </c>
      <c r="B16" s="798">
        <v>227.72000000000003</v>
      </c>
      <c r="C16" s="748">
        <v>1</v>
      </c>
      <c r="D16" s="811">
        <v>2</v>
      </c>
      <c r="E16" s="814" t="s">
        <v>2057</v>
      </c>
      <c r="F16" s="798">
        <v>227.72000000000003</v>
      </c>
      <c r="G16" s="766">
        <v>1</v>
      </c>
      <c r="H16" s="752">
        <v>2</v>
      </c>
      <c r="I16" s="789">
        <v>1</v>
      </c>
      <c r="J16" s="817"/>
      <c r="K16" s="766">
        <v>0</v>
      </c>
      <c r="L16" s="752"/>
      <c r="M16" s="789">
        <v>0</v>
      </c>
    </row>
    <row r="17" spans="1:13" ht="14.4" customHeight="1" x14ac:dyDescent="0.3">
      <c r="A17" s="807" t="s">
        <v>2058</v>
      </c>
      <c r="B17" s="798">
        <v>10635.119999999997</v>
      </c>
      <c r="C17" s="748">
        <v>1</v>
      </c>
      <c r="D17" s="811">
        <v>48</v>
      </c>
      <c r="E17" s="814" t="s">
        <v>2058</v>
      </c>
      <c r="F17" s="798">
        <v>6689.8299999999981</v>
      </c>
      <c r="G17" s="766">
        <v>0.62903192441646172</v>
      </c>
      <c r="H17" s="752">
        <v>18</v>
      </c>
      <c r="I17" s="789">
        <v>0.375</v>
      </c>
      <c r="J17" s="817">
        <v>3945.2899999999995</v>
      </c>
      <c r="K17" s="766">
        <v>0.37096807558353839</v>
      </c>
      <c r="L17" s="752">
        <v>30</v>
      </c>
      <c r="M17" s="789">
        <v>0.625</v>
      </c>
    </row>
    <row r="18" spans="1:13" ht="14.4" customHeight="1" x14ac:dyDescent="0.3">
      <c r="A18" s="807" t="s">
        <v>2059</v>
      </c>
      <c r="B18" s="798">
        <v>109392.37000000002</v>
      </c>
      <c r="C18" s="748">
        <v>1</v>
      </c>
      <c r="D18" s="811">
        <v>207</v>
      </c>
      <c r="E18" s="814" t="s">
        <v>2059</v>
      </c>
      <c r="F18" s="798">
        <v>82633.470000000016</v>
      </c>
      <c r="G18" s="766">
        <v>0.75538604749124638</v>
      </c>
      <c r="H18" s="752">
        <v>139</v>
      </c>
      <c r="I18" s="789">
        <v>0.67149758454106279</v>
      </c>
      <c r="J18" s="817">
        <v>26758.900000000009</v>
      </c>
      <c r="K18" s="766">
        <v>0.24461395250875362</v>
      </c>
      <c r="L18" s="752">
        <v>68</v>
      </c>
      <c r="M18" s="789">
        <v>0.32850241545893721</v>
      </c>
    </row>
    <row r="19" spans="1:13" ht="14.4" customHeight="1" thickBot="1" x14ac:dyDescent="0.35">
      <c r="A19" s="808" t="s">
        <v>2060</v>
      </c>
      <c r="B19" s="799">
        <v>34553.499999999985</v>
      </c>
      <c r="C19" s="755">
        <v>1</v>
      </c>
      <c r="D19" s="812">
        <v>131</v>
      </c>
      <c r="E19" s="815" t="s">
        <v>2060</v>
      </c>
      <c r="F19" s="799">
        <v>26019.589999999989</v>
      </c>
      <c r="G19" s="767">
        <v>0.75302328273546815</v>
      </c>
      <c r="H19" s="759">
        <v>109</v>
      </c>
      <c r="I19" s="790">
        <v>0.83206106870229013</v>
      </c>
      <c r="J19" s="818">
        <v>8533.909999999998</v>
      </c>
      <c r="K19" s="767">
        <v>0.24697671726453185</v>
      </c>
      <c r="L19" s="759">
        <v>22</v>
      </c>
      <c r="M19" s="790">
        <v>0.16793893129770993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10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3246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825481.23999999941</v>
      </c>
      <c r="N3" s="70">
        <f>SUBTOTAL(9,N7:N1048576)</f>
        <v>3722</v>
      </c>
      <c r="O3" s="70">
        <f>SUBTOTAL(9,O7:O1048576)</f>
        <v>1623</v>
      </c>
      <c r="P3" s="70">
        <f>SUBTOTAL(9,P7:P1048576)</f>
        <v>468835.64000000031</v>
      </c>
      <c r="Q3" s="71">
        <f>IF(M3=0,0,P3/M3)</f>
        <v>0.56795432443746463</v>
      </c>
      <c r="R3" s="70">
        <f>SUBTOTAL(9,R7:R1048576)</f>
        <v>2013</v>
      </c>
      <c r="S3" s="71">
        <f>IF(N3=0,0,R3/N3)</f>
        <v>0.54083825900053739</v>
      </c>
      <c r="T3" s="70">
        <f>SUBTOTAL(9,T7:T1048576)</f>
        <v>870</v>
      </c>
      <c r="U3" s="72">
        <f>IF(O3=0,0,T3/O3)</f>
        <v>0.53604436229205177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50</v>
      </c>
      <c r="B7" s="825" t="s">
        <v>2036</v>
      </c>
      <c r="C7" s="825" t="s">
        <v>2039</v>
      </c>
      <c r="D7" s="826" t="s">
        <v>3244</v>
      </c>
      <c r="E7" s="827" t="s">
        <v>2048</v>
      </c>
      <c r="F7" s="825" t="s">
        <v>2037</v>
      </c>
      <c r="G7" s="825" t="s">
        <v>2061</v>
      </c>
      <c r="H7" s="825" t="s">
        <v>626</v>
      </c>
      <c r="I7" s="825" t="s">
        <v>1662</v>
      </c>
      <c r="J7" s="825" t="s">
        <v>731</v>
      </c>
      <c r="K7" s="825" t="s">
        <v>1663</v>
      </c>
      <c r="L7" s="828">
        <v>72</v>
      </c>
      <c r="M7" s="828">
        <v>72</v>
      </c>
      <c r="N7" s="825">
        <v>1</v>
      </c>
      <c r="O7" s="829">
        <v>0.5</v>
      </c>
      <c r="P7" s="828"/>
      <c r="Q7" s="830">
        <v>0</v>
      </c>
      <c r="R7" s="825"/>
      <c r="S7" s="830">
        <v>0</v>
      </c>
      <c r="T7" s="829"/>
      <c r="U7" s="231">
        <v>0</v>
      </c>
    </row>
    <row r="8" spans="1:21" ht="14.4" customHeight="1" x14ac:dyDescent="0.3">
      <c r="A8" s="831">
        <v>50</v>
      </c>
      <c r="B8" s="832" t="s">
        <v>2036</v>
      </c>
      <c r="C8" s="832" t="s">
        <v>2039</v>
      </c>
      <c r="D8" s="833" t="s">
        <v>3244</v>
      </c>
      <c r="E8" s="834" t="s">
        <v>2048</v>
      </c>
      <c r="F8" s="832" t="s">
        <v>2037</v>
      </c>
      <c r="G8" s="832" t="s">
        <v>2061</v>
      </c>
      <c r="H8" s="832" t="s">
        <v>626</v>
      </c>
      <c r="I8" s="832" t="s">
        <v>1662</v>
      </c>
      <c r="J8" s="832" t="s">
        <v>731</v>
      </c>
      <c r="K8" s="832" t="s">
        <v>1663</v>
      </c>
      <c r="L8" s="835">
        <v>80.010000000000005</v>
      </c>
      <c r="M8" s="835">
        <v>160.02000000000001</v>
      </c>
      <c r="N8" s="832">
        <v>2</v>
      </c>
      <c r="O8" s="836">
        <v>1</v>
      </c>
      <c r="P8" s="835">
        <v>160.02000000000001</v>
      </c>
      <c r="Q8" s="837">
        <v>1</v>
      </c>
      <c r="R8" s="832">
        <v>2</v>
      </c>
      <c r="S8" s="837">
        <v>1</v>
      </c>
      <c r="T8" s="836">
        <v>1</v>
      </c>
      <c r="U8" s="838">
        <v>1</v>
      </c>
    </row>
    <row r="9" spans="1:21" ht="14.4" customHeight="1" x14ac:dyDescent="0.3">
      <c r="A9" s="831">
        <v>50</v>
      </c>
      <c r="B9" s="832" t="s">
        <v>2036</v>
      </c>
      <c r="C9" s="832" t="s">
        <v>2039</v>
      </c>
      <c r="D9" s="833" t="s">
        <v>3244</v>
      </c>
      <c r="E9" s="834" t="s">
        <v>2048</v>
      </c>
      <c r="F9" s="832" t="s">
        <v>2037</v>
      </c>
      <c r="G9" s="832" t="s">
        <v>2062</v>
      </c>
      <c r="H9" s="832" t="s">
        <v>626</v>
      </c>
      <c r="I9" s="832" t="s">
        <v>1785</v>
      </c>
      <c r="J9" s="832" t="s">
        <v>1786</v>
      </c>
      <c r="K9" s="832" t="s">
        <v>1787</v>
      </c>
      <c r="L9" s="835">
        <v>278.63</v>
      </c>
      <c r="M9" s="835">
        <v>278.63</v>
      </c>
      <c r="N9" s="832">
        <v>1</v>
      </c>
      <c r="O9" s="836">
        <v>0.5</v>
      </c>
      <c r="P9" s="835"/>
      <c r="Q9" s="837">
        <v>0</v>
      </c>
      <c r="R9" s="832"/>
      <c r="S9" s="837">
        <v>0</v>
      </c>
      <c r="T9" s="836"/>
      <c r="U9" s="838">
        <v>0</v>
      </c>
    </row>
    <row r="10" spans="1:21" ht="14.4" customHeight="1" x14ac:dyDescent="0.3">
      <c r="A10" s="831">
        <v>50</v>
      </c>
      <c r="B10" s="832" t="s">
        <v>2036</v>
      </c>
      <c r="C10" s="832" t="s">
        <v>2039</v>
      </c>
      <c r="D10" s="833" t="s">
        <v>3244</v>
      </c>
      <c r="E10" s="834" t="s">
        <v>2048</v>
      </c>
      <c r="F10" s="832" t="s">
        <v>2037</v>
      </c>
      <c r="G10" s="832" t="s">
        <v>2062</v>
      </c>
      <c r="H10" s="832" t="s">
        <v>587</v>
      </c>
      <c r="I10" s="832" t="s">
        <v>2063</v>
      </c>
      <c r="J10" s="832" t="s">
        <v>1786</v>
      </c>
      <c r="K10" s="832" t="s">
        <v>1796</v>
      </c>
      <c r="L10" s="835">
        <v>117.71</v>
      </c>
      <c r="M10" s="835">
        <v>117.71</v>
      </c>
      <c r="N10" s="832">
        <v>1</v>
      </c>
      <c r="O10" s="836">
        <v>0.5</v>
      </c>
      <c r="P10" s="835"/>
      <c r="Q10" s="837">
        <v>0</v>
      </c>
      <c r="R10" s="832"/>
      <c r="S10" s="837">
        <v>0</v>
      </c>
      <c r="T10" s="836"/>
      <c r="U10" s="838">
        <v>0</v>
      </c>
    </row>
    <row r="11" spans="1:21" ht="14.4" customHeight="1" x14ac:dyDescent="0.3">
      <c r="A11" s="831">
        <v>50</v>
      </c>
      <c r="B11" s="832" t="s">
        <v>2036</v>
      </c>
      <c r="C11" s="832" t="s">
        <v>2039</v>
      </c>
      <c r="D11" s="833" t="s">
        <v>3244</v>
      </c>
      <c r="E11" s="834" t="s">
        <v>2048</v>
      </c>
      <c r="F11" s="832" t="s">
        <v>2037</v>
      </c>
      <c r="G11" s="832" t="s">
        <v>2062</v>
      </c>
      <c r="H11" s="832" t="s">
        <v>587</v>
      </c>
      <c r="I11" s="832" t="s">
        <v>2064</v>
      </c>
      <c r="J11" s="832" t="s">
        <v>1786</v>
      </c>
      <c r="K11" s="832" t="s">
        <v>2065</v>
      </c>
      <c r="L11" s="835">
        <v>603.72</v>
      </c>
      <c r="M11" s="835">
        <v>603.72</v>
      </c>
      <c r="N11" s="832">
        <v>1</v>
      </c>
      <c r="O11" s="836">
        <v>0.5</v>
      </c>
      <c r="P11" s="835">
        <v>603.72</v>
      </c>
      <c r="Q11" s="837">
        <v>1</v>
      </c>
      <c r="R11" s="832">
        <v>1</v>
      </c>
      <c r="S11" s="837">
        <v>1</v>
      </c>
      <c r="T11" s="836">
        <v>0.5</v>
      </c>
      <c r="U11" s="838">
        <v>1</v>
      </c>
    </row>
    <row r="12" spans="1:21" ht="14.4" customHeight="1" x14ac:dyDescent="0.3">
      <c r="A12" s="831">
        <v>50</v>
      </c>
      <c r="B12" s="832" t="s">
        <v>2036</v>
      </c>
      <c r="C12" s="832" t="s">
        <v>2039</v>
      </c>
      <c r="D12" s="833" t="s">
        <v>3244</v>
      </c>
      <c r="E12" s="834" t="s">
        <v>2048</v>
      </c>
      <c r="F12" s="832" t="s">
        <v>2037</v>
      </c>
      <c r="G12" s="832" t="s">
        <v>2066</v>
      </c>
      <c r="H12" s="832" t="s">
        <v>587</v>
      </c>
      <c r="I12" s="832" t="s">
        <v>2067</v>
      </c>
      <c r="J12" s="832" t="s">
        <v>2068</v>
      </c>
      <c r="K12" s="832" t="s">
        <v>2069</v>
      </c>
      <c r="L12" s="835">
        <v>105.32</v>
      </c>
      <c r="M12" s="835">
        <v>105.32</v>
      </c>
      <c r="N12" s="832">
        <v>1</v>
      </c>
      <c r="O12" s="836">
        <v>1</v>
      </c>
      <c r="P12" s="835"/>
      <c r="Q12" s="837">
        <v>0</v>
      </c>
      <c r="R12" s="832"/>
      <c r="S12" s="837">
        <v>0</v>
      </c>
      <c r="T12" s="836"/>
      <c r="U12" s="838">
        <v>0</v>
      </c>
    </row>
    <row r="13" spans="1:21" ht="14.4" customHeight="1" x14ac:dyDescent="0.3">
      <c r="A13" s="831">
        <v>50</v>
      </c>
      <c r="B13" s="832" t="s">
        <v>2036</v>
      </c>
      <c r="C13" s="832" t="s">
        <v>2039</v>
      </c>
      <c r="D13" s="833" t="s">
        <v>3244</v>
      </c>
      <c r="E13" s="834" t="s">
        <v>2048</v>
      </c>
      <c r="F13" s="832" t="s">
        <v>2037</v>
      </c>
      <c r="G13" s="832" t="s">
        <v>2066</v>
      </c>
      <c r="H13" s="832" t="s">
        <v>587</v>
      </c>
      <c r="I13" s="832" t="s">
        <v>2070</v>
      </c>
      <c r="J13" s="832" t="s">
        <v>2071</v>
      </c>
      <c r="K13" s="832" t="s">
        <v>2072</v>
      </c>
      <c r="L13" s="835">
        <v>16.38</v>
      </c>
      <c r="M13" s="835">
        <v>16.38</v>
      </c>
      <c r="N13" s="832">
        <v>1</v>
      </c>
      <c r="O13" s="836">
        <v>1</v>
      </c>
      <c r="P13" s="835"/>
      <c r="Q13" s="837">
        <v>0</v>
      </c>
      <c r="R13" s="832"/>
      <c r="S13" s="837">
        <v>0</v>
      </c>
      <c r="T13" s="836"/>
      <c r="U13" s="838">
        <v>0</v>
      </c>
    </row>
    <row r="14" spans="1:21" ht="14.4" customHeight="1" x14ac:dyDescent="0.3">
      <c r="A14" s="831">
        <v>50</v>
      </c>
      <c r="B14" s="832" t="s">
        <v>2036</v>
      </c>
      <c r="C14" s="832" t="s">
        <v>2039</v>
      </c>
      <c r="D14" s="833" t="s">
        <v>3244</v>
      </c>
      <c r="E14" s="834" t="s">
        <v>2048</v>
      </c>
      <c r="F14" s="832" t="s">
        <v>2037</v>
      </c>
      <c r="G14" s="832" t="s">
        <v>2066</v>
      </c>
      <c r="H14" s="832" t="s">
        <v>587</v>
      </c>
      <c r="I14" s="832" t="s">
        <v>2073</v>
      </c>
      <c r="J14" s="832" t="s">
        <v>2068</v>
      </c>
      <c r="K14" s="832" t="s">
        <v>687</v>
      </c>
      <c r="L14" s="835">
        <v>70.23</v>
      </c>
      <c r="M14" s="835">
        <v>70.23</v>
      </c>
      <c r="N14" s="832">
        <v>1</v>
      </c>
      <c r="O14" s="836">
        <v>0.5</v>
      </c>
      <c r="P14" s="835"/>
      <c r="Q14" s="837">
        <v>0</v>
      </c>
      <c r="R14" s="832"/>
      <c r="S14" s="837">
        <v>0</v>
      </c>
      <c r="T14" s="836"/>
      <c r="U14" s="838">
        <v>0</v>
      </c>
    </row>
    <row r="15" spans="1:21" ht="14.4" customHeight="1" x14ac:dyDescent="0.3">
      <c r="A15" s="831">
        <v>50</v>
      </c>
      <c r="B15" s="832" t="s">
        <v>2036</v>
      </c>
      <c r="C15" s="832" t="s">
        <v>2039</v>
      </c>
      <c r="D15" s="833" t="s">
        <v>3244</v>
      </c>
      <c r="E15" s="834" t="s">
        <v>2048</v>
      </c>
      <c r="F15" s="832" t="s">
        <v>2037</v>
      </c>
      <c r="G15" s="832" t="s">
        <v>2066</v>
      </c>
      <c r="H15" s="832" t="s">
        <v>626</v>
      </c>
      <c r="I15" s="832" t="s">
        <v>1957</v>
      </c>
      <c r="J15" s="832" t="s">
        <v>686</v>
      </c>
      <c r="K15" s="832" t="s">
        <v>1958</v>
      </c>
      <c r="L15" s="835">
        <v>35.11</v>
      </c>
      <c r="M15" s="835">
        <v>35.11</v>
      </c>
      <c r="N15" s="832">
        <v>1</v>
      </c>
      <c r="O15" s="836">
        <v>0.5</v>
      </c>
      <c r="P15" s="835">
        <v>35.11</v>
      </c>
      <c r="Q15" s="837">
        <v>1</v>
      </c>
      <c r="R15" s="832">
        <v>1</v>
      </c>
      <c r="S15" s="837">
        <v>1</v>
      </c>
      <c r="T15" s="836">
        <v>0.5</v>
      </c>
      <c r="U15" s="838">
        <v>1</v>
      </c>
    </row>
    <row r="16" spans="1:21" ht="14.4" customHeight="1" x14ac:dyDescent="0.3">
      <c r="A16" s="831">
        <v>50</v>
      </c>
      <c r="B16" s="832" t="s">
        <v>2036</v>
      </c>
      <c r="C16" s="832" t="s">
        <v>2039</v>
      </c>
      <c r="D16" s="833" t="s">
        <v>3244</v>
      </c>
      <c r="E16" s="834" t="s">
        <v>2048</v>
      </c>
      <c r="F16" s="832" t="s">
        <v>2037</v>
      </c>
      <c r="G16" s="832" t="s">
        <v>2074</v>
      </c>
      <c r="H16" s="832" t="s">
        <v>626</v>
      </c>
      <c r="I16" s="832" t="s">
        <v>1648</v>
      </c>
      <c r="J16" s="832" t="s">
        <v>1649</v>
      </c>
      <c r="K16" s="832" t="s">
        <v>1650</v>
      </c>
      <c r="L16" s="835">
        <v>93.43</v>
      </c>
      <c r="M16" s="835">
        <v>93.43</v>
      </c>
      <c r="N16" s="832">
        <v>1</v>
      </c>
      <c r="O16" s="836">
        <v>0.5</v>
      </c>
      <c r="P16" s="835"/>
      <c r="Q16" s="837">
        <v>0</v>
      </c>
      <c r="R16" s="832"/>
      <c r="S16" s="837">
        <v>0</v>
      </c>
      <c r="T16" s="836"/>
      <c r="U16" s="838">
        <v>0</v>
      </c>
    </row>
    <row r="17" spans="1:21" ht="14.4" customHeight="1" x14ac:dyDescent="0.3">
      <c r="A17" s="831">
        <v>50</v>
      </c>
      <c r="B17" s="832" t="s">
        <v>2036</v>
      </c>
      <c r="C17" s="832" t="s">
        <v>2039</v>
      </c>
      <c r="D17" s="833" t="s">
        <v>3244</v>
      </c>
      <c r="E17" s="834" t="s">
        <v>2048</v>
      </c>
      <c r="F17" s="832" t="s">
        <v>2037</v>
      </c>
      <c r="G17" s="832" t="s">
        <v>2075</v>
      </c>
      <c r="H17" s="832" t="s">
        <v>587</v>
      </c>
      <c r="I17" s="832" t="s">
        <v>2076</v>
      </c>
      <c r="J17" s="832" t="s">
        <v>2077</v>
      </c>
      <c r="K17" s="832" t="s">
        <v>2078</v>
      </c>
      <c r="L17" s="835">
        <v>11.73</v>
      </c>
      <c r="M17" s="835">
        <v>23.46</v>
      </c>
      <c r="N17" s="832">
        <v>2</v>
      </c>
      <c r="O17" s="836">
        <v>1</v>
      </c>
      <c r="P17" s="835"/>
      <c r="Q17" s="837">
        <v>0</v>
      </c>
      <c r="R17" s="832"/>
      <c r="S17" s="837">
        <v>0</v>
      </c>
      <c r="T17" s="836"/>
      <c r="U17" s="838">
        <v>0</v>
      </c>
    </row>
    <row r="18" spans="1:21" ht="14.4" customHeight="1" x14ac:dyDescent="0.3">
      <c r="A18" s="831">
        <v>50</v>
      </c>
      <c r="B18" s="832" t="s">
        <v>2036</v>
      </c>
      <c r="C18" s="832" t="s">
        <v>2039</v>
      </c>
      <c r="D18" s="833" t="s">
        <v>3244</v>
      </c>
      <c r="E18" s="834" t="s">
        <v>2048</v>
      </c>
      <c r="F18" s="832" t="s">
        <v>2037</v>
      </c>
      <c r="G18" s="832" t="s">
        <v>2079</v>
      </c>
      <c r="H18" s="832" t="s">
        <v>587</v>
      </c>
      <c r="I18" s="832" t="s">
        <v>2080</v>
      </c>
      <c r="J18" s="832" t="s">
        <v>2081</v>
      </c>
      <c r="K18" s="832" t="s">
        <v>2082</v>
      </c>
      <c r="L18" s="835">
        <v>14.47</v>
      </c>
      <c r="M18" s="835">
        <v>14.47</v>
      </c>
      <c r="N18" s="832">
        <v>1</v>
      </c>
      <c r="O18" s="836">
        <v>0.5</v>
      </c>
      <c r="P18" s="835"/>
      <c r="Q18" s="837">
        <v>0</v>
      </c>
      <c r="R18" s="832"/>
      <c r="S18" s="837">
        <v>0</v>
      </c>
      <c r="T18" s="836"/>
      <c r="U18" s="838">
        <v>0</v>
      </c>
    </row>
    <row r="19" spans="1:21" ht="14.4" customHeight="1" x14ac:dyDescent="0.3">
      <c r="A19" s="831">
        <v>50</v>
      </c>
      <c r="B19" s="832" t="s">
        <v>2036</v>
      </c>
      <c r="C19" s="832" t="s">
        <v>2039</v>
      </c>
      <c r="D19" s="833" t="s">
        <v>3244</v>
      </c>
      <c r="E19" s="834" t="s">
        <v>2048</v>
      </c>
      <c r="F19" s="832" t="s">
        <v>2037</v>
      </c>
      <c r="G19" s="832" t="s">
        <v>2083</v>
      </c>
      <c r="H19" s="832" t="s">
        <v>587</v>
      </c>
      <c r="I19" s="832" t="s">
        <v>2084</v>
      </c>
      <c r="J19" s="832" t="s">
        <v>2085</v>
      </c>
      <c r="K19" s="832" t="s">
        <v>2086</v>
      </c>
      <c r="L19" s="835">
        <v>105.29</v>
      </c>
      <c r="M19" s="835">
        <v>105.29</v>
      </c>
      <c r="N19" s="832">
        <v>1</v>
      </c>
      <c r="O19" s="836">
        <v>0.5</v>
      </c>
      <c r="P19" s="835"/>
      <c r="Q19" s="837">
        <v>0</v>
      </c>
      <c r="R19" s="832"/>
      <c r="S19" s="837">
        <v>0</v>
      </c>
      <c r="T19" s="836"/>
      <c r="U19" s="838">
        <v>0</v>
      </c>
    </row>
    <row r="20" spans="1:21" ht="14.4" customHeight="1" x14ac:dyDescent="0.3">
      <c r="A20" s="831">
        <v>50</v>
      </c>
      <c r="B20" s="832" t="s">
        <v>2036</v>
      </c>
      <c r="C20" s="832" t="s">
        <v>2039</v>
      </c>
      <c r="D20" s="833" t="s">
        <v>3244</v>
      </c>
      <c r="E20" s="834" t="s">
        <v>2048</v>
      </c>
      <c r="F20" s="832" t="s">
        <v>2037</v>
      </c>
      <c r="G20" s="832" t="s">
        <v>1112</v>
      </c>
      <c r="H20" s="832" t="s">
        <v>626</v>
      </c>
      <c r="I20" s="832" t="s">
        <v>1625</v>
      </c>
      <c r="J20" s="832" t="s">
        <v>1626</v>
      </c>
      <c r="K20" s="832" t="s">
        <v>1627</v>
      </c>
      <c r="L20" s="835">
        <v>120.61</v>
      </c>
      <c r="M20" s="835">
        <v>241.22</v>
      </c>
      <c r="N20" s="832">
        <v>2</v>
      </c>
      <c r="O20" s="836">
        <v>1.5</v>
      </c>
      <c r="P20" s="835">
        <v>241.22</v>
      </c>
      <c r="Q20" s="837">
        <v>1</v>
      </c>
      <c r="R20" s="832">
        <v>2</v>
      </c>
      <c r="S20" s="837">
        <v>1</v>
      </c>
      <c r="T20" s="836">
        <v>1.5</v>
      </c>
      <c r="U20" s="838">
        <v>1</v>
      </c>
    </row>
    <row r="21" spans="1:21" ht="14.4" customHeight="1" x14ac:dyDescent="0.3">
      <c r="A21" s="831">
        <v>50</v>
      </c>
      <c r="B21" s="832" t="s">
        <v>2036</v>
      </c>
      <c r="C21" s="832" t="s">
        <v>2039</v>
      </c>
      <c r="D21" s="833" t="s">
        <v>3244</v>
      </c>
      <c r="E21" s="834" t="s">
        <v>2048</v>
      </c>
      <c r="F21" s="832" t="s">
        <v>2037</v>
      </c>
      <c r="G21" s="832" t="s">
        <v>1112</v>
      </c>
      <c r="H21" s="832" t="s">
        <v>587</v>
      </c>
      <c r="I21" s="832" t="s">
        <v>1628</v>
      </c>
      <c r="J21" s="832" t="s">
        <v>1626</v>
      </c>
      <c r="K21" s="832" t="s">
        <v>1629</v>
      </c>
      <c r="L21" s="835">
        <v>184.74</v>
      </c>
      <c r="M21" s="835">
        <v>369.48</v>
      </c>
      <c r="N21" s="832">
        <v>2</v>
      </c>
      <c r="O21" s="836">
        <v>1</v>
      </c>
      <c r="P21" s="835">
        <v>184.74</v>
      </c>
      <c r="Q21" s="837">
        <v>0.5</v>
      </c>
      <c r="R21" s="832">
        <v>1</v>
      </c>
      <c r="S21" s="837">
        <v>0.5</v>
      </c>
      <c r="T21" s="836">
        <v>0.5</v>
      </c>
      <c r="U21" s="838">
        <v>0.5</v>
      </c>
    </row>
    <row r="22" spans="1:21" ht="14.4" customHeight="1" x14ac:dyDescent="0.3">
      <c r="A22" s="831">
        <v>50</v>
      </c>
      <c r="B22" s="832" t="s">
        <v>2036</v>
      </c>
      <c r="C22" s="832" t="s">
        <v>2039</v>
      </c>
      <c r="D22" s="833" t="s">
        <v>3244</v>
      </c>
      <c r="E22" s="834" t="s">
        <v>2048</v>
      </c>
      <c r="F22" s="832" t="s">
        <v>2037</v>
      </c>
      <c r="G22" s="832" t="s">
        <v>2087</v>
      </c>
      <c r="H22" s="832" t="s">
        <v>626</v>
      </c>
      <c r="I22" s="832" t="s">
        <v>2088</v>
      </c>
      <c r="J22" s="832" t="s">
        <v>1655</v>
      </c>
      <c r="K22" s="832" t="s">
        <v>2089</v>
      </c>
      <c r="L22" s="835">
        <v>515</v>
      </c>
      <c r="M22" s="835">
        <v>515</v>
      </c>
      <c r="N22" s="832">
        <v>1</v>
      </c>
      <c r="O22" s="836">
        <v>0.5</v>
      </c>
      <c r="P22" s="835"/>
      <c r="Q22" s="837">
        <v>0</v>
      </c>
      <c r="R22" s="832"/>
      <c r="S22" s="837">
        <v>0</v>
      </c>
      <c r="T22" s="836"/>
      <c r="U22" s="838">
        <v>0</v>
      </c>
    </row>
    <row r="23" spans="1:21" ht="14.4" customHeight="1" x14ac:dyDescent="0.3">
      <c r="A23" s="831">
        <v>50</v>
      </c>
      <c r="B23" s="832" t="s">
        <v>2036</v>
      </c>
      <c r="C23" s="832" t="s">
        <v>2039</v>
      </c>
      <c r="D23" s="833" t="s">
        <v>3244</v>
      </c>
      <c r="E23" s="834" t="s">
        <v>2048</v>
      </c>
      <c r="F23" s="832" t="s">
        <v>2037</v>
      </c>
      <c r="G23" s="832" t="s">
        <v>2090</v>
      </c>
      <c r="H23" s="832" t="s">
        <v>587</v>
      </c>
      <c r="I23" s="832" t="s">
        <v>2091</v>
      </c>
      <c r="J23" s="832" t="s">
        <v>2092</v>
      </c>
      <c r="K23" s="832" t="s">
        <v>2093</v>
      </c>
      <c r="L23" s="835">
        <v>1315.6</v>
      </c>
      <c r="M23" s="835">
        <v>1315.6</v>
      </c>
      <c r="N23" s="832">
        <v>1</v>
      </c>
      <c r="O23" s="836">
        <v>0.5</v>
      </c>
      <c r="P23" s="835"/>
      <c r="Q23" s="837">
        <v>0</v>
      </c>
      <c r="R23" s="832"/>
      <c r="S23" s="837">
        <v>0</v>
      </c>
      <c r="T23" s="836"/>
      <c r="U23" s="838">
        <v>0</v>
      </c>
    </row>
    <row r="24" spans="1:21" ht="14.4" customHeight="1" x14ac:dyDescent="0.3">
      <c r="A24" s="831">
        <v>50</v>
      </c>
      <c r="B24" s="832" t="s">
        <v>2036</v>
      </c>
      <c r="C24" s="832" t="s">
        <v>2039</v>
      </c>
      <c r="D24" s="833" t="s">
        <v>3244</v>
      </c>
      <c r="E24" s="834" t="s">
        <v>2049</v>
      </c>
      <c r="F24" s="832" t="s">
        <v>2037</v>
      </c>
      <c r="G24" s="832" t="s">
        <v>2094</v>
      </c>
      <c r="H24" s="832" t="s">
        <v>587</v>
      </c>
      <c r="I24" s="832" t="s">
        <v>2095</v>
      </c>
      <c r="J24" s="832" t="s">
        <v>1202</v>
      </c>
      <c r="K24" s="832" t="s">
        <v>2096</v>
      </c>
      <c r="L24" s="835">
        <v>98.75</v>
      </c>
      <c r="M24" s="835">
        <v>98.75</v>
      </c>
      <c r="N24" s="832">
        <v>1</v>
      </c>
      <c r="O24" s="836">
        <v>0.5</v>
      </c>
      <c r="P24" s="835"/>
      <c r="Q24" s="837">
        <v>0</v>
      </c>
      <c r="R24" s="832"/>
      <c r="S24" s="837">
        <v>0</v>
      </c>
      <c r="T24" s="836"/>
      <c r="U24" s="838">
        <v>0</v>
      </c>
    </row>
    <row r="25" spans="1:21" ht="14.4" customHeight="1" x14ac:dyDescent="0.3">
      <c r="A25" s="831">
        <v>50</v>
      </c>
      <c r="B25" s="832" t="s">
        <v>2036</v>
      </c>
      <c r="C25" s="832" t="s">
        <v>2039</v>
      </c>
      <c r="D25" s="833" t="s">
        <v>3244</v>
      </c>
      <c r="E25" s="834" t="s">
        <v>2049</v>
      </c>
      <c r="F25" s="832" t="s">
        <v>2037</v>
      </c>
      <c r="G25" s="832" t="s">
        <v>2097</v>
      </c>
      <c r="H25" s="832" t="s">
        <v>587</v>
      </c>
      <c r="I25" s="832" t="s">
        <v>2098</v>
      </c>
      <c r="J25" s="832" t="s">
        <v>2099</v>
      </c>
      <c r="K25" s="832" t="s">
        <v>2100</v>
      </c>
      <c r="L25" s="835">
        <v>6167.15</v>
      </c>
      <c r="M25" s="835">
        <v>6167.15</v>
      </c>
      <c r="N25" s="832">
        <v>1</v>
      </c>
      <c r="O25" s="836">
        <v>1</v>
      </c>
      <c r="P25" s="835">
        <v>6167.15</v>
      </c>
      <c r="Q25" s="837">
        <v>1</v>
      </c>
      <c r="R25" s="832">
        <v>1</v>
      </c>
      <c r="S25" s="837">
        <v>1</v>
      </c>
      <c r="T25" s="836">
        <v>1</v>
      </c>
      <c r="U25" s="838">
        <v>1</v>
      </c>
    </row>
    <row r="26" spans="1:21" ht="14.4" customHeight="1" x14ac:dyDescent="0.3">
      <c r="A26" s="831">
        <v>50</v>
      </c>
      <c r="B26" s="832" t="s">
        <v>2036</v>
      </c>
      <c r="C26" s="832" t="s">
        <v>2039</v>
      </c>
      <c r="D26" s="833" t="s">
        <v>3244</v>
      </c>
      <c r="E26" s="834" t="s">
        <v>2049</v>
      </c>
      <c r="F26" s="832" t="s">
        <v>2037</v>
      </c>
      <c r="G26" s="832" t="s">
        <v>2101</v>
      </c>
      <c r="H26" s="832" t="s">
        <v>587</v>
      </c>
      <c r="I26" s="832" t="s">
        <v>2102</v>
      </c>
      <c r="J26" s="832" t="s">
        <v>808</v>
      </c>
      <c r="K26" s="832" t="s">
        <v>809</v>
      </c>
      <c r="L26" s="835">
        <v>50.89</v>
      </c>
      <c r="M26" s="835">
        <v>50.89</v>
      </c>
      <c r="N26" s="832">
        <v>1</v>
      </c>
      <c r="O26" s="836">
        <v>0.5</v>
      </c>
      <c r="P26" s="835"/>
      <c r="Q26" s="837">
        <v>0</v>
      </c>
      <c r="R26" s="832"/>
      <c r="S26" s="837">
        <v>0</v>
      </c>
      <c r="T26" s="836"/>
      <c r="U26" s="838">
        <v>0</v>
      </c>
    </row>
    <row r="27" spans="1:21" ht="14.4" customHeight="1" x14ac:dyDescent="0.3">
      <c r="A27" s="831">
        <v>50</v>
      </c>
      <c r="B27" s="832" t="s">
        <v>2036</v>
      </c>
      <c r="C27" s="832" t="s">
        <v>2039</v>
      </c>
      <c r="D27" s="833" t="s">
        <v>3244</v>
      </c>
      <c r="E27" s="834" t="s">
        <v>2051</v>
      </c>
      <c r="F27" s="832" t="s">
        <v>2037</v>
      </c>
      <c r="G27" s="832" t="s">
        <v>2103</v>
      </c>
      <c r="H27" s="832" t="s">
        <v>626</v>
      </c>
      <c r="I27" s="832" t="s">
        <v>1724</v>
      </c>
      <c r="J27" s="832" t="s">
        <v>1725</v>
      </c>
      <c r="K27" s="832" t="s">
        <v>1726</v>
      </c>
      <c r="L27" s="835">
        <v>31.09</v>
      </c>
      <c r="M27" s="835">
        <v>31.09</v>
      </c>
      <c r="N27" s="832">
        <v>1</v>
      </c>
      <c r="O27" s="836">
        <v>0.5</v>
      </c>
      <c r="P27" s="835">
        <v>31.09</v>
      </c>
      <c r="Q27" s="837">
        <v>1</v>
      </c>
      <c r="R27" s="832">
        <v>1</v>
      </c>
      <c r="S27" s="837">
        <v>1</v>
      </c>
      <c r="T27" s="836">
        <v>0.5</v>
      </c>
      <c r="U27" s="838">
        <v>1</v>
      </c>
    </row>
    <row r="28" spans="1:21" ht="14.4" customHeight="1" x14ac:dyDescent="0.3">
      <c r="A28" s="831">
        <v>50</v>
      </c>
      <c r="B28" s="832" t="s">
        <v>2036</v>
      </c>
      <c r="C28" s="832" t="s">
        <v>2039</v>
      </c>
      <c r="D28" s="833" t="s">
        <v>3244</v>
      </c>
      <c r="E28" s="834" t="s">
        <v>2051</v>
      </c>
      <c r="F28" s="832" t="s">
        <v>2037</v>
      </c>
      <c r="G28" s="832" t="s">
        <v>2104</v>
      </c>
      <c r="H28" s="832" t="s">
        <v>626</v>
      </c>
      <c r="I28" s="832" t="s">
        <v>1765</v>
      </c>
      <c r="J28" s="832" t="s">
        <v>934</v>
      </c>
      <c r="K28" s="832" t="s">
        <v>1766</v>
      </c>
      <c r="L28" s="835">
        <v>39.549999999999997</v>
      </c>
      <c r="M28" s="835">
        <v>39.549999999999997</v>
      </c>
      <c r="N28" s="832">
        <v>1</v>
      </c>
      <c r="O28" s="836">
        <v>0.5</v>
      </c>
      <c r="P28" s="835">
        <v>39.549999999999997</v>
      </c>
      <c r="Q28" s="837">
        <v>1</v>
      </c>
      <c r="R28" s="832">
        <v>1</v>
      </c>
      <c r="S28" s="837">
        <v>1</v>
      </c>
      <c r="T28" s="836">
        <v>0.5</v>
      </c>
      <c r="U28" s="838">
        <v>1</v>
      </c>
    </row>
    <row r="29" spans="1:21" ht="14.4" customHeight="1" x14ac:dyDescent="0.3">
      <c r="A29" s="831">
        <v>50</v>
      </c>
      <c r="B29" s="832" t="s">
        <v>2036</v>
      </c>
      <c r="C29" s="832" t="s">
        <v>2039</v>
      </c>
      <c r="D29" s="833" t="s">
        <v>3244</v>
      </c>
      <c r="E29" s="834" t="s">
        <v>2052</v>
      </c>
      <c r="F29" s="832" t="s">
        <v>2037</v>
      </c>
      <c r="G29" s="832" t="s">
        <v>2105</v>
      </c>
      <c r="H29" s="832" t="s">
        <v>587</v>
      </c>
      <c r="I29" s="832" t="s">
        <v>2106</v>
      </c>
      <c r="J29" s="832" t="s">
        <v>2107</v>
      </c>
      <c r="K29" s="832" t="s">
        <v>2108</v>
      </c>
      <c r="L29" s="835">
        <v>36.270000000000003</v>
      </c>
      <c r="M29" s="835">
        <v>36.270000000000003</v>
      </c>
      <c r="N29" s="832">
        <v>1</v>
      </c>
      <c r="O29" s="836">
        <v>0.5</v>
      </c>
      <c r="P29" s="835"/>
      <c r="Q29" s="837">
        <v>0</v>
      </c>
      <c r="R29" s="832"/>
      <c r="S29" s="837">
        <v>0</v>
      </c>
      <c r="T29" s="836"/>
      <c r="U29" s="838">
        <v>0</v>
      </c>
    </row>
    <row r="30" spans="1:21" ht="14.4" customHeight="1" x14ac:dyDescent="0.3">
      <c r="A30" s="831">
        <v>50</v>
      </c>
      <c r="B30" s="832" t="s">
        <v>2036</v>
      </c>
      <c r="C30" s="832" t="s">
        <v>2039</v>
      </c>
      <c r="D30" s="833" t="s">
        <v>3244</v>
      </c>
      <c r="E30" s="834" t="s">
        <v>2052</v>
      </c>
      <c r="F30" s="832" t="s">
        <v>2037</v>
      </c>
      <c r="G30" s="832" t="s">
        <v>2103</v>
      </c>
      <c r="H30" s="832" t="s">
        <v>587</v>
      </c>
      <c r="I30" s="832" t="s">
        <v>2109</v>
      </c>
      <c r="J30" s="832" t="s">
        <v>2110</v>
      </c>
      <c r="K30" s="832" t="s">
        <v>1728</v>
      </c>
      <c r="L30" s="835">
        <v>62.18</v>
      </c>
      <c r="M30" s="835">
        <v>62.18</v>
      </c>
      <c r="N30" s="832">
        <v>1</v>
      </c>
      <c r="O30" s="836">
        <v>0.5</v>
      </c>
      <c r="P30" s="835"/>
      <c r="Q30" s="837">
        <v>0</v>
      </c>
      <c r="R30" s="832"/>
      <c r="S30" s="837">
        <v>0</v>
      </c>
      <c r="T30" s="836"/>
      <c r="U30" s="838">
        <v>0</v>
      </c>
    </row>
    <row r="31" spans="1:21" ht="14.4" customHeight="1" x14ac:dyDescent="0.3">
      <c r="A31" s="831">
        <v>50</v>
      </c>
      <c r="B31" s="832" t="s">
        <v>2036</v>
      </c>
      <c r="C31" s="832" t="s">
        <v>2039</v>
      </c>
      <c r="D31" s="833" t="s">
        <v>3244</v>
      </c>
      <c r="E31" s="834" t="s">
        <v>2052</v>
      </c>
      <c r="F31" s="832" t="s">
        <v>2037</v>
      </c>
      <c r="G31" s="832" t="s">
        <v>2062</v>
      </c>
      <c r="H31" s="832" t="s">
        <v>626</v>
      </c>
      <c r="I31" s="832" t="s">
        <v>1785</v>
      </c>
      <c r="J31" s="832" t="s">
        <v>1786</v>
      </c>
      <c r="K31" s="832" t="s">
        <v>1787</v>
      </c>
      <c r="L31" s="835">
        <v>278.63</v>
      </c>
      <c r="M31" s="835">
        <v>1671.7800000000002</v>
      </c>
      <c r="N31" s="832">
        <v>6</v>
      </c>
      <c r="O31" s="836">
        <v>3</v>
      </c>
      <c r="P31" s="835">
        <v>278.63</v>
      </c>
      <c r="Q31" s="837">
        <v>0.16666666666666666</v>
      </c>
      <c r="R31" s="832">
        <v>1</v>
      </c>
      <c r="S31" s="837">
        <v>0.16666666666666666</v>
      </c>
      <c r="T31" s="836">
        <v>0.5</v>
      </c>
      <c r="U31" s="838">
        <v>0.16666666666666666</v>
      </c>
    </row>
    <row r="32" spans="1:21" ht="14.4" customHeight="1" x14ac:dyDescent="0.3">
      <c r="A32" s="831">
        <v>50</v>
      </c>
      <c r="B32" s="832" t="s">
        <v>2036</v>
      </c>
      <c r="C32" s="832" t="s">
        <v>2039</v>
      </c>
      <c r="D32" s="833" t="s">
        <v>3244</v>
      </c>
      <c r="E32" s="834" t="s">
        <v>2052</v>
      </c>
      <c r="F32" s="832" t="s">
        <v>2037</v>
      </c>
      <c r="G32" s="832" t="s">
        <v>2062</v>
      </c>
      <c r="H32" s="832" t="s">
        <v>587</v>
      </c>
      <c r="I32" s="832" t="s">
        <v>2111</v>
      </c>
      <c r="J32" s="832" t="s">
        <v>1786</v>
      </c>
      <c r="K32" s="832" t="s">
        <v>1800</v>
      </c>
      <c r="L32" s="835">
        <v>181.11</v>
      </c>
      <c r="M32" s="835">
        <v>181.11</v>
      </c>
      <c r="N32" s="832">
        <v>1</v>
      </c>
      <c r="O32" s="836">
        <v>1</v>
      </c>
      <c r="P32" s="835"/>
      <c r="Q32" s="837">
        <v>0</v>
      </c>
      <c r="R32" s="832"/>
      <c r="S32" s="837">
        <v>0</v>
      </c>
      <c r="T32" s="836"/>
      <c r="U32" s="838">
        <v>0</v>
      </c>
    </row>
    <row r="33" spans="1:21" ht="14.4" customHeight="1" x14ac:dyDescent="0.3">
      <c r="A33" s="831">
        <v>50</v>
      </c>
      <c r="B33" s="832" t="s">
        <v>2036</v>
      </c>
      <c r="C33" s="832" t="s">
        <v>2039</v>
      </c>
      <c r="D33" s="833" t="s">
        <v>3244</v>
      </c>
      <c r="E33" s="834" t="s">
        <v>2052</v>
      </c>
      <c r="F33" s="832" t="s">
        <v>2037</v>
      </c>
      <c r="G33" s="832" t="s">
        <v>2066</v>
      </c>
      <c r="H33" s="832" t="s">
        <v>587</v>
      </c>
      <c r="I33" s="832" t="s">
        <v>2112</v>
      </c>
      <c r="J33" s="832" t="s">
        <v>2068</v>
      </c>
      <c r="K33" s="832" t="s">
        <v>1958</v>
      </c>
      <c r="L33" s="835">
        <v>35.11</v>
      </c>
      <c r="M33" s="835">
        <v>70.22</v>
      </c>
      <c r="N33" s="832">
        <v>2</v>
      </c>
      <c r="O33" s="836">
        <v>1</v>
      </c>
      <c r="P33" s="835">
        <v>35.11</v>
      </c>
      <c r="Q33" s="837">
        <v>0.5</v>
      </c>
      <c r="R33" s="832">
        <v>1</v>
      </c>
      <c r="S33" s="837">
        <v>0.5</v>
      </c>
      <c r="T33" s="836">
        <v>0.5</v>
      </c>
      <c r="U33" s="838">
        <v>0.5</v>
      </c>
    </row>
    <row r="34" spans="1:21" ht="14.4" customHeight="1" x14ac:dyDescent="0.3">
      <c r="A34" s="831">
        <v>50</v>
      </c>
      <c r="B34" s="832" t="s">
        <v>2036</v>
      </c>
      <c r="C34" s="832" t="s">
        <v>2039</v>
      </c>
      <c r="D34" s="833" t="s">
        <v>3244</v>
      </c>
      <c r="E34" s="834" t="s">
        <v>2052</v>
      </c>
      <c r="F34" s="832" t="s">
        <v>2037</v>
      </c>
      <c r="G34" s="832" t="s">
        <v>2066</v>
      </c>
      <c r="H34" s="832" t="s">
        <v>626</v>
      </c>
      <c r="I34" s="832" t="s">
        <v>1957</v>
      </c>
      <c r="J34" s="832" t="s">
        <v>686</v>
      </c>
      <c r="K34" s="832" t="s">
        <v>1958</v>
      </c>
      <c r="L34" s="835">
        <v>35.11</v>
      </c>
      <c r="M34" s="835">
        <v>35.11</v>
      </c>
      <c r="N34" s="832">
        <v>1</v>
      </c>
      <c r="O34" s="836">
        <v>0.5</v>
      </c>
      <c r="P34" s="835"/>
      <c r="Q34" s="837">
        <v>0</v>
      </c>
      <c r="R34" s="832"/>
      <c r="S34" s="837">
        <v>0</v>
      </c>
      <c r="T34" s="836"/>
      <c r="U34" s="838">
        <v>0</v>
      </c>
    </row>
    <row r="35" spans="1:21" ht="14.4" customHeight="1" x14ac:dyDescent="0.3">
      <c r="A35" s="831">
        <v>50</v>
      </c>
      <c r="B35" s="832" t="s">
        <v>2036</v>
      </c>
      <c r="C35" s="832" t="s">
        <v>2039</v>
      </c>
      <c r="D35" s="833" t="s">
        <v>3244</v>
      </c>
      <c r="E35" s="834" t="s">
        <v>2052</v>
      </c>
      <c r="F35" s="832" t="s">
        <v>2037</v>
      </c>
      <c r="G35" s="832" t="s">
        <v>2113</v>
      </c>
      <c r="H35" s="832" t="s">
        <v>587</v>
      </c>
      <c r="I35" s="832" t="s">
        <v>2114</v>
      </c>
      <c r="J35" s="832" t="s">
        <v>1251</v>
      </c>
      <c r="K35" s="832" t="s">
        <v>2115</v>
      </c>
      <c r="L35" s="835">
        <v>96.84</v>
      </c>
      <c r="M35" s="835">
        <v>96.84</v>
      </c>
      <c r="N35" s="832">
        <v>1</v>
      </c>
      <c r="O35" s="836">
        <v>0.5</v>
      </c>
      <c r="P35" s="835"/>
      <c r="Q35" s="837">
        <v>0</v>
      </c>
      <c r="R35" s="832"/>
      <c r="S35" s="837">
        <v>0</v>
      </c>
      <c r="T35" s="836"/>
      <c r="U35" s="838">
        <v>0</v>
      </c>
    </row>
    <row r="36" spans="1:21" ht="14.4" customHeight="1" x14ac:dyDescent="0.3">
      <c r="A36" s="831">
        <v>50</v>
      </c>
      <c r="B36" s="832" t="s">
        <v>2036</v>
      </c>
      <c r="C36" s="832" t="s">
        <v>2039</v>
      </c>
      <c r="D36" s="833" t="s">
        <v>3244</v>
      </c>
      <c r="E36" s="834" t="s">
        <v>2052</v>
      </c>
      <c r="F36" s="832" t="s">
        <v>2037</v>
      </c>
      <c r="G36" s="832" t="s">
        <v>2116</v>
      </c>
      <c r="H36" s="832" t="s">
        <v>587</v>
      </c>
      <c r="I36" s="832" t="s">
        <v>2117</v>
      </c>
      <c r="J36" s="832" t="s">
        <v>794</v>
      </c>
      <c r="K36" s="832" t="s">
        <v>2118</v>
      </c>
      <c r="L36" s="835">
        <v>159.16999999999999</v>
      </c>
      <c r="M36" s="835">
        <v>159.16999999999999</v>
      </c>
      <c r="N36" s="832">
        <v>1</v>
      </c>
      <c r="O36" s="836">
        <v>0.5</v>
      </c>
      <c r="P36" s="835"/>
      <c r="Q36" s="837">
        <v>0</v>
      </c>
      <c r="R36" s="832"/>
      <c r="S36" s="837">
        <v>0</v>
      </c>
      <c r="T36" s="836"/>
      <c r="U36" s="838">
        <v>0</v>
      </c>
    </row>
    <row r="37" spans="1:21" ht="14.4" customHeight="1" x14ac:dyDescent="0.3">
      <c r="A37" s="831">
        <v>50</v>
      </c>
      <c r="B37" s="832" t="s">
        <v>2036</v>
      </c>
      <c r="C37" s="832" t="s">
        <v>2039</v>
      </c>
      <c r="D37" s="833" t="s">
        <v>3244</v>
      </c>
      <c r="E37" s="834" t="s">
        <v>2052</v>
      </c>
      <c r="F37" s="832" t="s">
        <v>2037</v>
      </c>
      <c r="G37" s="832" t="s">
        <v>2119</v>
      </c>
      <c r="H37" s="832" t="s">
        <v>587</v>
      </c>
      <c r="I37" s="832" t="s">
        <v>1953</v>
      </c>
      <c r="J37" s="832" t="s">
        <v>1323</v>
      </c>
      <c r="K37" s="832" t="s">
        <v>1954</v>
      </c>
      <c r="L37" s="835">
        <v>42.51</v>
      </c>
      <c r="M37" s="835">
        <v>85.02</v>
      </c>
      <c r="N37" s="832">
        <v>2</v>
      </c>
      <c r="O37" s="836">
        <v>1</v>
      </c>
      <c r="P37" s="835"/>
      <c r="Q37" s="837">
        <v>0</v>
      </c>
      <c r="R37" s="832"/>
      <c r="S37" s="837">
        <v>0</v>
      </c>
      <c r="T37" s="836"/>
      <c r="U37" s="838">
        <v>0</v>
      </c>
    </row>
    <row r="38" spans="1:21" ht="14.4" customHeight="1" x14ac:dyDescent="0.3">
      <c r="A38" s="831">
        <v>50</v>
      </c>
      <c r="B38" s="832" t="s">
        <v>2036</v>
      </c>
      <c r="C38" s="832" t="s">
        <v>2039</v>
      </c>
      <c r="D38" s="833" t="s">
        <v>3244</v>
      </c>
      <c r="E38" s="834" t="s">
        <v>2052</v>
      </c>
      <c r="F38" s="832" t="s">
        <v>2037</v>
      </c>
      <c r="G38" s="832" t="s">
        <v>2120</v>
      </c>
      <c r="H38" s="832" t="s">
        <v>587</v>
      </c>
      <c r="I38" s="832" t="s">
        <v>2121</v>
      </c>
      <c r="J38" s="832" t="s">
        <v>2122</v>
      </c>
      <c r="K38" s="832" t="s">
        <v>918</v>
      </c>
      <c r="L38" s="835">
        <v>46.25</v>
      </c>
      <c r="M38" s="835">
        <v>46.25</v>
      </c>
      <c r="N38" s="832">
        <v>1</v>
      </c>
      <c r="O38" s="836">
        <v>0.5</v>
      </c>
      <c r="P38" s="835"/>
      <c r="Q38" s="837">
        <v>0</v>
      </c>
      <c r="R38" s="832"/>
      <c r="S38" s="837">
        <v>0</v>
      </c>
      <c r="T38" s="836"/>
      <c r="U38" s="838">
        <v>0</v>
      </c>
    </row>
    <row r="39" spans="1:21" ht="14.4" customHeight="1" x14ac:dyDescent="0.3">
      <c r="A39" s="831">
        <v>50</v>
      </c>
      <c r="B39" s="832" t="s">
        <v>2036</v>
      </c>
      <c r="C39" s="832" t="s">
        <v>2039</v>
      </c>
      <c r="D39" s="833" t="s">
        <v>3244</v>
      </c>
      <c r="E39" s="834" t="s">
        <v>2052</v>
      </c>
      <c r="F39" s="832" t="s">
        <v>2037</v>
      </c>
      <c r="G39" s="832" t="s">
        <v>2123</v>
      </c>
      <c r="H39" s="832" t="s">
        <v>587</v>
      </c>
      <c r="I39" s="832" t="s">
        <v>2124</v>
      </c>
      <c r="J39" s="832" t="s">
        <v>2125</v>
      </c>
      <c r="K39" s="832" t="s">
        <v>2126</v>
      </c>
      <c r="L39" s="835">
        <v>107.27</v>
      </c>
      <c r="M39" s="835">
        <v>107.27</v>
      </c>
      <c r="N39" s="832">
        <v>1</v>
      </c>
      <c r="O39" s="836">
        <v>0.5</v>
      </c>
      <c r="P39" s="835">
        <v>107.27</v>
      </c>
      <c r="Q39" s="837">
        <v>1</v>
      </c>
      <c r="R39" s="832">
        <v>1</v>
      </c>
      <c r="S39" s="837">
        <v>1</v>
      </c>
      <c r="T39" s="836">
        <v>0.5</v>
      </c>
      <c r="U39" s="838">
        <v>1</v>
      </c>
    </row>
    <row r="40" spans="1:21" ht="14.4" customHeight="1" x14ac:dyDescent="0.3">
      <c r="A40" s="831">
        <v>50</v>
      </c>
      <c r="B40" s="832" t="s">
        <v>2036</v>
      </c>
      <c r="C40" s="832" t="s">
        <v>2039</v>
      </c>
      <c r="D40" s="833" t="s">
        <v>3244</v>
      </c>
      <c r="E40" s="834" t="s">
        <v>2052</v>
      </c>
      <c r="F40" s="832" t="s">
        <v>2037</v>
      </c>
      <c r="G40" s="832" t="s">
        <v>2127</v>
      </c>
      <c r="H40" s="832" t="s">
        <v>587</v>
      </c>
      <c r="I40" s="832" t="s">
        <v>2128</v>
      </c>
      <c r="J40" s="832" t="s">
        <v>897</v>
      </c>
      <c r="K40" s="832" t="s">
        <v>2129</v>
      </c>
      <c r="L40" s="835">
        <v>45.03</v>
      </c>
      <c r="M40" s="835">
        <v>45.03</v>
      </c>
      <c r="N40" s="832">
        <v>1</v>
      </c>
      <c r="O40" s="836">
        <v>0.5</v>
      </c>
      <c r="P40" s="835"/>
      <c r="Q40" s="837">
        <v>0</v>
      </c>
      <c r="R40" s="832"/>
      <c r="S40" s="837">
        <v>0</v>
      </c>
      <c r="T40" s="836"/>
      <c r="U40" s="838">
        <v>0</v>
      </c>
    </row>
    <row r="41" spans="1:21" ht="14.4" customHeight="1" x14ac:dyDescent="0.3">
      <c r="A41" s="831">
        <v>50</v>
      </c>
      <c r="B41" s="832" t="s">
        <v>2036</v>
      </c>
      <c r="C41" s="832" t="s">
        <v>2039</v>
      </c>
      <c r="D41" s="833" t="s">
        <v>3244</v>
      </c>
      <c r="E41" s="834" t="s">
        <v>2052</v>
      </c>
      <c r="F41" s="832" t="s">
        <v>2037</v>
      </c>
      <c r="G41" s="832" t="s">
        <v>2130</v>
      </c>
      <c r="H41" s="832" t="s">
        <v>587</v>
      </c>
      <c r="I41" s="832" t="s">
        <v>2131</v>
      </c>
      <c r="J41" s="832" t="s">
        <v>891</v>
      </c>
      <c r="K41" s="832" t="s">
        <v>2132</v>
      </c>
      <c r="L41" s="835">
        <v>49.2</v>
      </c>
      <c r="M41" s="835">
        <v>49.2</v>
      </c>
      <c r="N41" s="832">
        <v>1</v>
      </c>
      <c r="O41" s="836">
        <v>0.5</v>
      </c>
      <c r="P41" s="835"/>
      <c r="Q41" s="837">
        <v>0</v>
      </c>
      <c r="R41" s="832"/>
      <c r="S41" s="837">
        <v>0</v>
      </c>
      <c r="T41" s="836"/>
      <c r="U41" s="838">
        <v>0</v>
      </c>
    </row>
    <row r="42" spans="1:21" ht="14.4" customHeight="1" x14ac:dyDescent="0.3">
      <c r="A42" s="831">
        <v>50</v>
      </c>
      <c r="B42" s="832" t="s">
        <v>2036</v>
      </c>
      <c r="C42" s="832" t="s">
        <v>2039</v>
      </c>
      <c r="D42" s="833" t="s">
        <v>3244</v>
      </c>
      <c r="E42" s="834" t="s">
        <v>2052</v>
      </c>
      <c r="F42" s="832" t="s">
        <v>2037</v>
      </c>
      <c r="G42" s="832" t="s">
        <v>2074</v>
      </c>
      <c r="H42" s="832" t="s">
        <v>626</v>
      </c>
      <c r="I42" s="832" t="s">
        <v>1648</v>
      </c>
      <c r="J42" s="832" t="s">
        <v>1649</v>
      </c>
      <c r="K42" s="832" t="s">
        <v>1650</v>
      </c>
      <c r="L42" s="835">
        <v>93.43</v>
      </c>
      <c r="M42" s="835">
        <v>186.86</v>
      </c>
      <c r="N42" s="832">
        <v>2</v>
      </c>
      <c r="O42" s="836">
        <v>1</v>
      </c>
      <c r="P42" s="835"/>
      <c r="Q42" s="837">
        <v>0</v>
      </c>
      <c r="R42" s="832"/>
      <c r="S42" s="837">
        <v>0</v>
      </c>
      <c r="T42" s="836"/>
      <c r="U42" s="838">
        <v>0</v>
      </c>
    </row>
    <row r="43" spans="1:21" ht="14.4" customHeight="1" x14ac:dyDescent="0.3">
      <c r="A43" s="831">
        <v>50</v>
      </c>
      <c r="B43" s="832" t="s">
        <v>2036</v>
      </c>
      <c r="C43" s="832" t="s">
        <v>2039</v>
      </c>
      <c r="D43" s="833" t="s">
        <v>3244</v>
      </c>
      <c r="E43" s="834" t="s">
        <v>2052</v>
      </c>
      <c r="F43" s="832" t="s">
        <v>2037</v>
      </c>
      <c r="G43" s="832" t="s">
        <v>2075</v>
      </c>
      <c r="H43" s="832" t="s">
        <v>587</v>
      </c>
      <c r="I43" s="832" t="s">
        <v>2076</v>
      </c>
      <c r="J43" s="832" t="s">
        <v>2077</v>
      </c>
      <c r="K43" s="832" t="s">
        <v>2078</v>
      </c>
      <c r="L43" s="835">
        <v>11.73</v>
      </c>
      <c r="M43" s="835">
        <v>70.38000000000001</v>
      </c>
      <c r="N43" s="832">
        <v>6</v>
      </c>
      <c r="O43" s="836">
        <v>3.5</v>
      </c>
      <c r="P43" s="835">
        <v>11.73</v>
      </c>
      <c r="Q43" s="837">
        <v>0.16666666666666666</v>
      </c>
      <c r="R43" s="832">
        <v>1</v>
      </c>
      <c r="S43" s="837">
        <v>0.16666666666666666</v>
      </c>
      <c r="T43" s="836">
        <v>0.5</v>
      </c>
      <c r="U43" s="838">
        <v>0.14285714285714285</v>
      </c>
    </row>
    <row r="44" spans="1:21" ht="14.4" customHeight="1" x14ac:dyDescent="0.3">
      <c r="A44" s="831">
        <v>50</v>
      </c>
      <c r="B44" s="832" t="s">
        <v>2036</v>
      </c>
      <c r="C44" s="832" t="s">
        <v>2039</v>
      </c>
      <c r="D44" s="833" t="s">
        <v>3244</v>
      </c>
      <c r="E44" s="834" t="s">
        <v>2052</v>
      </c>
      <c r="F44" s="832" t="s">
        <v>2037</v>
      </c>
      <c r="G44" s="832" t="s">
        <v>2075</v>
      </c>
      <c r="H44" s="832" t="s">
        <v>587</v>
      </c>
      <c r="I44" s="832" t="s">
        <v>2133</v>
      </c>
      <c r="J44" s="832" t="s">
        <v>2134</v>
      </c>
      <c r="K44" s="832" t="s">
        <v>2135</v>
      </c>
      <c r="L44" s="835">
        <v>35.17</v>
      </c>
      <c r="M44" s="835">
        <v>35.17</v>
      </c>
      <c r="N44" s="832">
        <v>1</v>
      </c>
      <c r="O44" s="836">
        <v>0.5</v>
      </c>
      <c r="P44" s="835"/>
      <c r="Q44" s="837">
        <v>0</v>
      </c>
      <c r="R44" s="832"/>
      <c r="S44" s="837">
        <v>0</v>
      </c>
      <c r="T44" s="836"/>
      <c r="U44" s="838">
        <v>0</v>
      </c>
    </row>
    <row r="45" spans="1:21" ht="14.4" customHeight="1" x14ac:dyDescent="0.3">
      <c r="A45" s="831">
        <v>50</v>
      </c>
      <c r="B45" s="832" t="s">
        <v>2036</v>
      </c>
      <c r="C45" s="832" t="s">
        <v>2039</v>
      </c>
      <c r="D45" s="833" t="s">
        <v>3244</v>
      </c>
      <c r="E45" s="834" t="s">
        <v>2052</v>
      </c>
      <c r="F45" s="832" t="s">
        <v>2037</v>
      </c>
      <c r="G45" s="832" t="s">
        <v>2136</v>
      </c>
      <c r="H45" s="832" t="s">
        <v>587</v>
      </c>
      <c r="I45" s="832" t="s">
        <v>2137</v>
      </c>
      <c r="J45" s="832" t="s">
        <v>1024</v>
      </c>
      <c r="K45" s="832" t="s">
        <v>1620</v>
      </c>
      <c r="L45" s="835">
        <v>86.41</v>
      </c>
      <c r="M45" s="835">
        <v>172.82</v>
      </c>
      <c r="N45" s="832">
        <v>2</v>
      </c>
      <c r="O45" s="836">
        <v>1</v>
      </c>
      <c r="P45" s="835"/>
      <c r="Q45" s="837">
        <v>0</v>
      </c>
      <c r="R45" s="832"/>
      <c r="S45" s="837">
        <v>0</v>
      </c>
      <c r="T45" s="836"/>
      <c r="U45" s="838">
        <v>0</v>
      </c>
    </row>
    <row r="46" spans="1:21" ht="14.4" customHeight="1" x14ac:dyDescent="0.3">
      <c r="A46" s="831">
        <v>50</v>
      </c>
      <c r="B46" s="832" t="s">
        <v>2036</v>
      </c>
      <c r="C46" s="832" t="s">
        <v>2039</v>
      </c>
      <c r="D46" s="833" t="s">
        <v>3244</v>
      </c>
      <c r="E46" s="834" t="s">
        <v>2052</v>
      </c>
      <c r="F46" s="832" t="s">
        <v>2037</v>
      </c>
      <c r="G46" s="832" t="s">
        <v>2138</v>
      </c>
      <c r="H46" s="832" t="s">
        <v>626</v>
      </c>
      <c r="I46" s="832" t="s">
        <v>1955</v>
      </c>
      <c r="J46" s="832" t="s">
        <v>1694</v>
      </c>
      <c r="K46" s="832" t="s">
        <v>1956</v>
      </c>
      <c r="L46" s="835">
        <v>10.65</v>
      </c>
      <c r="M46" s="835">
        <v>31.950000000000003</v>
      </c>
      <c r="N46" s="832">
        <v>3</v>
      </c>
      <c r="O46" s="836">
        <v>1.5</v>
      </c>
      <c r="P46" s="835"/>
      <c r="Q46" s="837">
        <v>0</v>
      </c>
      <c r="R46" s="832"/>
      <c r="S46" s="837">
        <v>0</v>
      </c>
      <c r="T46" s="836"/>
      <c r="U46" s="838">
        <v>0</v>
      </c>
    </row>
    <row r="47" spans="1:21" ht="14.4" customHeight="1" x14ac:dyDescent="0.3">
      <c r="A47" s="831">
        <v>50</v>
      </c>
      <c r="B47" s="832" t="s">
        <v>2036</v>
      </c>
      <c r="C47" s="832" t="s">
        <v>2039</v>
      </c>
      <c r="D47" s="833" t="s">
        <v>3244</v>
      </c>
      <c r="E47" s="834" t="s">
        <v>2052</v>
      </c>
      <c r="F47" s="832" t="s">
        <v>2037</v>
      </c>
      <c r="G47" s="832" t="s">
        <v>2138</v>
      </c>
      <c r="H47" s="832" t="s">
        <v>626</v>
      </c>
      <c r="I47" s="832" t="s">
        <v>1701</v>
      </c>
      <c r="J47" s="832" t="s">
        <v>1694</v>
      </c>
      <c r="K47" s="832" t="s">
        <v>1702</v>
      </c>
      <c r="L47" s="835">
        <v>17.559999999999999</v>
      </c>
      <c r="M47" s="835">
        <v>17.559999999999999</v>
      </c>
      <c r="N47" s="832">
        <v>1</v>
      </c>
      <c r="O47" s="836">
        <v>0.5</v>
      </c>
      <c r="P47" s="835"/>
      <c r="Q47" s="837">
        <v>0</v>
      </c>
      <c r="R47" s="832"/>
      <c r="S47" s="837">
        <v>0</v>
      </c>
      <c r="T47" s="836"/>
      <c r="U47" s="838">
        <v>0</v>
      </c>
    </row>
    <row r="48" spans="1:21" ht="14.4" customHeight="1" x14ac:dyDescent="0.3">
      <c r="A48" s="831">
        <v>50</v>
      </c>
      <c r="B48" s="832" t="s">
        <v>2036</v>
      </c>
      <c r="C48" s="832" t="s">
        <v>2039</v>
      </c>
      <c r="D48" s="833" t="s">
        <v>3244</v>
      </c>
      <c r="E48" s="834" t="s">
        <v>2052</v>
      </c>
      <c r="F48" s="832" t="s">
        <v>2037</v>
      </c>
      <c r="G48" s="832" t="s">
        <v>2139</v>
      </c>
      <c r="H48" s="832" t="s">
        <v>626</v>
      </c>
      <c r="I48" s="832" t="s">
        <v>2140</v>
      </c>
      <c r="J48" s="832" t="s">
        <v>835</v>
      </c>
      <c r="K48" s="832" t="s">
        <v>1636</v>
      </c>
      <c r="L48" s="835">
        <v>2309.36</v>
      </c>
      <c r="M48" s="835">
        <v>2309.36</v>
      </c>
      <c r="N48" s="832">
        <v>1</v>
      </c>
      <c r="O48" s="836">
        <v>0.5</v>
      </c>
      <c r="P48" s="835"/>
      <c r="Q48" s="837">
        <v>0</v>
      </c>
      <c r="R48" s="832"/>
      <c r="S48" s="837">
        <v>0</v>
      </c>
      <c r="T48" s="836"/>
      <c r="U48" s="838">
        <v>0</v>
      </c>
    </row>
    <row r="49" spans="1:21" ht="14.4" customHeight="1" x14ac:dyDescent="0.3">
      <c r="A49" s="831">
        <v>50</v>
      </c>
      <c r="B49" s="832" t="s">
        <v>2036</v>
      </c>
      <c r="C49" s="832" t="s">
        <v>2039</v>
      </c>
      <c r="D49" s="833" t="s">
        <v>3244</v>
      </c>
      <c r="E49" s="834" t="s">
        <v>2052</v>
      </c>
      <c r="F49" s="832" t="s">
        <v>2037</v>
      </c>
      <c r="G49" s="832" t="s">
        <v>2083</v>
      </c>
      <c r="H49" s="832" t="s">
        <v>587</v>
      </c>
      <c r="I49" s="832" t="s">
        <v>2141</v>
      </c>
      <c r="J49" s="832" t="s">
        <v>2085</v>
      </c>
      <c r="K49" s="832" t="s">
        <v>2082</v>
      </c>
      <c r="L49" s="835">
        <v>32.76</v>
      </c>
      <c r="M49" s="835">
        <v>32.76</v>
      </c>
      <c r="N49" s="832">
        <v>1</v>
      </c>
      <c r="O49" s="836">
        <v>0.5</v>
      </c>
      <c r="P49" s="835"/>
      <c r="Q49" s="837">
        <v>0</v>
      </c>
      <c r="R49" s="832"/>
      <c r="S49" s="837">
        <v>0</v>
      </c>
      <c r="T49" s="836"/>
      <c r="U49" s="838">
        <v>0</v>
      </c>
    </row>
    <row r="50" spans="1:21" ht="14.4" customHeight="1" x14ac:dyDescent="0.3">
      <c r="A50" s="831">
        <v>50</v>
      </c>
      <c r="B50" s="832" t="s">
        <v>2036</v>
      </c>
      <c r="C50" s="832" t="s">
        <v>2039</v>
      </c>
      <c r="D50" s="833" t="s">
        <v>3244</v>
      </c>
      <c r="E50" s="834" t="s">
        <v>2052</v>
      </c>
      <c r="F50" s="832" t="s">
        <v>2037</v>
      </c>
      <c r="G50" s="832" t="s">
        <v>2142</v>
      </c>
      <c r="H50" s="832" t="s">
        <v>626</v>
      </c>
      <c r="I50" s="832" t="s">
        <v>2143</v>
      </c>
      <c r="J50" s="832" t="s">
        <v>1601</v>
      </c>
      <c r="K50" s="832" t="s">
        <v>1602</v>
      </c>
      <c r="L50" s="835">
        <v>16.12</v>
      </c>
      <c r="M50" s="835">
        <v>32.24</v>
      </c>
      <c r="N50" s="832">
        <v>2</v>
      </c>
      <c r="O50" s="836">
        <v>1</v>
      </c>
      <c r="P50" s="835"/>
      <c r="Q50" s="837">
        <v>0</v>
      </c>
      <c r="R50" s="832"/>
      <c r="S50" s="837">
        <v>0</v>
      </c>
      <c r="T50" s="836"/>
      <c r="U50" s="838">
        <v>0</v>
      </c>
    </row>
    <row r="51" spans="1:21" ht="14.4" customHeight="1" x14ac:dyDescent="0.3">
      <c r="A51" s="831">
        <v>50</v>
      </c>
      <c r="B51" s="832" t="s">
        <v>2036</v>
      </c>
      <c r="C51" s="832" t="s">
        <v>2039</v>
      </c>
      <c r="D51" s="833" t="s">
        <v>3244</v>
      </c>
      <c r="E51" s="834" t="s">
        <v>2052</v>
      </c>
      <c r="F51" s="832" t="s">
        <v>2037</v>
      </c>
      <c r="G51" s="832" t="s">
        <v>2142</v>
      </c>
      <c r="H51" s="832" t="s">
        <v>626</v>
      </c>
      <c r="I51" s="832" t="s">
        <v>2144</v>
      </c>
      <c r="J51" s="832" t="s">
        <v>1601</v>
      </c>
      <c r="K51" s="832" t="s">
        <v>2145</v>
      </c>
      <c r="L51" s="835">
        <v>32.25</v>
      </c>
      <c r="M51" s="835">
        <v>64.5</v>
      </c>
      <c r="N51" s="832">
        <v>2</v>
      </c>
      <c r="O51" s="836">
        <v>1</v>
      </c>
      <c r="P51" s="835"/>
      <c r="Q51" s="837">
        <v>0</v>
      </c>
      <c r="R51" s="832"/>
      <c r="S51" s="837">
        <v>0</v>
      </c>
      <c r="T51" s="836"/>
      <c r="U51" s="838">
        <v>0</v>
      </c>
    </row>
    <row r="52" spans="1:21" ht="14.4" customHeight="1" x14ac:dyDescent="0.3">
      <c r="A52" s="831">
        <v>50</v>
      </c>
      <c r="B52" s="832" t="s">
        <v>2036</v>
      </c>
      <c r="C52" s="832" t="s">
        <v>2039</v>
      </c>
      <c r="D52" s="833" t="s">
        <v>3244</v>
      </c>
      <c r="E52" s="834" t="s">
        <v>2052</v>
      </c>
      <c r="F52" s="832" t="s">
        <v>2037</v>
      </c>
      <c r="G52" s="832" t="s">
        <v>2142</v>
      </c>
      <c r="H52" s="832" t="s">
        <v>626</v>
      </c>
      <c r="I52" s="832" t="s">
        <v>2146</v>
      </c>
      <c r="J52" s="832" t="s">
        <v>1601</v>
      </c>
      <c r="K52" s="832" t="s">
        <v>2147</v>
      </c>
      <c r="L52" s="835">
        <v>8.06</v>
      </c>
      <c r="M52" s="835">
        <v>8.06</v>
      </c>
      <c r="N52" s="832">
        <v>1</v>
      </c>
      <c r="O52" s="836">
        <v>0.5</v>
      </c>
      <c r="P52" s="835">
        <v>8.06</v>
      </c>
      <c r="Q52" s="837">
        <v>1</v>
      </c>
      <c r="R52" s="832">
        <v>1</v>
      </c>
      <c r="S52" s="837">
        <v>1</v>
      </c>
      <c r="T52" s="836">
        <v>0.5</v>
      </c>
      <c r="U52" s="838">
        <v>1</v>
      </c>
    </row>
    <row r="53" spans="1:21" ht="14.4" customHeight="1" x14ac:dyDescent="0.3">
      <c r="A53" s="831">
        <v>50</v>
      </c>
      <c r="B53" s="832" t="s">
        <v>2036</v>
      </c>
      <c r="C53" s="832" t="s">
        <v>2039</v>
      </c>
      <c r="D53" s="833" t="s">
        <v>3244</v>
      </c>
      <c r="E53" s="834" t="s">
        <v>2052</v>
      </c>
      <c r="F53" s="832" t="s">
        <v>2037</v>
      </c>
      <c r="G53" s="832" t="s">
        <v>2148</v>
      </c>
      <c r="H53" s="832" t="s">
        <v>626</v>
      </c>
      <c r="I53" s="832" t="s">
        <v>1963</v>
      </c>
      <c r="J53" s="832" t="s">
        <v>991</v>
      </c>
      <c r="K53" s="832" t="s">
        <v>1958</v>
      </c>
      <c r="L53" s="835">
        <v>47.7</v>
      </c>
      <c r="M53" s="835">
        <v>95.4</v>
      </c>
      <c r="N53" s="832">
        <v>2</v>
      </c>
      <c r="O53" s="836">
        <v>1</v>
      </c>
      <c r="P53" s="835"/>
      <c r="Q53" s="837">
        <v>0</v>
      </c>
      <c r="R53" s="832"/>
      <c r="S53" s="837">
        <v>0</v>
      </c>
      <c r="T53" s="836"/>
      <c r="U53" s="838">
        <v>0</v>
      </c>
    </row>
    <row r="54" spans="1:21" ht="14.4" customHeight="1" x14ac:dyDescent="0.3">
      <c r="A54" s="831">
        <v>50</v>
      </c>
      <c r="B54" s="832" t="s">
        <v>2036</v>
      </c>
      <c r="C54" s="832" t="s">
        <v>2039</v>
      </c>
      <c r="D54" s="833" t="s">
        <v>3244</v>
      </c>
      <c r="E54" s="834" t="s">
        <v>2052</v>
      </c>
      <c r="F54" s="832" t="s">
        <v>2037</v>
      </c>
      <c r="G54" s="832" t="s">
        <v>2149</v>
      </c>
      <c r="H54" s="832" t="s">
        <v>626</v>
      </c>
      <c r="I54" s="832" t="s">
        <v>1965</v>
      </c>
      <c r="J54" s="832" t="s">
        <v>1752</v>
      </c>
      <c r="K54" s="832" t="s">
        <v>1966</v>
      </c>
      <c r="L54" s="835">
        <v>72.88</v>
      </c>
      <c r="M54" s="835">
        <v>72.88</v>
      </c>
      <c r="N54" s="832">
        <v>1</v>
      </c>
      <c r="O54" s="836">
        <v>0.5</v>
      </c>
      <c r="P54" s="835"/>
      <c r="Q54" s="837">
        <v>0</v>
      </c>
      <c r="R54" s="832"/>
      <c r="S54" s="837">
        <v>0</v>
      </c>
      <c r="T54" s="836"/>
      <c r="U54" s="838">
        <v>0</v>
      </c>
    </row>
    <row r="55" spans="1:21" ht="14.4" customHeight="1" x14ac:dyDescent="0.3">
      <c r="A55" s="831">
        <v>50</v>
      </c>
      <c r="B55" s="832" t="s">
        <v>2036</v>
      </c>
      <c r="C55" s="832" t="s">
        <v>2039</v>
      </c>
      <c r="D55" s="833" t="s">
        <v>3244</v>
      </c>
      <c r="E55" s="834" t="s">
        <v>2052</v>
      </c>
      <c r="F55" s="832" t="s">
        <v>2037</v>
      </c>
      <c r="G55" s="832" t="s">
        <v>2150</v>
      </c>
      <c r="H55" s="832" t="s">
        <v>587</v>
      </c>
      <c r="I55" s="832" t="s">
        <v>2151</v>
      </c>
      <c r="J55" s="832" t="s">
        <v>2152</v>
      </c>
      <c r="K55" s="832" t="s">
        <v>1897</v>
      </c>
      <c r="L55" s="835">
        <v>298.94</v>
      </c>
      <c r="M55" s="835">
        <v>298.94</v>
      </c>
      <c r="N55" s="832">
        <v>1</v>
      </c>
      <c r="O55" s="836">
        <v>1</v>
      </c>
      <c r="P55" s="835"/>
      <c r="Q55" s="837">
        <v>0</v>
      </c>
      <c r="R55" s="832"/>
      <c r="S55" s="837">
        <v>0</v>
      </c>
      <c r="T55" s="836"/>
      <c r="U55" s="838">
        <v>0</v>
      </c>
    </row>
    <row r="56" spans="1:21" ht="14.4" customHeight="1" x14ac:dyDescent="0.3">
      <c r="A56" s="831">
        <v>50</v>
      </c>
      <c r="B56" s="832" t="s">
        <v>2036</v>
      </c>
      <c r="C56" s="832" t="s">
        <v>2039</v>
      </c>
      <c r="D56" s="833" t="s">
        <v>3244</v>
      </c>
      <c r="E56" s="834" t="s">
        <v>2052</v>
      </c>
      <c r="F56" s="832" t="s">
        <v>2037</v>
      </c>
      <c r="G56" s="832" t="s">
        <v>2153</v>
      </c>
      <c r="H56" s="832" t="s">
        <v>626</v>
      </c>
      <c r="I56" s="832" t="s">
        <v>1745</v>
      </c>
      <c r="J56" s="832" t="s">
        <v>1740</v>
      </c>
      <c r="K56" s="832" t="s">
        <v>1746</v>
      </c>
      <c r="L56" s="835">
        <v>15.9</v>
      </c>
      <c r="M56" s="835">
        <v>15.9</v>
      </c>
      <c r="N56" s="832">
        <v>1</v>
      </c>
      <c r="O56" s="836">
        <v>0.5</v>
      </c>
      <c r="P56" s="835"/>
      <c r="Q56" s="837">
        <v>0</v>
      </c>
      <c r="R56" s="832"/>
      <c r="S56" s="837">
        <v>0</v>
      </c>
      <c r="T56" s="836"/>
      <c r="U56" s="838">
        <v>0</v>
      </c>
    </row>
    <row r="57" spans="1:21" ht="14.4" customHeight="1" x14ac:dyDescent="0.3">
      <c r="A57" s="831">
        <v>50</v>
      </c>
      <c r="B57" s="832" t="s">
        <v>2036</v>
      </c>
      <c r="C57" s="832" t="s">
        <v>2039</v>
      </c>
      <c r="D57" s="833" t="s">
        <v>3244</v>
      </c>
      <c r="E57" s="834" t="s">
        <v>2052</v>
      </c>
      <c r="F57" s="832" t="s">
        <v>2037</v>
      </c>
      <c r="G57" s="832" t="s">
        <v>2153</v>
      </c>
      <c r="H57" s="832" t="s">
        <v>626</v>
      </c>
      <c r="I57" s="832" t="s">
        <v>1747</v>
      </c>
      <c r="J57" s="832" t="s">
        <v>1740</v>
      </c>
      <c r="K57" s="832" t="s">
        <v>1726</v>
      </c>
      <c r="L57" s="835">
        <v>47.7</v>
      </c>
      <c r="M57" s="835">
        <v>95.4</v>
      </c>
      <c r="N57" s="832">
        <v>2</v>
      </c>
      <c r="O57" s="836">
        <v>1</v>
      </c>
      <c r="P57" s="835">
        <v>47.7</v>
      </c>
      <c r="Q57" s="837">
        <v>0.5</v>
      </c>
      <c r="R57" s="832">
        <v>1</v>
      </c>
      <c r="S57" s="837">
        <v>0.5</v>
      </c>
      <c r="T57" s="836">
        <v>0.5</v>
      </c>
      <c r="U57" s="838">
        <v>0.5</v>
      </c>
    </row>
    <row r="58" spans="1:21" ht="14.4" customHeight="1" x14ac:dyDescent="0.3">
      <c r="A58" s="831">
        <v>50</v>
      </c>
      <c r="B58" s="832" t="s">
        <v>2036</v>
      </c>
      <c r="C58" s="832" t="s">
        <v>2039</v>
      </c>
      <c r="D58" s="833" t="s">
        <v>3244</v>
      </c>
      <c r="E58" s="834" t="s">
        <v>2052</v>
      </c>
      <c r="F58" s="832" t="s">
        <v>2037</v>
      </c>
      <c r="G58" s="832" t="s">
        <v>2154</v>
      </c>
      <c r="H58" s="832" t="s">
        <v>587</v>
      </c>
      <c r="I58" s="832" t="s">
        <v>2155</v>
      </c>
      <c r="J58" s="832" t="s">
        <v>2156</v>
      </c>
      <c r="K58" s="832" t="s">
        <v>1800</v>
      </c>
      <c r="L58" s="835">
        <v>220.53</v>
      </c>
      <c r="M58" s="835">
        <v>220.53</v>
      </c>
      <c r="N58" s="832">
        <v>1</v>
      </c>
      <c r="O58" s="836">
        <v>0.5</v>
      </c>
      <c r="P58" s="835"/>
      <c r="Q58" s="837">
        <v>0</v>
      </c>
      <c r="R58" s="832"/>
      <c r="S58" s="837">
        <v>0</v>
      </c>
      <c r="T58" s="836"/>
      <c r="U58" s="838">
        <v>0</v>
      </c>
    </row>
    <row r="59" spans="1:21" ht="14.4" customHeight="1" x14ac:dyDescent="0.3">
      <c r="A59" s="831">
        <v>50</v>
      </c>
      <c r="B59" s="832" t="s">
        <v>2036</v>
      </c>
      <c r="C59" s="832" t="s">
        <v>2039</v>
      </c>
      <c r="D59" s="833" t="s">
        <v>3244</v>
      </c>
      <c r="E59" s="834" t="s">
        <v>2052</v>
      </c>
      <c r="F59" s="832" t="s">
        <v>2037</v>
      </c>
      <c r="G59" s="832" t="s">
        <v>2157</v>
      </c>
      <c r="H59" s="832" t="s">
        <v>587</v>
      </c>
      <c r="I59" s="832" t="s">
        <v>2158</v>
      </c>
      <c r="J59" s="832" t="s">
        <v>2159</v>
      </c>
      <c r="K59" s="832" t="s">
        <v>2160</v>
      </c>
      <c r="L59" s="835">
        <v>829.52</v>
      </c>
      <c r="M59" s="835">
        <v>829.52</v>
      </c>
      <c r="N59" s="832">
        <v>1</v>
      </c>
      <c r="O59" s="836">
        <v>0.5</v>
      </c>
      <c r="P59" s="835"/>
      <c r="Q59" s="837">
        <v>0</v>
      </c>
      <c r="R59" s="832"/>
      <c r="S59" s="837">
        <v>0</v>
      </c>
      <c r="T59" s="836"/>
      <c r="U59" s="838">
        <v>0</v>
      </c>
    </row>
    <row r="60" spans="1:21" ht="14.4" customHeight="1" x14ac:dyDescent="0.3">
      <c r="A60" s="831">
        <v>50</v>
      </c>
      <c r="B60" s="832" t="s">
        <v>2036</v>
      </c>
      <c r="C60" s="832" t="s">
        <v>2039</v>
      </c>
      <c r="D60" s="833" t="s">
        <v>3244</v>
      </c>
      <c r="E60" s="834" t="s">
        <v>2052</v>
      </c>
      <c r="F60" s="832" t="s">
        <v>2037</v>
      </c>
      <c r="G60" s="832" t="s">
        <v>2161</v>
      </c>
      <c r="H60" s="832" t="s">
        <v>587</v>
      </c>
      <c r="I60" s="832" t="s">
        <v>2162</v>
      </c>
      <c r="J60" s="832" t="s">
        <v>1100</v>
      </c>
      <c r="K60" s="832" t="s">
        <v>2163</v>
      </c>
      <c r="L60" s="835">
        <v>42.08</v>
      </c>
      <c r="M60" s="835">
        <v>42.08</v>
      </c>
      <c r="N60" s="832">
        <v>1</v>
      </c>
      <c r="O60" s="836">
        <v>1</v>
      </c>
      <c r="P60" s="835"/>
      <c r="Q60" s="837">
        <v>0</v>
      </c>
      <c r="R60" s="832"/>
      <c r="S60" s="837">
        <v>0</v>
      </c>
      <c r="T60" s="836"/>
      <c r="U60" s="838">
        <v>0</v>
      </c>
    </row>
    <row r="61" spans="1:21" ht="14.4" customHeight="1" x14ac:dyDescent="0.3">
      <c r="A61" s="831">
        <v>50</v>
      </c>
      <c r="B61" s="832" t="s">
        <v>2036</v>
      </c>
      <c r="C61" s="832" t="s">
        <v>2039</v>
      </c>
      <c r="D61" s="833" t="s">
        <v>3244</v>
      </c>
      <c r="E61" s="834" t="s">
        <v>2052</v>
      </c>
      <c r="F61" s="832" t="s">
        <v>2037</v>
      </c>
      <c r="G61" s="832" t="s">
        <v>2164</v>
      </c>
      <c r="H61" s="832" t="s">
        <v>587</v>
      </c>
      <c r="I61" s="832" t="s">
        <v>2165</v>
      </c>
      <c r="J61" s="832" t="s">
        <v>2166</v>
      </c>
      <c r="K61" s="832" t="s">
        <v>2167</v>
      </c>
      <c r="L61" s="835">
        <v>100.1</v>
      </c>
      <c r="M61" s="835">
        <v>100.1</v>
      </c>
      <c r="N61" s="832">
        <v>1</v>
      </c>
      <c r="O61" s="836">
        <v>0.5</v>
      </c>
      <c r="P61" s="835"/>
      <c r="Q61" s="837">
        <v>0</v>
      </c>
      <c r="R61" s="832"/>
      <c r="S61" s="837">
        <v>0</v>
      </c>
      <c r="T61" s="836"/>
      <c r="U61" s="838">
        <v>0</v>
      </c>
    </row>
    <row r="62" spans="1:21" ht="14.4" customHeight="1" x14ac:dyDescent="0.3">
      <c r="A62" s="831">
        <v>50</v>
      </c>
      <c r="B62" s="832" t="s">
        <v>2036</v>
      </c>
      <c r="C62" s="832" t="s">
        <v>2039</v>
      </c>
      <c r="D62" s="833" t="s">
        <v>3244</v>
      </c>
      <c r="E62" s="834" t="s">
        <v>2052</v>
      </c>
      <c r="F62" s="832" t="s">
        <v>2037</v>
      </c>
      <c r="G62" s="832" t="s">
        <v>2168</v>
      </c>
      <c r="H62" s="832" t="s">
        <v>587</v>
      </c>
      <c r="I62" s="832" t="s">
        <v>2169</v>
      </c>
      <c r="J62" s="832" t="s">
        <v>2170</v>
      </c>
      <c r="K62" s="832" t="s">
        <v>2171</v>
      </c>
      <c r="L62" s="835">
        <v>93.43</v>
      </c>
      <c r="M62" s="835">
        <v>93.43</v>
      </c>
      <c r="N62" s="832">
        <v>1</v>
      </c>
      <c r="O62" s="836">
        <v>1</v>
      </c>
      <c r="P62" s="835"/>
      <c r="Q62" s="837">
        <v>0</v>
      </c>
      <c r="R62" s="832"/>
      <c r="S62" s="837">
        <v>0</v>
      </c>
      <c r="T62" s="836"/>
      <c r="U62" s="838">
        <v>0</v>
      </c>
    </row>
    <row r="63" spans="1:21" ht="14.4" customHeight="1" x14ac:dyDescent="0.3">
      <c r="A63" s="831">
        <v>50</v>
      </c>
      <c r="B63" s="832" t="s">
        <v>2036</v>
      </c>
      <c r="C63" s="832" t="s">
        <v>2039</v>
      </c>
      <c r="D63" s="833" t="s">
        <v>3244</v>
      </c>
      <c r="E63" s="834" t="s">
        <v>2052</v>
      </c>
      <c r="F63" s="832" t="s">
        <v>2037</v>
      </c>
      <c r="G63" s="832" t="s">
        <v>1112</v>
      </c>
      <c r="H63" s="832" t="s">
        <v>587</v>
      </c>
      <c r="I63" s="832" t="s">
        <v>1628</v>
      </c>
      <c r="J63" s="832" t="s">
        <v>1626</v>
      </c>
      <c r="K63" s="832" t="s">
        <v>1629</v>
      </c>
      <c r="L63" s="835">
        <v>184.74</v>
      </c>
      <c r="M63" s="835">
        <v>184.74</v>
      </c>
      <c r="N63" s="832">
        <v>1</v>
      </c>
      <c r="O63" s="836">
        <v>0.5</v>
      </c>
      <c r="P63" s="835"/>
      <c r="Q63" s="837">
        <v>0</v>
      </c>
      <c r="R63" s="832"/>
      <c r="S63" s="837">
        <v>0</v>
      </c>
      <c r="T63" s="836"/>
      <c r="U63" s="838">
        <v>0</v>
      </c>
    </row>
    <row r="64" spans="1:21" ht="14.4" customHeight="1" x14ac:dyDescent="0.3">
      <c r="A64" s="831">
        <v>50</v>
      </c>
      <c r="B64" s="832" t="s">
        <v>2036</v>
      </c>
      <c r="C64" s="832" t="s">
        <v>2039</v>
      </c>
      <c r="D64" s="833" t="s">
        <v>3244</v>
      </c>
      <c r="E64" s="834" t="s">
        <v>2052</v>
      </c>
      <c r="F64" s="832" t="s">
        <v>2037</v>
      </c>
      <c r="G64" s="832" t="s">
        <v>2172</v>
      </c>
      <c r="H64" s="832" t="s">
        <v>587</v>
      </c>
      <c r="I64" s="832" t="s">
        <v>2173</v>
      </c>
      <c r="J64" s="832" t="s">
        <v>2174</v>
      </c>
      <c r="K64" s="832" t="s">
        <v>2175</v>
      </c>
      <c r="L64" s="835">
        <v>829.52</v>
      </c>
      <c r="M64" s="835">
        <v>829.52</v>
      </c>
      <c r="N64" s="832">
        <v>1</v>
      </c>
      <c r="O64" s="836">
        <v>0.5</v>
      </c>
      <c r="P64" s="835"/>
      <c r="Q64" s="837">
        <v>0</v>
      </c>
      <c r="R64" s="832"/>
      <c r="S64" s="837">
        <v>0</v>
      </c>
      <c r="T64" s="836"/>
      <c r="U64" s="838">
        <v>0</v>
      </c>
    </row>
    <row r="65" spans="1:21" ht="14.4" customHeight="1" x14ac:dyDescent="0.3">
      <c r="A65" s="831">
        <v>50</v>
      </c>
      <c r="B65" s="832" t="s">
        <v>2036</v>
      </c>
      <c r="C65" s="832" t="s">
        <v>2039</v>
      </c>
      <c r="D65" s="833" t="s">
        <v>3244</v>
      </c>
      <c r="E65" s="834" t="s">
        <v>2052</v>
      </c>
      <c r="F65" s="832" t="s">
        <v>2037</v>
      </c>
      <c r="G65" s="832" t="s">
        <v>2176</v>
      </c>
      <c r="H65" s="832" t="s">
        <v>626</v>
      </c>
      <c r="I65" s="832" t="s">
        <v>1819</v>
      </c>
      <c r="J65" s="832" t="s">
        <v>1156</v>
      </c>
      <c r="K65" s="832" t="s">
        <v>1820</v>
      </c>
      <c r="L65" s="835">
        <v>154.36000000000001</v>
      </c>
      <c r="M65" s="835">
        <v>154.36000000000001</v>
      </c>
      <c r="N65" s="832">
        <v>1</v>
      </c>
      <c r="O65" s="836">
        <v>0.5</v>
      </c>
      <c r="P65" s="835"/>
      <c r="Q65" s="837">
        <v>0</v>
      </c>
      <c r="R65" s="832"/>
      <c r="S65" s="837">
        <v>0</v>
      </c>
      <c r="T65" s="836"/>
      <c r="U65" s="838">
        <v>0</v>
      </c>
    </row>
    <row r="66" spans="1:21" ht="14.4" customHeight="1" x14ac:dyDescent="0.3">
      <c r="A66" s="831">
        <v>50</v>
      </c>
      <c r="B66" s="832" t="s">
        <v>2036</v>
      </c>
      <c r="C66" s="832" t="s">
        <v>2039</v>
      </c>
      <c r="D66" s="833" t="s">
        <v>3244</v>
      </c>
      <c r="E66" s="834" t="s">
        <v>2055</v>
      </c>
      <c r="F66" s="832" t="s">
        <v>2037</v>
      </c>
      <c r="G66" s="832" t="s">
        <v>2061</v>
      </c>
      <c r="H66" s="832" t="s">
        <v>626</v>
      </c>
      <c r="I66" s="832" t="s">
        <v>1664</v>
      </c>
      <c r="J66" s="832" t="s">
        <v>731</v>
      </c>
      <c r="K66" s="832" t="s">
        <v>1665</v>
      </c>
      <c r="L66" s="835">
        <v>160.03</v>
      </c>
      <c r="M66" s="835">
        <v>160.03</v>
      </c>
      <c r="N66" s="832">
        <v>1</v>
      </c>
      <c r="O66" s="836">
        <v>0.5</v>
      </c>
      <c r="P66" s="835">
        <v>160.03</v>
      </c>
      <c r="Q66" s="837">
        <v>1</v>
      </c>
      <c r="R66" s="832">
        <v>1</v>
      </c>
      <c r="S66" s="837">
        <v>1</v>
      </c>
      <c r="T66" s="836">
        <v>0.5</v>
      </c>
      <c r="U66" s="838">
        <v>1</v>
      </c>
    </row>
    <row r="67" spans="1:21" ht="14.4" customHeight="1" x14ac:dyDescent="0.3">
      <c r="A67" s="831">
        <v>50</v>
      </c>
      <c r="B67" s="832" t="s">
        <v>2036</v>
      </c>
      <c r="C67" s="832" t="s">
        <v>2039</v>
      </c>
      <c r="D67" s="833" t="s">
        <v>3244</v>
      </c>
      <c r="E67" s="834" t="s">
        <v>2055</v>
      </c>
      <c r="F67" s="832" t="s">
        <v>2037</v>
      </c>
      <c r="G67" s="832" t="s">
        <v>2062</v>
      </c>
      <c r="H67" s="832" t="s">
        <v>626</v>
      </c>
      <c r="I67" s="832" t="s">
        <v>1785</v>
      </c>
      <c r="J67" s="832" t="s">
        <v>1786</v>
      </c>
      <c r="K67" s="832" t="s">
        <v>1787</v>
      </c>
      <c r="L67" s="835">
        <v>278.63</v>
      </c>
      <c r="M67" s="835">
        <v>278.63</v>
      </c>
      <c r="N67" s="832">
        <v>1</v>
      </c>
      <c r="O67" s="836">
        <v>0.5</v>
      </c>
      <c r="P67" s="835">
        <v>278.63</v>
      </c>
      <c r="Q67" s="837">
        <v>1</v>
      </c>
      <c r="R67" s="832">
        <v>1</v>
      </c>
      <c r="S67" s="837">
        <v>1</v>
      </c>
      <c r="T67" s="836">
        <v>0.5</v>
      </c>
      <c r="U67" s="838">
        <v>1</v>
      </c>
    </row>
    <row r="68" spans="1:21" ht="14.4" customHeight="1" x14ac:dyDescent="0.3">
      <c r="A68" s="831">
        <v>50</v>
      </c>
      <c r="B68" s="832" t="s">
        <v>2036</v>
      </c>
      <c r="C68" s="832" t="s">
        <v>2039</v>
      </c>
      <c r="D68" s="833" t="s">
        <v>3244</v>
      </c>
      <c r="E68" s="834" t="s">
        <v>2055</v>
      </c>
      <c r="F68" s="832" t="s">
        <v>2037</v>
      </c>
      <c r="G68" s="832" t="s">
        <v>2066</v>
      </c>
      <c r="H68" s="832" t="s">
        <v>626</v>
      </c>
      <c r="I68" s="832" t="s">
        <v>1714</v>
      </c>
      <c r="J68" s="832" t="s">
        <v>686</v>
      </c>
      <c r="K68" s="832" t="s">
        <v>687</v>
      </c>
      <c r="L68" s="835">
        <v>70.23</v>
      </c>
      <c r="M68" s="835">
        <v>70.23</v>
      </c>
      <c r="N68" s="832">
        <v>1</v>
      </c>
      <c r="O68" s="836">
        <v>0.5</v>
      </c>
      <c r="P68" s="835">
        <v>70.23</v>
      </c>
      <c r="Q68" s="837">
        <v>1</v>
      </c>
      <c r="R68" s="832">
        <v>1</v>
      </c>
      <c r="S68" s="837">
        <v>1</v>
      </c>
      <c r="T68" s="836">
        <v>0.5</v>
      </c>
      <c r="U68" s="838">
        <v>1</v>
      </c>
    </row>
    <row r="69" spans="1:21" ht="14.4" customHeight="1" x14ac:dyDescent="0.3">
      <c r="A69" s="831">
        <v>50</v>
      </c>
      <c r="B69" s="832" t="s">
        <v>2036</v>
      </c>
      <c r="C69" s="832" t="s">
        <v>2039</v>
      </c>
      <c r="D69" s="833" t="s">
        <v>3244</v>
      </c>
      <c r="E69" s="834" t="s">
        <v>2055</v>
      </c>
      <c r="F69" s="832" t="s">
        <v>2037</v>
      </c>
      <c r="G69" s="832" t="s">
        <v>2127</v>
      </c>
      <c r="H69" s="832" t="s">
        <v>587</v>
      </c>
      <c r="I69" s="832" t="s">
        <v>2128</v>
      </c>
      <c r="J69" s="832" t="s">
        <v>897</v>
      </c>
      <c r="K69" s="832" t="s">
        <v>2129</v>
      </c>
      <c r="L69" s="835">
        <v>45.03</v>
      </c>
      <c r="M69" s="835">
        <v>45.03</v>
      </c>
      <c r="N69" s="832">
        <v>1</v>
      </c>
      <c r="O69" s="836">
        <v>1</v>
      </c>
      <c r="P69" s="835">
        <v>45.03</v>
      </c>
      <c r="Q69" s="837">
        <v>1</v>
      </c>
      <c r="R69" s="832">
        <v>1</v>
      </c>
      <c r="S69" s="837">
        <v>1</v>
      </c>
      <c r="T69" s="836">
        <v>1</v>
      </c>
      <c r="U69" s="838">
        <v>1</v>
      </c>
    </row>
    <row r="70" spans="1:21" ht="14.4" customHeight="1" x14ac:dyDescent="0.3">
      <c r="A70" s="831">
        <v>50</v>
      </c>
      <c r="B70" s="832" t="s">
        <v>2036</v>
      </c>
      <c r="C70" s="832" t="s">
        <v>2039</v>
      </c>
      <c r="D70" s="833" t="s">
        <v>3244</v>
      </c>
      <c r="E70" s="834" t="s">
        <v>2055</v>
      </c>
      <c r="F70" s="832" t="s">
        <v>2037</v>
      </c>
      <c r="G70" s="832" t="s">
        <v>2139</v>
      </c>
      <c r="H70" s="832" t="s">
        <v>626</v>
      </c>
      <c r="I70" s="832" t="s">
        <v>2177</v>
      </c>
      <c r="J70" s="832" t="s">
        <v>829</v>
      </c>
      <c r="K70" s="832" t="s">
        <v>1642</v>
      </c>
      <c r="L70" s="835">
        <v>736.33</v>
      </c>
      <c r="M70" s="835">
        <v>5154.3100000000004</v>
      </c>
      <c r="N70" s="832">
        <v>7</v>
      </c>
      <c r="O70" s="836">
        <v>2</v>
      </c>
      <c r="P70" s="835">
        <v>2208.9900000000002</v>
      </c>
      <c r="Q70" s="837">
        <v>0.4285714285714286</v>
      </c>
      <c r="R70" s="832">
        <v>3</v>
      </c>
      <c r="S70" s="837">
        <v>0.42857142857142855</v>
      </c>
      <c r="T70" s="836">
        <v>1</v>
      </c>
      <c r="U70" s="838">
        <v>0.5</v>
      </c>
    </row>
    <row r="71" spans="1:21" ht="14.4" customHeight="1" x14ac:dyDescent="0.3">
      <c r="A71" s="831">
        <v>50</v>
      </c>
      <c r="B71" s="832" t="s">
        <v>2036</v>
      </c>
      <c r="C71" s="832" t="s">
        <v>2039</v>
      </c>
      <c r="D71" s="833" t="s">
        <v>3244</v>
      </c>
      <c r="E71" s="834" t="s">
        <v>2055</v>
      </c>
      <c r="F71" s="832" t="s">
        <v>2037</v>
      </c>
      <c r="G71" s="832" t="s">
        <v>2178</v>
      </c>
      <c r="H71" s="832" t="s">
        <v>626</v>
      </c>
      <c r="I71" s="832" t="s">
        <v>1781</v>
      </c>
      <c r="J71" s="832" t="s">
        <v>1782</v>
      </c>
      <c r="K71" s="832" t="s">
        <v>1783</v>
      </c>
      <c r="L71" s="835">
        <v>103.72</v>
      </c>
      <c r="M71" s="835">
        <v>103.72</v>
      </c>
      <c r="N71" s="832">
        <v>1</v>
      </c>
      <c r="O71" s="836">
        <v>0.5</v>
      </c>
      <c r="P71" s="835">
        <v>103.72</v>
      </c>
      <c r="Q71" s="837">
        <v>1</v>
      </c>
      <c r="R71" s="832">
        <v>1</v>
      </c>
      <c r="S71" s="837">
        <v>1</v>
      </c>
      <c r="T71" s="836">
        <v>0.5</v>
      </c>
      <c r="U71" s="838">
        <v>1</v>
      </c>
    </row>
    <row r="72" spans="1:21" ht="14.4" customHeight="1" x14ac:dyDescent="0.3">
      <c r="A72" s="831">
        <v>50</v>
      </c>
      <c r="B72" s="832" t="s">
        <v>2036</v>
      </c>
      <c r="C72" s="832" t="s">
        <v>2039</v>
      </c>
      <c r="D72" s="833" t="s">
        <v>3244</v>
      </c>
      <c r="E72" s="834" t="s">
        <v>2056</v>
      </c>
      <c r="F72" s="832" t="s">
        <v>2037</v>
      </c>
      <c r="G72" s="832" t="s">
        <v>2061</v>
      </c>
      <c r="H72" s="832" t="s">
        <v>626</v>
      </c>
      <c r="I72" s="832" t="s">
        <v>1662</v>
      </c>
      <c r="J72" s="832" t="s">
        <v>731</v>
      </c>
      <c r="K72" s="832" t="s">
        <v>1663</v>
      </c>
      <c r="L72" s="835">
        <v>72</v>
      </c>
      <c r="M72" s="835">
        <v>144</v>
      </c>
      <c r="N72" s="832">
        <v>2</v>
      </c>
      <c r="O72" s="836">
        <v>1</v>
      </c>
      <c r="P72" s="835"/>
      <c r="Q72" s="837">
        <v>0</v>
      </c>
      <c r="R72" s="832"/>
      <c r="S72" s="837">
        <v>0</v>
      </c>
      <c r="T72" s="836"/>
      <c r="U72" s="838">
        <v>0</v>
      </c>
    </row>
    <row r="73" spans="1:21" ht="14.4" customHeight="1" x14ac:dyDescent="0.3">
      <c r="A73" s="831">
        <v>50</v>
      </c>
      <c r="B73" s="832" t="s">
        <v>2036</v>
      </c>
      <c r="C73" s="832" t="s">
        <v>2039</v>
      </c>
      <c r="D73" s="833" t="s">
        <v>3244</v>
      </c>
      <c r="E73" s="834" t="s">
        <v>2056</v>
      </c>
      <c r="F73" s="832" t="s">
        <v>2037</v>
      </c>
      <c r="G73" s="832" t="s">
        <v>2061</v>
      </c>
      <c r="H73" s="832" t="s">
        <v>626</v>
      </c>
      <c r="I73" s="832" t="s">
        <v>1662</v>
      </c>
      <c r="J73" s="832" t="s">
        <v>731</v>
      </c>
      <c r="K73" s="832" t="s">
        <v>1663</v>
      </c>
      <c r="L73" s="835">
        <v>80.010000000000005</v>
      </c>
      <c r="M73" s="835">
        <v>80.010000000000005</v>
      </c>
      <c r="N73" s="832">
        <v>1</v>
      </c>
      <c r="O73" s="836">
        <v>0.5</v>
      </c>
      <c r="P73" s="835">
        <v>80.010000000000005</v>
      </c>
      <c r="Q73" s="837">
        <v>1</v>
      </c>
      <c r="R73" s="832">
        <v>1</v>
      </c>
      <c r="S73" s="837">
        <v>1</v>
      </c>
      <c r="T73" s="836">
        <v>0.5</v>
      </c>
      <c r="U73" s="838">
        <v>1</v>
      </c>
    </row>
    <row r="74" spans="1:21" ht="14.4" customHeight="1" x14ac:dyDescent="0.3">
      <c r="A74" s="831">
        <v>50</v>
      </c>
      <c r="B74" s="832" t="s">
        <v>2036</v>
      </c>
      <c r="C74" s="832" t="s">
        <v>2039</v>
      </c>
      <c r="D74" s="833" t="s">
        <v>3244</v>
      </c>
      <c r="E74" s="834" t="s">
        <v>2056</v>
      </c>
      <c r="F74" s="832" t="s">
        <v>2037</v>
      </c>
      <c r="G74" s="832" t="s">
        <v>2062</v>
      </c>
      <c r="H74" s="832" t="s">
        <v>626</v>
      </c>
      <c r="I74" s="832" t="s">
        <v>1785</v>
      </c>
      <c r="J74" s="832" t="s">
        <v>1786</v>
      </c>
      <c r="K74" s="832" t="s">
        <v>1787</v>
      </c>
      <c r="L74" s="835">
        <v>278.63</v>
      </c>
      <c r="M74" s="835">
        <v>1393.15</v>
      </c>
      <c r="N74" s="832">
        <v>5</v>
      </c>
      <c r="O74" s="836">
        <v>3</v>
      </c>
      <c r="P74" s="835"/>
      <c r="Q74" s="837">
        <v>0</v>
      </c>
      <c r="R74" s="832"/>
      <c r="S74" s="837">
        <v>0</v>
      </c>
      <c r="T74" s="836"/>
      <c r="U74" s="838">
        <v>0</v>
      </c>
    </row>
    <row r="75" spans="1:21" ht="14.4" customHeight="1" x14ac:dyDescent="0.3">
      <c r="A75" s="831">
        <v>50</v>
      </c>
      <c r="B75" s="832" t="s">
        <v>2036</v>
      </c>
      <c r="C75" s="832" t="s">
        <v>2039</v>
      </c>
      <c r="D75" s="833" t="s">
        <v>3244</v>
      </c>
      <c r="E75" s="834" t="s">
        <v>2056</v>
      </c>
      <c r="F75" s="832" t="s">
        <v>2037</v>
      </c>
      <c r="G75" s="832" t="s">
        <v>2066</v>
      </c>
      <c r="H75" s="832" t="s">
        <v>587</v>
      </c>
      <c r="I75" s="832" t="s">
        <v>2112</v>
      </c>
      <c r="J75" s="832" t="s">
        <v>2068</v>
      </c>
      <c r="K75" s="832" t="s">
        <v>1958</v>
      </c>
      <c r="L75" s="835">
        <v>35.11</v>
      </c>
      <c r="M75" s="835">
        <v>35.11</v>
      </c>
      <c r="N75" s="832">
        <v>1</v>
      </c>
      <c r="O75" s="836">
        <v>0.5</v>
      </c>
      <c r="P75" s="835"/>
      <c r="Q75" s="837">
        <v>0</v>
      </c>
      <c r="R75" s="832"/>
      <c r="S75" s="837">
        <v>0</v>
      </c>
      <c r="T75" s="836"/>
      <c r="U75" s="838">
        <v>0</v>
      </c>
    </row>
    <row r="76" spans="1:21" ht="14.4" customHeight="1" x14ac:dyDescent="0.3">
      <c r="A76" s="831">
        <v>50</v>
      </c>
      <c r="B76" s="832" t="s">
        <v>2036</v>
      </c>
      <c r="C76" s="832" t="s">
        <v>2039</v>
      </c>
      <c r="D76" s="833" t="s">
        <v>3244</v>
      </c>
      <c r="E76" s="834" t="s">
        <v>2056</v>
      </c>
      <c r="F76" s="832" t="s">
        <v>2037</v>
      </c>
      <c r="G76" s="832" t="s">
        <v>2066</v>
      </c>
      <c r="H76" s="832" t="s">
        <v>587</v>
      </c>
      <c r="I76" s="832" t="s">
        <v>2073</v>
      </c>
      <c r="J76" s="832" t="s">
        <v>2068</v>
      </c>
      <c r="K76" s="832" t="s">
        <v>687</v>
      </c>
      <c r="L76" s="835">
        <v>70.23</v>
      </c>
      <c r="M76" s="835">
        <v>70.23</v>
      </c>
      <c r="N76" s="832">
        <v>1</v>
      </c>
      <c r="O76" s="836">
        <v>1</v>
      </c>
      <c r="P76" s="835"/>
      <c r="Q76" s="837">
        <v>0</v>
      </c>
      <c r="R76" s="832"/>
      <c r="S76" s="837">
        <v>0</v>
      </c>
      <c r="T76" s="836"/>
      <c r="U76" s="838">
        <v>0</v>
      </c>
    </row>
    <row r="77" spans="1:21" ht="14.4" customHeight="1" x14ac:dyDescent="0.3">
      <c r="A77" s="831">
        <v>50</v>
      </c>
      <c r="B77" s="832" t="s">
        <v>2036</v>
      </c>
      <c r="C77" s="832" t="s">
        <v>2039</v>
      </c>
      <c r="D77" s="833" t="s">
        <v>3244</v>
      </c>
      <c r="E77" s="834" t="s">
        <v>2056</v>
      </c>
      <c r="F77" s="832" t="s">
        <v>2037</v>
      </c>
      <c r="G77" s="832" t="s">
        <v>2066</v>
      </c>
      <c r="H77" s="832" t="s">
        <v>626</v>
      </c>
      <c r="I77" s="832" t="s">
        <v>1710</v>
      </c>
      <c r="J77" s="832" t="s">
        <v>686</v>
      </c>
      <c r="K77" s="832" t="s">
        <v>1711</v>
      </c>
      <c r="L77" s="835">
        <v>17.559999999999999</v>
      </c>
      <c r="M77" s="835">
        <v>35.119999999999997</v>
      </c>
      <c r="N77" s="832">
        <v>2</v>
      </c>
      <c r="O77" s="836">
        <v>1</v>
      </c>
      <c r="P77" s="835">
        <v>17.559999999999999</v>
      </c>
      <c r="Q77" s="837">
        <v>0.5</v>
      </c>
      <c r="R77" s="832">
        <v>1</v>
      </c>
      <c r="S77" s="837">
        <v>0.5</v>
      </c>
      <c r="T77" s="836">
        <v>0.5</v>
      </c>
      <c r="U77" s="838">
        <v>0.5</v>
      </c>
    </row>
    <row r="78" spans="1:21" ht="14.4" customHeight="1" x14ac:dyDescent="0.3">
      <c r="A78" s="831">
        <v>50</v>
      </c>
      <c r="B78" s="832" t="s">
        <v>2036</v>
      </c>
      <c r="C78" s="832" t="s">
        <v>2039</v>
      </c>
      <c r="D78" s="833" t="s">
        <v>3244</v>
      </c>
      <c r="E78" s="834" t="s">
        <v>2056</v>
      </c>
      <c r="F78" s="832" t="s">
        <v>2037</v>
      </c>
      <c r="G78" s="832" t="s">
        <v>2066</v>
      </c>
      <c r="H78" s="832" t="s">
        <v>626</v>
      </c>
      <c r="I78" s="832" t="s">
        <v>1957</v>
      </c>
      <c r="J78" s="832" t="s">
        <v>686</v>
      </c>
      <c r="K78" s="832" t="s">
        <v>1958</v>
      </c>
      <c r="L78" s="835">
        <v>35.11</v>
      </c>
      <c r="M78" s="835">
        <v>70.22</v>
      </c>
      <c r="N78" s="832">
        <v>2</v>
      </c>
      <c r="O78" s="836">
        <v>1</v>
      </c>
      <c r="P78" s="835">
        <v>35.11</v>
      </c>
      <c r="Q78" s="837">
        <v>0.5</v>
      </c>
      <c r="R78" s="832">
        <v>1</v>
      </c>
      <c r="S78" s="837">
        <v>0.5</v>
      </c>
      <c r="T78" s="836">
        <v>0.5</v>
      </c>
      <c r="U78" s="838">
        <v>0.5</v>
      </c>
    </row>
    <row r="79" spans="1:21" ht="14.4" customHeight="1" x14ac:dyDescent="0.3">
      <c r="A79" s="831">
        <v>50</v>
      </c>
      <c r="B79" s="832" t="s">
        <v>2036</v>
      </c>
      <c r="C79" s="832" t="s">
        <v>2039</v>
      </c>
      <c r="D79" s="833" t="s">
        <v>3244</v>
      </c>
      <c r="E79" s="834" t="s">
        <v>2056</v>
      </c>
      <c r="F79" s="832" t="s">
        <v>2037</v>
      </c>
      <c r="G79" s="832" t="s">
        <v>2116</v>
      </c>
      <c r="H79" s="832" t="s">
        <v>587</v>
      </c>
      <c r="I79" s="832" t="s">
        <v>2179</v>
      </c>
      <c r="J79" s="832" t="s">
        <v>794</v>
      </c>
      <c r="K79" s="832" t="s">
        <v>2180</v>
      </c>
      <c r="L79" s="835">
        <v>79.58</v>
      </c>
      <c r="M79" s="835">
        <v>79.58</v>
      </c>
      <c r="N79" s="832">
        <v>1</v>
      </c>
      <c r="O79" s="836">
        <v>1</v>
      </c>
      <c r="P79" s="835"/>
      <c r="Q79" s="837">
        <v>0</v>
      </c>
      <c r="R79" s="832"/>
      <c r="S79" s="837">
        <v>0</v>
      </c>
      <c r="T79" s="836"/>
      <c r="U79" s="838">
        <v>0</v>
      </c>
    </row>
    <row r="80" spans="1:21" ht="14.4" customHeight="1" x14ac:dyDescent="0.3">
      <c r="A80" s="831">
        <v>50</v>
      </c>
      <c r="B80" s="832" t="s">
        <v>2036</v>
      </c>
      <c r="C80" s="832" t="s">
        <v>2039</v>
      </c>
      <c r="D80" s="833" t="s">
        <v>3244</v>
      </c>
      <c r="E80" s="834" t="s">
        <v>2056</v>
      </c>
      <c r="F80" s="832" t="s">
        <v>2037</v>
      </c>
      <c r="G80" s="832" t="s">
        <v>2119</v>
      </c>
      <c r="H80" s="832" t="s">
        <v>626</v>
      </c>
      <c r="I80" s="832" t="s">
        <v>2181</v>
      </c>
      <c r="J80" s="832" t="s">
        <v>839</v>
      </c>
      <c r="K80" s="832" t="s">
        <v>1954</v>
      </c>
      <c r="L80" s="835">
        <v>42.51</v>
      </c>
      <c r="M80" s="835">
        <v>127.53</v>
      </c>
      <c r="N80" s="832">
        <v>3</v>
      </c>
      <c r="O80" s="836">
        <v>2</v>
      </c>
      <c r="P80" s="835">
        <v>42.51</v>
      </c>
      <c r="Q80" s="837">
        <v>0.33333333333333331</v>
      </c>
      <c r="R80" s="832">
        <v>1</v>
      </c>
      <c r="S80" s="837">
        <v>0.33333333333333331</v>
      </c>
      <c r="T80" s="836">
        <v>0.5</v>
      </c>
      <c r="U80" s="838">
        <v>0.25</v>
      </c>
    </row>
    <row r="81" spans="1:21" ht="14.4" customHeight="1" x14ac:dyDescent="0.3">
      <c r="A81" s="831">
        <v>50</v>
      </c>
      <c r="B81" s="832" t="s">
        <v>2036</v>
      </c>
      <c r="C81" s="832" t="s">
        <v>2039</v>
      </c>
      <c r="D81" s="833" t="s">
        <v>3244</v>
      </c>
      <c r="E81" s="834" t="s">
        <v>2056</v>
      </c>
      <c r="F81" s="832" t="s">
        <v>2037</v>
      </c>
      <c r="G81" s="832" t="s">
        <v>2119</v>
      </c>
      <c r="H81" s="832" t="s">
        <v>587</v>
      </c>
      <c r="I81" s="832" t="s">
        <v>1953</v>
      </c>
      <c r="J81" s="832" t="s">
        <v>1323</v>
      </c>
      <c r="K81" s="832" t="s">
        <v>1954</v>
      </c>
      <c r="L81" s="835">
        <v>42.51</v>
      </c>
      <c r="M81" s="835">
        <v>42.51</v>
      </c>
      <c r="N81" s="832">
        <v>1</v>
      </c>
      <c r="O81" s="836">
        <v>0.5</v>
      </c>
      <c r="P81" s="835"/>
      <c r="Q81" s="837">
        <v>0</v>
      </c>
      <c r="R81" s="832"/>
      <c r="S81" s="837">
        <v>0</v>
      </c>
      <c r="T81" s="836"/>
      <c r="U81" s="838">
        <v>0</v>
      </c>
    </row>
    <row r="82" spans="1:21" ht="14.4" customHeight="1" x14ac:dyDescent="0.3">
      <c r="A82" s="831">
        <v>50</v>
      </c>
      <c r="B82" s="832" t="s">
        <v>2036</v>
      </c>
      <c r="C82" s="832" t="s">
        <v>2039</v>
      </c>
      <c r="D82" s="833" t="s">
        <v>3244</v>
      </c>
      <c r="E82" s="834" t="s">
        <v>2056</v>
      </c>
      <c r="F82" s="832" t="s">
        <v>2037</v>
      </c>
      <c r="G82" s="832" t="s">
        <v>2182</v>
      </c>
      <c r="H82" s="832" t="s">
        <v>587</v>
      </c>
      <c r="I82" s="832" t="s">
        <v>2183</v>
      </c>
      <c r="J82" s="832" t="s">
        <v>2184</v>
      </c>
      <c r="K82" s="832" t="s">
        <v>2185</v>
      </c>
      <c r="L82" s="835">
        <v>84.39</v>
      </c>
      <c r="M82" s="835">
        <v>84.39</v>
      </c>
      <c r="N82" s="832">
        <v>1</v>
      </c>
      <c r="O82" s="836">
        <v>0.5</v>
      </c>
      <c r="P82" s="835"/>
      <c r="Q82" s="837">
        <v>0</v>
      </c>
      <c r="R82" s="832"/>
      <c r="S82" s="837">
        <v>0</v>
      </c>
      <c r="T82" s="836"/>
      <c r="U82" s="838">
        <v>0</v>
      </c>
    </row>
    <row r="83" spans="1:21" ht="14.4" customHeight="1" x14ac:dyDescent="0.3">
      <c r="A83" s="831">
        <v>50</v>
      </c>
      <c r="B83" s="832" t="s">
        <v>2036</v>
      </c>
      <c r="C83" s="832" t="s">
        <v>2039</v>
      </c>
      <c r="D83" s="833" t="s">
        <v>3244</v>
      </c>
      <c r="E83" s="834" t="s">
        <v>2056</v>
      </c>
      <c r="F83" s="832" t="s">
        <v>2037</v>
      </c>
      <c r="G83" s="832" t="s">
        <v>2074</v>
      </c>
      <c r="H83" s="832" t="s">
        <v>626</v>
      </c>
      <c r="I83" s="832" t="s">
        <v>1648</v>
      </c>
      <c r="J83" s="832" t="s">
        <v>1649</v>
      </c>
      <c r="K83" s="832" t="s">
        <v>1650</v>
      </c>
      <c r="L83" s="835">
        <v>93.43</v>
      </c>
      <c r="M83" s="835">
        <v>467.15000000000003</v>
      </c>
      <c r="N83" s="832">
        <v>5</v>
      </c>
      <c r="O83" s="836">
        <v>2.5</v>
      </c>
      <c r="P83" s="835"/>
      <c r="Q83" s="837">
        <v>0</v>
      </c>
      <c r="R83" s="832"/>
      <c r="S83" s="837">
        <v>0</v>
      </c>
      <c r="T83" s="836"/>
      <c r="U83" s="838">
        <v>0</v>
      </c>
    </row>
    <row r="84" spans="1:21" ht="14.4" customHeight="1" x14ac:dyDescent="0.3">
      <c r="A84" s="831">
        <v>50</v>
      </c>
      <c r="B84" s="832" t="s">
        <v>2036</v>
      </c>
      <c r="C84" s="832" t="s">
        <v>2039</v>
      </c>
      <c r="D84" s="833" t="s">
        <v>3244</v>
      </c>
      <c r="E84" s="834" t="s">
        <v>2056</v>
      </c>
      <c r="F84" s="832" t="s">
        <v>2037</v>
      </c>
      <c r="G84" s="832" t="s">
        <v>2075</v>
      </c>
      <c r="H84" s="832" t="s">
        <v>587</v>
      </c>
      <c r="I84" s="832" t="s">
        <v>2076</v>
      </c>
      <c r="J84" s="832" t="s">
        <v>2077</v>
      </c>
      <c r="K84" s="832" t="s">
        <v>2078</v>
      </c>
      <c r="L84" s="835">
        <v>11.73</v>
      </c>
      <c r="M84" s="835">
        <v>82.110000000000014</v>
      </c>
      <c r="N84" s="832">
        <v>7</v>
      </c>
      <c r="O84" s="836">
        <v>3.5</v>
      </c>
      <c r="P84" s="835">
        <v>23.46</v>
      </c>
      <c r="Q84" s="837">
        <v>0.2857142857142857</v>
      </c>
      <c r="R84" s="832">
        <v>2</v>
      </c>
      <c r="S84" s="837">
        <v>0.2857142857142857</v>
      </c>
      <c r="T84" s="836">
        <v>1</v>
      </c>
      <c r="U84" s="838">
        <v>0.2857142857142857</v>
      </c>
    </row>
    <row r="85" spans="1:21" ht="14.4" customHeight="1" x14ac:dyDescent="0.3">
      <c r="A85" s="831">
        <v>50</v>
      </c>
      <c r="B85" s="832" t="s">
        <v>2036</v>
      </c>
      <c r="C85" s="832" t="s">
        <v>2039</v>
      </c>
      <c r="D85" s="833" t="s">
        <v>3244</v>
      </c>
      <c r="E85" s="834" t="s">
        <v>2056</v>
      </c>
      <c r="F85" s="832" t="s">
        <v>2037</v>
      </c>
      <c r="G85" s="832" t="s">
        <v>2075</v>
      </c>
      <c r="H85" s="832" t="s">
        <v>587</v>
      </c>
      <c r="I85" s="832" t="s">
        <v>2186</v>
      </c>
      <c r="J85" s="832" t="s">
        <v>2187</v>
      </c>
      <c r="K85" s="832" t="s">
        <v>2188</v>
      </c>
      <c r="L85" s="835">
        <v>11.73</v>
      </c>
      <c r="M85" s="835">
        <v>11.73</v>
      </c>
      <c r="N85" s="832">
        <v>1</v>
      </c>
      <c r="O85" s="836">
        <v>0.5</v>
      </c>
      <c r="P85" s="835"/>
      <c r="Q85" s="837">
        <v>0</v>
      </c>
      <c r="R85" s="832"/>
      <c r="S85" s="837">
        <v>0</v>
      </c>
      <c r="T85" s="836"/>
      <c r="U85" s="838">
        <v>0</v>
      </c>
    </row>
    <row r="86" spans="1:21" ht="14.4" customHeight="1" x14ac:dyDescent="0.3">
      <c r="A86" s="831">
        <v>50</v>
      </c>
      <c r="B86" s="832" t="s">
        <v>2036</v>
      </c>
      <c r="C86" s="832" t="s">
        <v>2039</v>
      </c>
      <c r="D86" s="833" t="s">
        <v>3244</v>
      </c>
      <c r="E86" s="834" t="s">
        <v>2056</v>
      </c>
      <c r="F86" s="832" t="s">
        <v>2037</v>
      </c>
      <c r="G86" s="832" t="s">
        <v>2075</v>
      </c>
      <c r="H86" s="832" t="s">
        <v>587</v>
      </c>
      <c r="I86" s="832" t="s">
        <v>2133</v>
      </c>
      <c r="J86" s="832" t="s">
        <v>2134</v>
      </c>
      <c r="K86" s="832" t="s">
        <v>2135</v>
      </c>
      <c r="L86" s="835">
        <v>35.17</v>
      </c>
      <c r="M86" s="835">
        <v>35.17</v>
      </c>
      <c r="N86" s="832">
        <v>1</v>
      </c>
      <c r="O86" s="836">
        <v>1</v>
      </c>
      <c r="P86" s="835"/>
      <c r="Q86" s="837">
        <v>0</v>
      </c>
      <c r="R86" s="832"/>
      <c r="S86" s="837">
        <v>0</v>
      </c>
      <c r="T86" s="836"/>
      <c r="U86" s="838">
        <v>0</v>
      </c>
    </row>
    <row r="87" spans="1:21" ht="14.4" customHeight="1" x14ac:dyDescent="0.3">
      <c r="A87" s="831">
        <v>50</v>
      </c>
      <c r="B87" s="832" t="s">
        <v>2036</v>
      </c>
      <c r="C87" s="832" t="s">
        <v>2039</v>
      </c>
      <c r="D87" s="833" t="s">
        <v>3244</v>
      </c>
      <c r="E87" s="834" t="s">
        <v>2056</v>
      </c>
      <c r="F87" s="832" t="s">
        <v>2037</v>
      </c>
      <c r="G87" s="832" t="s">
        <v>2138</v>
      </c>
      <c r="H87" s="832" t="s">
        <v>626</v>
      </c>
      <c r="I87" s="832" t="s">
        <v>1701</v>
      </c>
      <c r="J87" s="832" t="s">
        <v>1694</v>
      </c>
      <c r="K87" s="832" t="s">
        <v>1702</v>
      </c>
      <c r="L87" s="835">
        <v>17.559999999999999</v>
      </c>
      <c r="M87" s="835">
        <v>17.559999999999999</v>
      </c>
      <c r="N87" s="832">
        <v>1</v>
      </c>
      <c r="O87" s="836">
        <v>0.5</v>
      </c>
      <c r="P87" s="835"/>
      <c r="Q87" s="837">
        <v>0</v>
      </c>
      <c r="R87" s="832"/>
      <c r="S87" s="837">
        <v>0</v>
      </c>
      <c r="T87" s="836"/>
      <c r="U87" s="838">
        <v>0</v>
      </c>
    </row>
    <row r="88" spans="1:21" ht="14.4" customHeight="1" x14ac:dyDescent="0.3">
      <c r="A88" s="831">
        <v>50</v>
      </c>
      <c r="B88" s="832" t="s">
        <v>2036</v>
      </c>
      <c r="C88" s="832" t="s">
        <v>2039</v>
      </c>
      <c r="D88" s="833" t="s">
        <v>3244</v>
      </c>
      <c r="E88" s="834" t="s">
        <v>2056</v>
      </c>
      <c r="F88" s="832" t="s">
        <v>2037</v>
      </c>
      <c r="G88" s="832" t="s">
        <v>2139</v>
      </c>
      <c r="H88" s="832" t="s">
        <v>626</v>
      </c>
      <c r="I88" s="832" t="s">
        <v>2189</v>
      </c>
      <c r="J88" s="832" t="s">
        <v>829</v>
      </c>
      <c r="K88" s="832" t="s">
        <v>1638</v>
      </c>
      <c r="L88" s="835">
        <v>923.74</v>
      </c>
      <c r="M88" s="835">
        <v>923.74</v>
      </c>
      <c r="N88" s="832">
        <v>1</v>
      </c>
      <c r="O88" s="836">
        <v>1</v>
      </c>
      <c r="P88" s="835"/>
      <c r="Q88" s="837">
        <v>0</v>
      </c>
      <c r="R88" s="832"/>
      <c r="S88" s="837">
        <v>0</v>
      </c>
      <c r="T88" s="836"/>
      <c r="U88" s="838">
        <v>0</v>
      </c>
    </row>
    <row r="89" spans="1:21" ht="14.4" customHeight="1" x14ac:dyDescent="0.3">
      <c r="A89" s="831">
        <v>50</v>
      </c>
      <c r="B89" s="832" t="s">
        <v>2036</v>
      </c>
      <c r="C89" s="832" t="s">
        <v>2039</v>
      </c>
      <c r="D89" s="833" t="s">
        <v>3244</v>
      </c>
      <c r="E89" s="834" t="s">
        <v>2056</v>
      </c>
      <c r="F89" s="832" t="s">
        <v>2037</v>
      </c>
      <c r="G89" s="832" t="s">
        <v>2139</v>
      </c>
      <c r="H89" s="832" t="s">
        <v>626</v>
      </c>
      <c r="I89" s="832" t="s">
        <v>2190</v>
      </c>
      <c r="J89" s="832" t="s">
        <v>835</v>
      </c>
      <c r="K89" s="832" t="s">
        <v>1634</v>
      </c>
      <c r="L89" s="835">
        <v>1847.49</v>
      </c>
      <c r="M89" s="835">
        <v>1847.49</v>
      </c>
      <c r="N89" s="832">
        <v>1</v>
      </c>
      <c r="O89" s="836">
        <v>0.5</v>
      </c>
      <c r="P89" s="835">
        <v>1847.49</v>
      </c>
      <c r="Q89" s="837">
        <v>1</v>
      </c>
      <c r="R89" s="832">
        <v>1</v>
      </c>
      <c r="S89" s="837">
        <v>1</v>
      </c>
      <c r="T89" s="836">
        <v>0.5</v>
      </c>
      <c r="U89" s="838">
        <v>1</v>
      </c>
    </row>
    <row r="90" spans="1:21" ht="14.4" customHeight="1" x14ac:dyDescent="0.3">
      <c r="A90" s="831">
        <v>50</v>
      </c>
      <c r="B90" s="832" t="s">
        <v>2036</v>
      </c>
      <c r="C90" s="832" t="s">
        <v>2039</v>
      </c>
      <c r="D90" s="833" t="s">
        <v>3244</v>
      </c>
      <c r="E90" s="834" t="s">
        <v>2056</v>
      </c>
      <c r="F90" s="832" t="s">
        <v>2037</v>
      </c>
      <c r="G90" s="832" t="s">
        <v>2083</v>
      </c>
      <c r="H90" s="832" t="s">
        <v>626</v>
      </c>
      <c r="I90" s="832" t="s">
        <v>2191</v>
      </c>
      <c r="J90" s="832" t="s">
        <v>2192</v>
      </c>
      <c r="K90" s="832" t="s">
        <v>2082</v>
      </c>
      <c r="L90" s="835">
        <v>32.76</v>
      </c>
      <c r="M90" s="835">
        <v>32.76</v>
      </c>
      <c r="N90" s="832">
        <v>1</v>
      </c>
      <c r="O90" s="836">
        <v>0.5</v>
      </c>
      <c r="P90" s="835"/>
      <c r="Q90" s="837">
        <v>0</v>
      </c>
      <c r="R90" s="832"/>
      <c r="S90" s="837">
        <v>0</v>
      </c>
      <c r="T90" s="836"/>
      <c r="U90" s="838">
        <v>0</v>
      </c>
    </row>
    <row r="91" spans="1:21" ht="14.4" customHeight="1" x14ac:dyDescent="0.3">
      <c r="A91" s="831">
        <v>50</v>
      </c>
      <c r="B91" s="832" t="s">
        <v>2036</v>
      </c>
      <c r="C91" s="832" t="s">
        <v>2039</v>
      </c>
      <c r="D91" s="833" t="s">
        <v>3244</v>
      </c>
      <c r="E91" s="834" t="s">
        <v>2056</v>
      </c>
      <c r="F91" s="832" t="s">
        <v>2037</v>
      </c>
      <c r="G91" s="832" t="s">
        <v>2148</v>
      </c>
      <c r="H91" s="832" t="s">
        <v>626</v>
      </c>
      <c r="I91" s="832" t="s">
        <v>1963</v>
      </c>
      <c r="J91" s="832" t="s">
        <v>991</v>
      </c>
      <c r="K91" s="832" t="s">
        <v>1958</v>
      </c>
      <c r="L91" s="835">
        <v>47.7</v>
      </c>
      <c r="M91" s="835">
        <v>95.4</v>
      </c>
      <c r="N91" s="832">
        <v>2</v>
      </c>
      <c r="O91" s="836">
        <v>1</v>
      </c>
      <c r="P91" s="835">
        <v>47.7</v>
      </c>
      <c r="Q91" s="837">
        <v>0.5</v>
      </c>
      <c r="R91" s="832">
        <v>1</v>
      </c>
      <c r="S91" s="837">
        <v>0.5</v>
      </c>
      <c r="T91" s="836">
        <v>0.5</v>
      </c>
      <c r="U91" s="838">
        <v>0.5</v>
      </c>
    </row>
    <row r="92" spans="1:21" ht="14.4" customHeight="1" x14ac:dyDescent="0.3">
      <c r="A92" s="831">
        <v>50</v>
      </c>
      <c r="B92" s="832" t="s">
        <v>2036</v>
      </c>
      <c r="C92" s="832" t="s">
        <v>2039</v>
      </c>
      <c r="D92" s="833" t="s">
        <v>3244</v>
      </c>
      <c r="E92" s="834" t="s">
        <v>2056</v>
      </c>
      <c r="F92" s="832" t="s">
        <v>2037</v>
      </c>
      <c r="G92" s="832" t="s">
        <v>2153</v>
      </c>
      <c r="H92" s="832" t="s">
        <v>626</v>
      </c>
      <c r="I92" s="832" t="s">
        <v>1745</v>
      </c>
      <c r="J92" s="832" t="s">
        <v>1740</v>
      </c>
      <c r="K92" s="832" t="s">
        <v>1746</v>
      </c>
      <c r="L92" s="835">
        <v>15.9</v>
      </c>
      <c r="M92" s="835">
        <v>15.9</v>
      </c>
      <c r="N92" s="832">
        <v>1</v>
      </c>
      <c r="O92" s="836">
        <v>0.5</v>
      </c>
      <c r="P92" s="835"/>
      <c r="Q92" s="837">
        <v>0</v>
      </c>
      <c r="R92" s="832"/>
      <c r="S92" s="837">
        <v>0</v>
      </c>
      <c r="T92" s="836"/>
      <c r="U92" s="838">
        <v>0</v>
      </c>
    </row>
    <row r="93" spans="1:21" ht="14.4" customHeight="1" x14ac:dyDescent="0.3">
      <c r="A93" s="831">
        <v>50</v>
      </c>
      <c r="B93" s="832" t="s">
        <v>2036</v>
      </c>
      <c r="C93" s="832" t="s">
        <v>2039</v>
      </c>
      <c r="D93" s="833" t="s">
        <v>3244</v>
      </c>
      <c r="E93" s="834" t="s">
        <v>2056</v>
      </c>
      <c r="F93" s="832" t="s">
        <v>2037</v>
      </c>
      <c r="G93" s="832" t="s">
        <v>2154</v>
      </c>
      <c r="H93" s="832" t="s">
        <v>587</v>
      </c>
      <c r="I93" s="832" t="s">
        <v>2193</v>
      </c>
      <c r="J93" s="832" t="s">
        <v>2194</v>
      </c>
      <c r="K93" s="832" t="s">
        <v>1796</v>
      </c>
      <c r="L93" s="835">
        <v>143.35</v>
      </c>
      <c r="M93" s="835">
        <v>286.7</v>
      </c>
      <c r="N93" s="832">
        <v>2</v>
      </c>
      <c r="O93" s="836">
        <v>1.5</v>
      </c>
      <c r="P93" s="835"/>
      <c r="Q93" s="837">
        <v>0</v>
      </c>
      <c r="R93" s="832"/>
      <c r="S93" s="837">
        <v>0</v>
      </c>
      <c r="T93" s="836"/>
      <c r="U93" s="838">
        <v>0</v>
      </c>
    </row>
    <row r="94" spans="1:21" ht="14.4" customHeight="1" x14ac:dyDescent="0.3">
      <c r="A94" s="831">
        <v>50</v>
      </c>
      <c r="B94" s="832" t="s">
        <v>2036</v>
      </c>
      <c r="C94" s="832" t="s">
        <v>2039</v>
      </c>
      <c r="D94" s="833" t="s">
        <v>3244</v>
      </c>
      <c r="E94" s="834" t="s">
        <v>2056</v>
      </c>
      <c r="F94" s="832" t="s">
        <v>2037</v>
      </c>
      <c r="G94" s="832" t="s">
        <v>2161</v>
      </c>
      <c r="H94" s="832" t="s">
        <v>587</v>
      </c>
      <c r="I94" s="832" t="s">
        <v>2162</v>
      </c>
      <c r="J94" s="832" t="s">
        <v>1100</v>
      </c>
      <c r="K94" s="832" t="s">
        <v>2163</v>
      </c>
      <c r="L94" s="835">
        <v>42.08</v>
      </c>
      <c r="M94" s="835">
        <v>168.32</v>
      </c>
      <c r="N94" s="832">
        <v>4</v>
      </c>
      <c r="O94" s="836">
        <v>2</v>
      </c>
      <c r="P94" s="835">
        <v>42.08</v>
      </c>
      <c r="Q94" s="837">
        <v>0.25</v>
      </c>
      <c r="R94" s="832">
        <v>1</v>
      </c>
      <c r="S94" s="837">
        <v>0.25</v>
      </c>
      <c r="T94" s="836">
        <v>0.5</v>
      </c>
      <c r="U94" s="838">
        <v>0.25</v>
      </c>
    </row>
    <row r="95" spans="1:21" ht="14.4" customHeight="1" x14ac:dyDescent="0.3">
      <c r="A95" s="831">
        <v>50</v>
      </c>
      <c r="B95" s="832" t="s">
        <v>2036</v>
      </c>
      <c r="C95" s="832" t="s">
        <v>2039</v>
      </c>
      <c r="D95" s="833" t="s">
        <v>3244</v>
      </c>
      <c r="E95" s="834" t="s">
        <v>2056</v>
      </c>
      <c r="F95" s="832" t="s">
        <v>2037</v>
      </c>
      <c r="G95" s="832" t="s">
        <v>2195</v>
      </c>
      <c r="H95" s="832" t="s">
        <v>587</v>
      </c>
      <c r="I95" s="832" t="s">
        <v>2196</v>
      </c>
      <c r="J95" s="832" t="s">
        <v>1218</v>
      </c>
      <c r="K95" s="832" t="s">
        <v>2197</v>
      </c>
      <c r="L95" s="835">
        <v>219.37</v>
      </c>
      <c r="M95" s="835">
        <v>219.37</v>
      </c>
      <c r="N95" s="832">
        <v>1</v>
      </c>
      <c r="O95" s="836">
        <v>0.5</v>
      </c>
      <c r="P95" s="835">
        <v>219.37</v>
      </c>
      <c r="Q95" s="837">
        <v>1</v>
      </c>
      <c r="R95" s="832">
        <v>1</v>
      </c>
      <c r="S95" s="837">
        <v>1</v>
      </c>
      <c r="T95" s="836">
        <v>0.5</v>
      </c>
      <c r="U95" s="838">
        <v>1</v>
      </c>
    </row>
    <row r="96" spans="1:21" ht="14.4" customHeight="1" x14ac:dyDescent="0.3">
      <c r="A96" s="831">
        <v>50</v>
      </c>
      <c r="B96" s="832" t="s">
        <v>2036</v>
      </c>
      <c r="C96" s="832" t="s">
        <v>2039</v>
      </c>
      <c r="D96" s="833" t="s">
        <v>3244</v>
      </c>
      <c r="E96" s="834" t="s">
        <v>2056</v>
      </c>
      <c r="F96" s="832" t="s">
        <v>2037</v>
      </c>
      <c r="G96" s="832" t="s">
        <v>2198</v>
      </c>
      <c r="H96" s="832" t="s">
        <v>626</v>
      </c>
      <c r="I96" s="832" t="s">
        <v>1772</v>
      </c>
      <c r="J96" s="832" t="s">
        <v>1773</v>
      </c>
      <c r="K96" s="832" t="s">
        <v>1774</v>
      </c>
      <c r="L96" s="835">
        <v>79.11</v>
      </c>
      <c r="M96" s="835">
        <v>79.11</v>
      </c>
      <c r="N96" s="832">
        <v>1</v>
      </c>
      <c r="O96" s="836">
        <v>0.5</v>
      </c>
      <c r="P96" s="835"/>
      <c r="Q96" s="837">
        <v>0</v>
      </c>
      <c r="R96" s="832"/>
      <c r="S96" s="837">
        <v>0</v>
      </c>
      <c r="T96" s="836"/>
      <c r="U96" s="838">
        <v>0</v>
      </c>
    </row>
    <row r="97" spans="1:21" ht="14.4" customHeight="1" x14ac:dyDescent="0.3">
      <c r="A97" s="831">
        <v>50</v>
      </c>
      <c r="B97" s="832" t="s">
        <v>2036</v>
      </c>
      <c r="C97" s="832" t="s">
        <v>2039</v>
      </c>
      <c r="D97" s="833" t="s">
        <v>3244</v>
      </c>
      <c r="E97" s="834" t="s">
        <v>2056</v>
      </c>
      <c r="F97" s="832" t="s">
        <v>2037</v>
      </c>
      <c r="G97" s="832" t="s">
        <v>1112</v>
      </c>
      <c r="H97" s="832" t="s">
        <v>626</v>
      </c>
      <c r="I97" s="832" t="s">
        <v>2199</v>
      </c>
      <c r="J97" s="832" t="s">
        <v>2200</v>
      </c>
      <c r="K97" s="832" t="s">
        <v>2201</v>
      </c>
      <c r="L97" s="835">
        <v>184.74</v>
      </c>
      <c r="M97" s="835">
        <v>184.74</v>
      </c>
      <c r="N97" s="832">
        <v>1</v>
      </c>
      <c r="O97" s="836">
        <v>0.5</v>
      </c>
      <c r="P97" s="835">
        <v>184.74</v>
      </c>
      <c r="Q97" s="837">
        <v>1</v>
      </c>
      <c r="R97" s="832">
        <v>1</v>
      </c>
      <c r="S97" s="837">
        <v>1</v>
      </c>
      <c r="T97" s="836">
        <v>0.5</v>
      </c>
      <c r="U97" s="838">
        <v>1</v>
      </c>
    </row>
    <row r="98" spans="1:21" ht="14.4" customHeight="1" x14ac:dyDescent="0.3">
      <c r="A98" s="831">
        <v>50</v>
      </c>
      <c r="B98" s="832" t="s">
        <v>2036</v>
      </c>
      <c r="C98" s="832" t="s">
        <v>2039</v>
      </c>
      <c r="D98" s="833" t="s">
        <v>3244</v>
      </c>
      <c r="E98" s="834" t="s">
        <v>2056</v>
      </c>
      <c r="F98" s="832" t="s">
        <v>2037</v>
      </c>
      <c r="G98" s="832" t="s">
        <v>1112</v>
      </c>
      <c r="H98" s="832" t="s">
        <v>626</v>
      </c>
      <c r="I98" s="832" t="s">
        <v>1625</v>
      </c>
      <c r="J98" s="832" t="s">
        <v>1626</v>
      </c>
      <c r="K98" s="832" t="s">
        <v>1627</v>
      </c>
      <c r="L98" s="835">
        <v>120.61</v>
      </c>
      <c r="M98" s="835">
        <v>120.61</v>
      </c>
      <c r="N98" s="832">
        <v>1</v>
      </c>
      <c r="O98" s="836">
        <v>1</v>
      </c>
      <c r="P98" s="835"/>
      <c r="Q98" s="837">
        <v>0</v>
      </c>
      <c r="R98" s="832"/>
      <c r="S98" s="837">
        <v>0</v>
      </c>
      <c r="T98" s="836"/>
      <c r="U98" s="838">
        <v>0</v>
      </c>
    </row>
    <row r="99" spans="1:21" ht="14.4" customHeight="1" x14ac:dyDescent="0.3">
      <c r="A99" s="831">
        <v>50</v>
      </c>
      <c r="B99" s="832" t="s">
        <v>2036</v>
      </c>
      <c r="C99" s="832" t="s">
        <v>2039</v>
      </c>
      <c r="D99" s="833" t="s">
        <v>3244</v>
      </c>
      <c r="E99" s="834" t="s">
        <v>2056</v>
      </c>
      <c r="F99" s="832" t="s">
        <v>2037</v>
      </c>
      <c r="G99" s="832" t="s">
        <v>2202</v>
      </c>
      <c r="H99" s="832" t="s">
        <v>587</v>
      </c>
      <c r="I99" s="832" t="s">
        <v>2203</v>
      </c>
      <c r="J99" s="832" t="s">
        <v>820</v>
      </c>
      <c r="K99" s="832" t="s">
        <v>2204</v>
      </c>
      <c r="L99" s="835">
        <v>55.54</v>
      </c>
      <c r="M99" s="835">
        <v>55.54</v>
      </c>
      <c r="N99" s="832">
        <v>1</v>
      </c>
      <c r="O99" s="836">
        <v>0.5</v>
      </c>
      <c r="P99" s="835">
        <v>55.54</v>
      </c>
      <c r="Q99" s="837">
        <v>1</v>
      </c>
      <c r="R99" s="832">
        <v>1</v>
      </c>
      <c r="S99" s="837">
        <v>1</v>
      </c>
      <c r="T99" s="836">
        <v>0.5</v>
      </c>
      <c r="U99" s="838">
        <v>1</v>
      </c>
    </row>
    <row r="100" spans="1:21" ht="14.4" customHeight="1" x14ac:dyDescent="0.3">
      <c r="A100" s="831">
        <v>50</v>
      </c>
      <c r="B100" s="832" t="s">
        <v>2036</v>
      </c>
      <c r="C100" s="832" t="s">
        <v>2039</v>
      </c>
      <c r="D100" s="833" t="s">
        <v>3244</v>
      </c>
      <c r="E100" s="834" t="s">
        <v>2057</v>
      </c>
      <c r="F100" s="832" t="s">
        <v>2037</v>
      </c>
      <c r="G100" s="832" t="s">
        <v>2061</v>
      </c>
      <c r="H100" s="832" t="s">
        <v>626</v>
      </c>
      <c r="I100" s="832" t="s">
        <v>1662</v>
      </c>
      <c r="J100" s="832" t="s">
        <v>731</v>
      </c>
      <c r="K100" s="832" t="s">
        <v>1663</v>
      </c>
      <c r="L100" s="835">
        <v>72</v>
      </c>
      <c r="M100" s="835">
        <v>72</v>
      </c>
      <c r="N100" s="832">
        <v>1</v>
      </c>
      <c r="O100" s="836">
        <v>0.5</v>
      </c>
      <c r="P100" s="835">
        <v>72</v>
      </c>
      <c r="Q100" s="837">
        <v>1</v>
      </c>
      <c r="R100" s="832">
        <v>1</v>
      </c>
      <c r="S100" s="837">
        <v>1</v>
      </c>
      <c r="T100" s="836">
        <v>0.5</v>
      </c>
      <c r="U100" s="838">
        <v>1</v>
      </c>
    </row>
    <row r="101" spans="1:21" ht="14.4" customHeight="1" x14ac:dyDescent="0.3">
      <c r="A101" s="831">
        <v>50</v>
      </c>
      <c r="B101" s="832" t="s">
        <v>2036</v>
      </c>
      <c r="C101" s="832" t="s">
        <v>2039</v>
      </c>
      <c r="D101" s="833" t="s">
        <v>3244</v>
      </c>
      <c r="E101" s="834" t="s">
        <v>2057</v>
      </c>
      <c r="F101" s="832" t="s">
        <v>2037</v>
      </c>
      <c r="G101" s="832" t="s">
        <v>2066</v>
      </c>
      <c r="H101" s="832" t="s">
        <v>587</v>
      </c>
      <c r="I101" s="832" t="s">
        <v>2205</v>
      </c>
      <c r="J101" s="832" t="s">
        <v>2206</v>
      </c>
      <c r="K101" s="832" t="s">
        <v>1958</v>
      </c>
      <c r="L101" s="835">
        <v>35.11</v>
      </c>
      <c r="M101" s="835">
        <v>35.11</v>
      </c>
      <c r="N101" s="832">
        <v>1</v>
      </c>
      <c r="O101" s="836">
        <v>1</v>
      </c>
      <c r="P101" s="835">
        <v>35.11</v>
      </c>
      <c r="Q101" s="837">
        <v>1</v>
      </c>
      <c r="R101" s="832">
        <v>1</v>
      </c>
      <c r="S101" s="837">
        <v>1</v>
      </c>
      <c r="T101" s="836">
        <v>1</v>
      </c>
      <c r="U101" s="838">
        <v>1</v>
      </c>
    </row>
    <row r="102" spans="1:21" ht="14.4" customHeight="1" x14ac:dyDescent="0.3">
      <c r="A102" s="831">
        <v>50</v>
      </c>
      <c r="B102" s="832" t="s">
        <v>2036</v>
      </c>
      <c r="C102" s="832" t="s">
        <v>2039</v>
      </c>
      <c r="D102" s="833" t="s">
        <v>3244</v>
      </c>
      <c r="E102" s="834" t="s">
        <v>2057</v>
      </c>
      <c r="F102" s="832" t="s">
        <v>2037</v>
      </c>
      <c r="G102" s="832" t="s">
        <v>1112</v>
      </c>
      <c r="H102" s="832" t="s">
        <v>626</v>
      </c>
      <c r="I102" s="832" t="s">
        <v>1625</v>
      </c>
      <c r="J102" s="832" t="s">
        <v>1626</v>
      </c>
      <c r="K102" s="832" t="s">
        <v>1627</v>
      </c>
      <c r="L102" s="835">
        <v>120.61</v>
      </c>
      <c r="M102" s="835">
        <v>120.61</v>
      </c>
      <c r="N102" s="832">
        <v>1</v>
      </c>
      <c r="O102" s="836">
        <v>0.5</v>
      </c>
      <c r="P102" s="835">
        <v>120.61</v>
      </c>
      <c r="Q102" s="837">
        <v>1</v>
      </c>
      <c r="R102" s="832">
        <v>1</v>
      </c>
      <c r="S102" s="837">
        <v>1</v>
      </c>
      <c r="T102" s="836">
        <v>0.5</v>
      </c>
      <c r="U102" s="838">
        <v>1</v>
      </c>
    </row>
    <row r="103" spans="1:21" ht="14.4" customHeight="1" x14ac:dyDescent="0.3">
      <c r="A103" s="831">
        <v>50</v>
      </c>
      <c r="B103" s="832" t="s">
        <v>2036</v>
      </c>
      <c r="C103" s="832" t="s">
        <v>2039</v>
      </c>
      <c r="D103" s="833" t="s">
        <v>3244</v>
      </c>
      <c r="E103" s="834" t="s">
        <v>2058</v>
      </c>
      <c r="F103" s="832" t="s">
        <v>2037</v>
      </c>
      <c r="G103" s="832" t="s">
        <v>2061</v>
      </c>
      <c r="H103" s="832" t="s">
        <v>626</v>
      </c>
      <c r="I103" s="832" t="s">
        <v>1662</v>
      </c>
      <c r="J103" s="832" t="s">
        <v>731</v>
      </c>
      <c r="K103" s="832" t="s">
        <v>1663</v>
      </c>
      <c r="L103" s="835">
        <v>72</v>
      </c>
      <c r="M103" s="835">
        <v>72</v>
      </c>
      <c r="N103" s="832">
        <v>1</v>
      </c>
      <c r="O103" s="836">
        <v>1</v>
      </c>
      <c r="P103" s="835"/>
      <c r="Q103" s="837">
        <v>0</v>
      </c>
      <c r="R103" s="832"/>
      <c r="S103" s="837">
        <v>0</v>
      </c>
      <c r="T103" s="836"/>
      <c r="U103" s="838">
        <v>0</v>
      </c>
    </row>
    <row r="104" spans="1:21" ht="14.4" customHeight="1" x14ac:dyDescent="0.3">
      <c r="A104" s="831">
        <v>50</v>
      </c>
      <c r="B104" s="832" t="s">
        <v>2036</v>
      </c>
      <c r="C104" s="832" t="s">
        <v>2039</v>
      </c>
      <c r="D104" s="833" t="s">
        <v>3244</v>
      </c>
      <c r="E104" s="834" t="s">
        <v>2058</v>
      </c>
      <c r="F104" s="832" t="s">
        <v>2037</v>
      </c>
      <c r="G104" s="832" t="s">
        <v>2062</v>
      </c>
      <c r="H104" s="832" t="s">
        <v>626</v>
      </c>
      <c r="I104" s="832" t="s">
        <v>1785</v>
      </c>
      <c r="J104" s="832" t="s">
        <v>1786</v>
      </c>
      <c r="K104" s="832" t="s">
        <v>1787</v>
      </c>
      <c r="L104" s="835">
        <v>278.63</v>
      </c>
      <c r="M104" s="835">
        <v>278.63</v>
      </c>
      <c r="N104" s="832">
        <v>1</v>
      </c>
      <c r="O104" s="836">
        <v>1</v>
      </c>
      <c r="P104" s="835"/>
      <c r="Q104" s="837">
        <v>0</v>
      </c>
      <c r="R104" s="832"/>
      <c r="S104" s="837">
        <v>0</v>
      </c>
      <c r="T104" s="836"/>
      <c r="U104" s="838">
        <v>0</v>
      </c>
    </row>
    <row r="105" spans="1:21" ht="14.4" customHeight="1" x14ac:dyDescent="0.3">
      <c r="A105" s="831">
        <v>50</v>
      </c>
      <c r="B105" s="832" t="s">
        <v>2036</v>
      </c>
      <c r="C105" s="832" t="s">
        <v>2039</v>
      </c>
      <c r="D105" s="833" t="s">
        <v>3244</v>
      </c>
      <c r="E105" s="834" t="s">
        <v>2058</v>
      </c>
      <c r="F105" s="832" t="s">
        <v>2037</v>
      </c>
      <c r="G105" s="832" t="s">
        <v>2066</v>
      </c>
      <c r="H105" s="832" t="s">
        <v>626</v>
      </c>
      <c r="I105" s="832" t="s">
        <v>1710</v>
      </c>
      <c r="J105" s="832" t="s">
        <v>686</v>
      </c>
      <c r="K105" s="832" t="s">
        <v>1711</v>
      </c>
      <c r="L105" s="835">
        <v>17.559999999999999</v>
      </c>
      <c r="M105" s="835">
        <v>35.119999999999997</v>
      </c>
      <c r="N105" s="832">
        <v>2</v>
      </c>
      <c r="O105" s="836">
        <v>1.5</v>
      </c>
      <c r="P105" s="835"/>
      <c r="Q105" s="837">
        <v>0</v>
      </c>
      <c r="R105" s="832"/>
      <c r="S105" s="837">
        <v>0</v>
      </c>
      <c r="T105" s="836"/>
      <c r="U105" s="838">
        <v>0</v>
      </c>
    </row>
    <row r="106" spans="1:21" ht="14.4" customHeight="1" x14ac:dyDescent="0.3">
      <c r="A106" s="831">
        <v>50</v>
      </c>
      <c r="B106" s="832" t="s">
        <v>2036</v>
      </c>
      <c r="C106" s="832" t="s">
        <v>2039</v>
      </c>
      <c r="D106" s="833" t="s">
        <v>3244</v>
      </c>
      <c r="E106" s="834" t="s">
        <v>2058</v>
      </c>
      <c r="F106" s="832" t="s">
        <v>2037</v>
      </c>
      <c r="G106" s="832" t="s">
        <v>2074</v>
      </c>
      <c r="H106" s="832" t="s">
        <v>626</v>
      </c>
      <c r="I106" s="832" t="s">
        <v>1648</v>
      </c>
      <c r="J106" s="832" t="s">
        <v>1649</v>
      </c>
      <c r="K106" s="832" t="s">
        <v>1650</v>
      </c>
      <c r="L106" s="835">
        <v>93.43</v>
      </c>
      <c r="M106" s="835">
        <v>93.43</v>
      </c>
      <c r="N106" s="832">
        <v>1</v>
      </c>
      <c r="O106" s="836">
        <v>0.5</v>
      </c>
      <c r="P106" s="835"/>
      <c r="Q106" s="837">
        <v>0</v>
      </c>
      <c r="R106" s="832"/>
      <c r="S106" s="837">
        <v>0</v>
      </c>
      <c r="T106" s="836"/>
      <c r="U106" s="838">
        <v>0</v>
      </c>
    </row>
    <row r="107" spans="1:21" ht="14.4" customHeight="1" x14ac:dyDescent="0.3">
      <c r="A107" s="831">
        <v>50</v>
      </c>
      <c r="B107" s="832" t="s">
        <v>2036</v>
      </c>
      <c r="C107" s="832" t="s">
        <v>2039</v>
      </c>
      <c r="D107" s="833" t="s">
        <v>3244</v>
      </c>
      <c r="E107" s="834" t="s">
        <v>2058</v>
      </c>
      <c r="F107" s="832" t="s">
        <v>2037</v>
      </c>
      <c r="G107" s="832" t="s">
        <v>2075</v>
      </c>
      <c r="H107" s="832" t="s">
        <v>587</v>
      </c>
      <c r="I107" s="832" t="s">
        <v>2207</v>
      </c>
      <c r="J107" s="832" t="s">
        <v>2077</v>
      </c>
      <c r="K107" s="832" t="s">
        <v>2208</v>
      </c>
      <c r="L107" s="835">
        <v>35.18</v>
      </c>
      <c r="M107" s="835">
        <v>35.18</v>
      </c>
      <c r="N107" s="832">
        <v>1</v>
      </c>
      <c r="O107" s="836">
        <v>0.5</v>
      </c>
      <c r="P107" s="835"/>
      <c r="Q107" s="837">
        <v>0</v>
      </c>
      <c r="R107" s="832"/>
      <c r="S107" s="837">
        <v>0</v>
      </c>
      <c r="T107" s="836"/>
      <c r="U107" s="838">
        <v>0</v>
      </c>
    </row>
    <row r="108" spans="1:21" ht="14.4" customHeight="1" x14ac:dyDescent="0.3">
      <c r="A108" s="831">
        <v>50</v>
      </c>
      <c r="B108" s="832" t="s">
        <v>2036</v>
      </c>
      <c r="C108" s="832" t="s">
        <v>2039</v>
      </c>
      <c r="D108" s="833" t="s">
        <v>3244</v>
      </c>
      <c r="E108" s="834" t="s">
        <v>2058</v>
      </c>
      <c r="F108" s="832" t="s">
        <v>2037</v>
      </c>
      <c r="G108" s="832" t="s">
        <v>2075</v>
      </c>
      <c r="H108" s="832" t="s">
        <v>587</v>
      </c>
      <c r="I108" s="832" t="s">
        <v>2209</v>
      </c>
      <c r="J108" s="832" t="s">
        <v>2187</v>
      </c>
      <c r="K108" s="832" t="s">
        <v>2210</v>
      </c>
      <c r="L108" s="835">
        <v>29.31</v>
      </c>
      <c r="M108" s="835">
        <v>29.31</v>
      </c>
      <c r="N108" s="832">
        <v>1</v>
      </c>
      <c r="O108" s="836">
        <v>0.5</v>
      </c>
      <c r="P108" s="835">
        <v>29.31</v>
      </c>
      <c r="Q108" s="837">
        <v>1</v>
      </c>
      <c r="R108" s="832">
        <v>1</v>
      </c>
      <c r="S108" s="837">
        <v>1</v>
      </c>
      <c r="T108" s="836">
        <v>0.5</v>
      </c>
      <c r="U108" s="838">
        <v>1</v>
      </c>
    </row>
    <row r="109" spans="1:21" ht="14.4" customHeight="1" x14ac:dyDescent="0.3">
      <c r="A109" s="831">
        <v>50</v>
      </c>
      <c r="B109" s="832" t="s">
        <v>2036</v>
      </c>
      <c r="C109" s="832" t="s">
        <v>2039</v>
      </c>
      <c r="D109" s="833" t="s">
        <v>3244</v>
      </c>
      <c r="E109" s="834" t="s">
        <v>2058</v>
      </c>
      <c r="F109" s="832" t="s">
        <v>2037</v>
      </c>
      <c r="G109" s="832" t="s">
        <v>2075</v>
      </c>
      <c r="H109" s="832" t="s">
        <v>587</v>
      </c>
      <c r="I109" s="832" t="s">
        <v>2211</v>
      </c>
      <c r="J109" s="832" t="s">
        <v>2212</v>
      </c>
      <c r="K109" s="832" t="s">
        <v>2213</v>
      </c>
      <c r="L109" s="835">
        <v>0</v>
      </c>
      <c r="M109" s="835">
        <v>0</v>
      </c>
      <c r="N109" s="832">
        <v>1</v>
      </c>
      <c r="O109" s="836">
        <v>0.5</v>
      </c>
      <c r="P109" s="835"/>
      <c r="Q109" s="837"/>
      <c r="R109" s="832"/>
      <c r="S109" s="837">
        <v>0</v>
      </c>
      <c r="T109" s="836"/>
      <c r="U109" s="838">
        <v>0</v>
      </c>
    </row>
    <row r="110" spans="1:21" ht="14.4" customHeight="1" x14ac:dyDescent="0.3">
      <c r="A110" s="831">
        <v>50</v>
      </c>
      <c r="B110" s="832" t="s">
        <v>2036</v>
      </c>
      <c r="C110" s="832" t="s">
        <v>2039</v>
      </c>
      <c r="D110" s="833" t="s">
        <v>3244</v>
      </c>
      <c r="E110" s="834" t="s">
        <v>2058</v>
      </c>
      <c r="F110" s="832" t="s">
        <v>2037</v>
      </c>
      <c r="G110" s="832" t="s">
        <v>2075</v>
      </c>
      <c r="H110" s="832" t="s">
        <v>587</v>
      </c>
      <c r="I110" s="832" t="s">
        <v>2214</v>
      </c>
      <c r="J110" s="832" t="s">
        <v>2077</v>
      </c>
      <c r="K110" s="832" t="s">
        <v>636</v>
      </c>
      <c r="L110" s="835">
        <v>58.62</v>
      </c>
      <c r="M110" s="835">
        <v>58.62</v>
      </c>
      <c r="N110" s="832">
        <v>1</v>
      </c>
      <c r="O110" s="836">
        <v>1</v>
      </c>
      <c r="P110" s="835"/>
      <c r="Q110" s="837">
        <v>0</v>
      </c>
      <c r="R110" s="832"/>
      <c r="S110" s="837">
        <v>0</v>
      </c>
      <c r="T110" s="836"/>
      <c r="U110" s="838">
        <v>0</v>
      </c>
    </row>
    <row r="111" spans="1:21" ht="14.4" customHeight="1" x14ac:dyDescent="0.3">
      <c r="A111" s="831">
        <v>50</v>
      </c>
      <c r="B111" s="832" t="s">
        <v>2036</v>
      </c>
      <c r="C111" s="832" t="s">
        <v>2039</v>
      </c>
      <c r="D111" s="833" t="s">
        <v>3244</v>
      </c>
      <c r="E111" s="834" t="s">
        <v>2058</v>
      </c>
      <c r="F111" s="832" t="s">
        <v>2037</v>
      </c>
      <c r="G111" s="832" t="s">
        <v>2104</v>
      </c>
      <c r="H111" s="832" t="s">
        <v>626</v>
      </c>
      <c r="I111" s="832" t="s">
        <v>1765</v>
      </c>
      <c r="J111" s="832" t="s">
        <v>934</v>
      </c>
      <c r="K111" s="832" t="s">
        <v>1766</v>
      </c>
      <c r="L111" s="835">
        <v>39.549999999999997</v>
      </c>
      <c r="M111" s="835">
        <v>39.549999999999997</v>
      </c>
      <c r="N111" s="832">
        <v>1</v>
      </c>
      <c r="O111" s="836">
        <v>0.5</v>
      </c>
      <c r="P111" s="835"/>
      <c r="Q111" s="837">
        <v>0</v>
      </c>
      <c r="R111" s="832"/>
      <c r="S111" s="837">
        <v>0</v>
      </c>
      <c r="T111" s="836"/>
      <c r="U111" s="838">
        <v>0</v>
      </c>
    </row>
    <row r="112" spans="1:21" ht="14.4" customHeight="1" x14ac:dyDescent="0.3">
      <c r="A112" s="831">
        <v>50</v>
      </c>
      <c r="B112" s="832" t="s">
        <v>2036</v>
      </c>
      <c r="C112" s="832" t="s">
        <v>2039</v>
      </c>
      <c r="D112" s="833" t="s">
        <v>3244</v>
      </c>
      <c r="E112" s="834" t="s">
        <v>2058</v>
      </c>
      <c r="F112" s="832" t="s">
        <v>2037</v>
      </c>
      <c r="G112" s="832" t="s">
        <v>2138</v>
      </c>
      <c r="H112" s="832" t="s">
        <v>626</v>
      </c>
      <c r="I112" s="832" t="s">
        <v>1955</v>
      </c>
      <c r="J112" s="832" t="s">
        <v>1694</v>
      </c>
      <c r="K112" s="832" t="s">
        <v>1956</v>
      </c>
      <c r="L112" s="835">
        <v>10.65</v>
      </c>
      <c r="M112" s="835">
        <v>10.65</v>
      </c>
      <c r="N112" s="832">
        <v>1</v>
      </c>
      <c r="O112" s="836">
        <v>0.5</v>
      </c>
      <c r="P112" s="835"/>
      <c r="Q112" s="837">
        <v>0</v>
      </c>
      <c r="R112" s="832"/>
      <c r="S112" s="837">
        <v>0</v>
      </c>
      <c r="T112" s="836"/>
      <c r="U112" s="838">
        <v>0</v>
      </c>
    </row>
    <row r="113" spans="1:21" ht="14.4" customHeight="1" x14ac:dyDescent="0.3">
      <c r="A113" s="831">
        <v>50</v>
      </c>
      <c r="B113" s="832" t="s">
        <v>2036</v>
      </c>
      <c r="C113" s="832" t="s">
        <v>2039</v>
      </c>
      <c r="D113" s="833" t="s">
        <v>3244</v>
      </c>
      <c r="E113" s="834" t="s">
        <v>2058</v>
      </c>
      <c r="F113" s="832" t="s">
        <v>2037</v>
      </c>
      <c r="G113" s="832" t="s">
        <v>2153</v>
      </c>
      <c r="H113" s="832" t="s">
        <v>626</v>
      </c>
      <c r="I113" s="832" t="s">
        <v>1743</v>
      </c>
      <c r="J113" s="832" t="s">
        <v>1740</v>
      </c>
      <c r="K113" s="832" t="s">
        <v>1744</v>
      </c>
      <c r="L113" s="835">
        <v>10.34</v>
      </c>
      <c r="M113" s="835">
        <v>20.68</v>
      </c>
      <c r="N113" s="832">
        <v>2</v>
      </c>
      <c r="O113" s="836">
        <v>1</v>
      </c>
      <c r="P113" s="835">
        <v>10.34</v>
      </c>
      <c r="Q113" s="837">
        <v>0.5</v>
      </c>
      <c r="R113" s="832">
        <v>1</v>
      </c>
      <c r="S113" s="837">
        <v>0.5</v>
      </c>
      <c r="T113" s="836">
        <v>0.5</v>
      </c>
      <c r="U113" s="838">
        <v>0.5</v>
      </c>
    </row>
    <row r="114" spans="1:21" ht="14.4" customHeight="1" x14ac:dyDescent="0.3">
      <c r="A114" s="831">
        <v>50</v>
      </c>
      <c r="B114" s="832" t="s">
        <v>2036</v>
      </c>
      <c r="C114" s="832" t="s">
        <v>2039</v>
      </c>
      <c r="D114" s="833" t="s">
        <v>3244</v>
      </c>
      <c r="E114" s="834" t="s">
        <v>2058</v>
      </c>
      <c r="F114" s="832" t="s">
        <v>2037</v>
      </c>
      <c r="G114" s="832" t="s">
        <v>2154</v>
      </c>
      <c r="H114" s="832" t="s">
        <v>626</v>
      </c>
      <c r="I114" s="832" t="s">
        <v>2215</v>
      </c>
      <c r="J114" s="832" t="s">
        <v>1795</v>
      </c>
      <c r="K114" s="832" t="s">
        <v>687</v>
      </c>
      <c r="L114" s="835">
        <v>93.18</v>
      </c>
      <c r="M114" s="835">
        <v>93.18</v>
      </c>
      <c r="N114" s="832">
        <v>1</v>
      </c>
      <c r="O114" s="836">
        <v>0.5</v>
      </c>
      <c r="P114" s="835"/>
      <c r="Q114" s="837">
        <v>0</v>
      </c>
      <c r="R114" s="832"/>
      <c r="S114" s="837">
        <v>0</v>
      </c>
      <c r="T114" s="836"/>
      <c r="U114" s="838">
        <v>0</v>
      </c>
    </row>
    <row r="115" spans="1:21" ht="14.4" customHeight="1" x14ac:dyDescent="0.3">
      <c r="A115" s="831">
        <v>50</v>
      </c>
      <c r="B115" s="832" t="s">
        <v>2036</v>
      </c>
      <c r="C115" s="832" t="s">
        <v>2039</v>
      </c>
      <c r="D115" s="833" t="s">
        <v>3244</v>
      </c>
      <c r="E115" s="834" t="s">
        <v>2058</v>
      </c>
      <c r="F115" s="832" t="s">
        <v>2037</v>
      </c>
      <c r="G115" s="832" t="s">
        <v>1112</v>
      </c>
      <c r="H115" s="832" t="s">
        <v>587</v>
      </c>
      <c r="I115" s="832" t="s">
        <v>1628</v>
      </c>
      <c r="J115" s="832" t="s">
        <v>1626</v>
      </c>
      <c r="K115" s="832" t="s">
        <v>1629</v>
      </c>
      <c r="L115" s="835">
        <v>184.74</v>
      </c>
      <c r="M115" s="835">
        <v>369.48</v>
      </c>
      <c r="N115" s="832">
        <v>2</v>
      </c>
      <c r="O115" s="836">
        <v>1</v>
      </c>
      <c r="P115" s="835"/>
      <c r="Q115" s="837">
        <v>0</v>
      </c>
      <c r="R115" s="832"/>
      <c r="S115" s="837">
        <v>0</v>
      </c>
      <c r="T115" s="836"/>
      <c r="U115" s="838">
        <v>0</v>
      </c>
    </row>
    <row r="116" spans="1:21" ht="14.4" customHeight="1" x14ac:dyDescent="0.3">
      <c r="A116" s="831">
        <v>50</v>
      </c>
      <c r="B116" s="832" t="s">
        <v>2036</v>
      </c>
      <c r="C116" s="832" t="s">
        <v>2039</v>
      </c>
      <c r="D116" s="833" t="s">
        <v>3244</v>
      </c>
      <c r="E116" s="834" t="s">
        <v>2059</v>
      </c>
      <c r="F116" s="832" t="s">
        <v>2037</v>
      </c>
      <c r="G116" s="832" t="s">
        <v>2062</v>
      </c>
      <c r="H116" s="832" t="s">
        <v>587</v>
      </c>
      <c r="I116" s="832" t="s">
        <v>2216</v>
      </c>
      <c r="J116" s="832" t="s">
        <v>1786</v>
      </c>
      <c r="K116" s="832" t="s">
        <v>1798</v>
      </c>
      <c r="L116" s="835">
        <v>392.41</v>
      </c>
      <c r="M116" s="835">
        <v>392.41</v>
      </c>
      <c r="N116" s="832">
        <v>1</v>
      </c>
      <c r="O116" s="836">
        <v>1</v>
      </c>
      <c r="P116" s="835">
        <v>392.41</v>
      </c>
      <c r="Q116" s="837">
        <v>1</v>
      </c>
      <c r="R116" s="832">
        <v>1</v>
      </c>
      <c r="S116" s="837">
        <v>1</v>
      </c>
      <c r="T116" s="836">
        <v>1</v>
      </c>
      <c r="U116" s="838">
        <v>1</v>
      </c>
    </row>
    <row r="117" spans="1:21" ht="14.4" customHeight="1" x14ac:dyDescent="0.3">
      <c r="A117" s="831">
        <v>50</v>
      </c>
      <c r="B117" s="832" t="s">
        <v>2036</v>
      </c>
      <c r="C117" s="832" t="s">
        <v>2039</v>
      </c>
      <c r="D117" s="833" t="s">
        <v>3244</v>
      </c>
      <c r="E117" s="834" t="s">
        <v>2059</v>
      </c>
      <c r="F117" s="832" t="s">
        <v>2037</v>
      </c>
      <c r="G117" s="832" t="s">
        <v>2066</v>
      </c>
      <c r="H117" s="832" t="s">
        <v>626</v>
      </c>
      <c r="I117" s="832" t="s">
        <v>1710</v>
      </c>
      <c r="J117" s="832" t="s">
        <v>686</v>
      </c>
      <c r="K117" s="832" t="s">
        <v>1711</v>
      </c>
      <c r="L117" s="835">
        <v>17.559999999999999</v>
      </c>
      <c r="M117" s="835">
        <v>17.559999999999999</v>
      </c>
      <c r="N117" s="832">
        <v>1</v>
      </c>
      <c r="O117" s="836">
        <v>0.5</v>
      </c>
      <c r="P117" s="835">
        <v>17.559999999999999</v>
      </c>
      <c r="Q117" s="837">
        <v>1</v>
      </c>
      <c r="R117" s="832">
        <v>1</v>
      </c>
      <c r="S117" s="837">
        <v>1</v>
      </c>
      <c r="T117" s="836">
        <v>0.5</v>
      </c>
      <c r="U117" s="838">
        <v>1</v>
      </c>
    </row>
    <row r="118" spans="1:21" ht="14.4" customHeight="1" x14ac:dyDescent="0.3">
      <c r="A118" s="831">
        <v>50</v>
      </c>
      <c r="B118" s="832" t="s">
        <v>2036</v>
      </c>
      <c r="C118" s="832" t="s">
        <v>2039</v>
      </c>
      <c r="D118" s="833" t="s">
        <v>3244</v>
      </c>
      <c r="E118" s="834" t="s">
        <v>2059</v>
      </c>
      <c r="F118" s="832" t="s">
        <v>2037</v>
      </c>
      <c r="G118" s="832" t="s">
        <v>2217</v>
      </c>
      <c r="H118" s="832" t="s">
        <v>626</v>
      </c>
      <c r="I118" s="832" t="s">
        <v>1675</v>
      </c>
      <c r="J118" s="832" t="s">
        <v>1125</v>
      </c>
      <c r="K118" s="832" t="s">
        <v>1676</v>
      </c>
      <c r="L118" s="835">
        <v>50.05</v>
      </c>
      <c r="M118" s="835">
        <v>50.05</v>
      </c>
      <c r="N118" s="832">
        <v>1</v>
      </c>
      <c r="O118" s="836">
        <v>0.5</v>
      </c>
      <c r="P118" s="835">
        <v>50.05</v>
      </c>
      <c r="Q118" s="837">
        <v>1</v>
      </c>
      <c r="R118" s="832">
        <v>1</v>
      </c>
      <c r="S118" s="837">
        <v>1</v>
      </c>
      <c r="T118" s="836">
        <v>0.5</v>
      </c>
      <c r="U118" s="838">
        <v>1</v>
      </c>
    </row>
    <row r="119" spans="1:21" ht="14.4" customHeight="1" x14ac:dyDescent="0.3">
      <c r="A119" s="831">
        <v>50</v>
      </c>
      <c r="B119" s="832" t="s">
        <v>2036</v>
      </c>
      <c r="C119" s="832" t="s">
        <v>2039</v>
      </c>
      <c r="D119" s="833" t="s">
        <v>3244</v>
      </c>
      <c r="E119" s="834" t="s">
        <v>2059</v>
      </c>
      <c r="F119" s="832" t="s">
        <v>2037</v>
      </c>
      <c r="G119" s="832" t="s">
        <v>2139</v>
      </c>
      <c r="H119" s="832" t="s">
        <v>626</v>
      </c>
      <c r="I119" s="832" t="s">
        <v>1641</v>
      </c>
      <c r="J119" s="832" t="s">
        <v>829</v>
      </c>
      <c r="K119" s="832" t="s">
        <v>1642</v>
      </c>
      <c r="L119" s="835">
        <v>736.33</v>
      </c>
      <c r="M119" s="835">
        <v>2208.9900000000002</v>
      </c>
      <c r="N119" s="832">
        <v>3</v>
      </c>
      <c r="O119" s="836">
        <v>1</v>
      </c>
      <c r="P119" s="835"/>
      <c r="Q119" s="837">
        <v>0</v>
      </c>
      <c r="R119" s="832"/>
      <c r="S119" s="837">
        <v>0</v>
      </c>
      <c r="T119" s="836"/>
      <c r="U119" s="838">
        <v>0</v>
      </c>
    </row>
    <row r="120" spans="1:21" ht="14.4" customHeight="1" x14ac:dyDescent="0.3">
      <c r="A120" s="831">
        <v>50</v>
      </c>
      <c r="B120" s="832" t="s">
        <v>2036</v>
      </c>
      <c r="C120" s="832" t="s">
        <v>2039</v>
      </c>
      <c r="D120" s="833" t="s">
        <v>3244</v>
      </c>
      <c r="E120" s="834" t="s">
        <v>2059</v>
      </c>
      <c r="F120" s="832" t="s">
        <v>2037</v>
      </c>
      <c r="G120" s="832" t="s">
        <v>2153</v>
      </c>
      <c r="H120" s="832" t="s">
        <v>626</v>
      </c>
      <c r="I120" s="832" t="s">
        <v>1743</v>
      </c>
      <c r="J120" s="832" t="s">
        <v>1740</v>
      </c>
      <c r="K120" s="832" t="s">
        <v>1744</v>
      </c>
      <c r="L120" s="835">
        <v>10.34</v>
      </c>
      <c r="M120" s="835">
        <v>31.02</v>
      </c>
      <c r="N120" s="832">
        <v>3</v>
      </c>
      <c r="O120" s="836">
        <v>1</v>
      </c>
      <c r="P120" s="835"/>
      <c r="Q120" s="837">
        <v>0</v>
      </c>
      <c r="R120" s="832"/>
      <c r="S120" s="837">
        <v>0</v>
      </c>
      <c r="T120" s="836"/>
      <c r="U120" s="838">
        <v>0</v>
      </c>
    </row>
    <row r="121" spans="1:21" ht="14.4" customHeight="1" x14ac:dyDescent="0.3">
      <c r="A121" s="831">
        <v>50</v>
      </c>
      <c r="B121" s="832" t="s">
        <v>2036</v>
      </c>
      <c r="C121" s="832" t="s">
        <v>2039</v>
      </c>
      <c r="D121" s="833" t="s">
        <v>3244</v>
      </c>
      <c r="E121" s="834" t="s">
        <v>2059</v>
      </c>
      <c r="F121" s="832" t="s">
        <v>2037</v>
      </c>
      <c r="G121" s="832" t="s">
        <v>2218</v>
      </c>
      <c r="H121" s="832" t="s">
        <v>626</v>
      </c>
      <c r="I121" s="832" t="s">
        <v>2219</v>
      </c>
      <c r="J121" s="832" t="s">
        <v>2220</v>
      </c>
      <c r="K121" s="832" t="s">
        <v>2221</v>
      </c>
      <c r="L121" s="835">
        <v>502.31</v>
      </c>
      <c r="M121" s="835">
        <v>502.31</v>
      </c>
      <c r="N121" s="832">
        <v>1</v>
      </c>
      <c r="O121" s="836">
        <v>1</v>
      </c>
      <c r="P121" s="835"/>
      <c r="Q121" s="837">
        <v>0</v>
      </c>
      <c r="R121" s="832"/>
      <c r="S121" s="837">
        <v>0</v>
      </c>
      <c r="T121" s="836"/>
      <c r="U121" s="838">
        <v>0</v>
      </c>
    </row>
    <row r="122" spans="1:21" ht="14.4" customHeight="1" x14ac:dyDescent="0.3">
      <c r="A122" s="831">
        <v>50</v>
      </c>
      <c r="B122" s="832" t="s">
        <v>2036</v>
      </c>
      <c r="C122" s="832" t="s">
        <v>2039</v>
      </c>
      <c r="D122" s="833" t="s">
        <v>3244</v>
      </c>
      <c r="E122" s="834" t="s">
        <v>2059</v>
      </c>
      <c r="F122" s="832" t="s">
        <v>2037</v>
      </c>
      <c r="G122" s="832" t="s">
        <v>2222</v>
      </c>
      <c r="H122" s="832" t="s">
        <v>587</v>
      </c>
      <c r="I122" s="832" t="s">
        <v>2223</v>
      </c>
      <c r="J122" s="832" t="s">
        <v>774</v>
      </c>
      <c r="K122" s="832" t="s">
        <v>2224</v>
      </c>
      <c r="L122" s="835">
        <v>43.94</v>
      </c>
      <c r="M122" s="835">
        <v>87.88</v>
      </c>
      <c r="N122" s="832">
        <v>2</v>
      </c>
      <c r="O122" s="836">
        <v>0.5</v>
      </c>
      <c r="P122" s="835">
        <v>87.88</v>
      </c>
      <c r="Q122" s="837">
        <v>1</v>
      </c>
      <c r="R122" s="832">
        <v>2</v>
      </c>
      <c r="S122" s="837">
        <v>1</v>
      </c>
      <c r="T122" s="836">
        <v>0.5</v>
      </c>
      <c r="U122" s="838">
        <v>1</v>
      </c>
    </row>
    <row r="123" spans="1:21" ht="14.4" customHeight="1" x14ac:dyDescent="0.3">
      <c r="A123" s="831">
        <v>50</v>
      </c>
      <c r="B123" s="832" t="s">
        <v>2036</v>
      </c>
      <c r="C123" s="832" t="s">
        <v>2039</v>
      </c>
      <c r="D123" s="833" t="s">
        <v>3244</v>
      </c>
      <c r="E123" s="834" t="s">
        <v>2059</v>
      </c>
      <c r="F123" s="832" t="s">
        <v>2037</v>
      </c>
      <c r="G123" s="832" t="s">
        <v>2225</v>
      </c>
      <c r="H123" s="832" t="s">
        <v>626</v>
      </c>
      <c r="I123" s="832" t="s">
        <v>2226</v>
      </c>
      <c r="J123" s="832" t="s">
        <v>1760</v>
      </c>
      <c r="K123" s="832" t="s">
        <v>2227</v>
      </c>
      <c r="L123" s="835">
        <v>654.95000000000005</v>
      </c>
      <c r="M123" s="835">
        <v>654.95000000000005</v>
      </c>
      <c r="N123" s="832">
        <v>1</v>
      </c>
      <c r="O123" s="836">
        <v>0.5</v>
      </c>
      <c r="P123" s="835">
        <v>654.95000000000005</v>
      </c>
      <c r="Q123" s="837">
        <v>1</v>
      </c>
      <c r="R123" s="832">
        <v>1</v>
      </c>
      <c r="S123" s="837">
        <v>1</v>
      </c>
      <c r="T123" s="836">
        <v>0.5</v>
      </c>
      <c r="U123" s="838">
        <v>1</v>
      </c>
    </row>
    <row r="124" spans="1:21" ht="14.4" customHeight="1" x14ac:dyDescent="0.3">
      <c r="A124" s="831">
        <v>50</v>
      </c>
      <c r="B124" s="832" t="s">
        <v>2036</v>
      </c>
      <c r="C124" s="832" t="s">
        <v>2039</v>
      </c>
      <c r="D124" s="833" t="s">
        <v>3244</v>
      </c>
      <c r="E124" s="834" t="s">
        <v>2050</v>
      </c>
      <c r="F124" s="832" t="s">
        <v>2037</v>
      </c>
      <c r="G124" s="832" t="s">
        <v>2075</v>
      </c>
      <c r="H124" s="832" t="s">
        <v>587</v>
      </c>
      <c r="I124" s="832" t="s">
        <v>2214</v>
      </c>
      <c r="J124" s="832" t="s">
        <v>2077</v>
      </c>
      <c r="K124" s="832" t="s">
        <v>636</v>
      </c>
      <c r="L124" s="835">
        <v>58.62</v>
      </c>
      <c r="M124" s="835">
        <v>58.62</v>
      </c>
      <c r="N124" s="832">
        <v>1</v>
      </c>
      <c r="O124" s="836">
        <v>1</v>
      </c>
      <c r="P124" s="835"/>
      <c r="Q124" s="837">
        <v>0</v>
      </c>
      <c r="R124" s="832"/>
      <c r="S124" s="837">
        <v>0</v>
      </c>
      <c r="T124" s="836"/>
      <c r="U124" s="838">
        <v>0</v>
      </c>
    </row>
    <row r="125" spans="1:21" ht="14.4" customHeight="1" x14ac:dyDescent="0.3">
      <c r="A125" s="831">
        <v>50</v>
      </c>
      <c r="B125" s="832" t="s">
        <v>2036</v>
      </c>
      <c r="C125" s="832" t="s">
        <v>2039</v>
      </c>
      <c r="D125" s="833" t="s">
        <v>3244</v>
      </c>
      <c r="E125" s="834" t="s">
        <v>2046</v>
      </c>
      <c r="F125" s="832" t="s">
        <v>2037</v>
      </c>
      <c r="G125" s="832" t="s">
        <v>2062</v>
      </c>
      <c r="H125" s="832" t="s">
        <v>626</v>
      </c>
      <c r="I125" s="832" t="s">
        <v>1785</v>
      </c>
      <c r="J125" s="832" t="s">
        <v>1786</v>
      </c>
      <c r="K125" s="832" t="s">
        <v>1787</v>
      </c>
      <c r="L125" s="835">
        <v>278.63</v>
      </c>
      <c r="M125" s="835">
        <v>557.26</v>
      </c>
      <c r="N125" s="832">
        <v>2</v>
      </c>
      <c r="O125" s="836">
        <v>1.5</v>
      </c>
      <c r="P125" s="835"/>
      <c r="Q125" s="837">
        <v>0</v>
      </c>
      <c r="R125" s="832"/>
      <c r="S125" s="837">
        <v>0</v>
      </c>
      <c r="T125" s="836"/>
      <c r="U125" s="838">
        <v>0</v>
      </c>
    </row>
    <row r="126" spans="1:21" ht="14.4" customHeight="1" x14ac:dyDescent="0.3">
      <c r="A126" s="831">
        <v>50</v>
      </c>
      <c r="B126" s="832" t="s">
        <v>2036</v>
      </c>
      <c r="C126" s="832" t="s">
        <v>2039</v>
      </c>
      <c r="D126" s="833" t="s">
        <v>3244</v>
      </c>
      <c r="E126" s="834" t="s">
        <v>2046</v>
      </c>
      <c r="F126" s="832" t="s">
        <v>2037</v>
      </c>
      <c r="G126" s="832" t="s">
        <v>2062</v>
      </c>
      <c r="H126" s="832" t="s">
        <v>626</v>
      </c>
      <c r="I126" s="832" t="s">
        <v>1788</v>
      </c>
      <c r="J126" s="832" t="s">
        <v>1789</v>
      </c>
      <c r="K126" s="832" t="s">
        <v>1790</v>
      </c>
      <c r="L126" s="835">
        <v>430.05</v>
      </c>
      <c r="M126" s="835">
        <v>430.05</v>
      </c>
      <c r="N126" s="832">
        <v>1</v>
      </c>
      <c r="O126" s="836">
        <v>0.5</v>
      </c>
      <c r="P126" s="835"/>
      <c r="Q126" s="837">
        <v>0</v>
      </c>
      <c r="R126" s="832"/>
      <c r="S126" s="837">
        <v>0</v>
      </c>
      <c r="T126" s="836"/>
      <c r="U126" s="838">
        <v>0</v>
      </c>
    </row>
    <row r="127" spans="1:21" ht="14.4" customHeight="1" x14ac:dyDescent="0.3">
      <c r="A127" s="831">
        <v>50</v>
      </c>
      <c r="B127" s="832" t="s">
        <v>2036</v>
      </c>
      <c r="C127" s="832" t="s">
        <v>2039</v>
      </c>
      <c r="D127" s="833" t="s">
        <v>3244</v>
      </c>
      <c r="E127" s="834" t="s">
        <v>2046</v>
      </c>
      <c r="F127" s="832" t="s">
        <v>2037</v>
      </c>
      <c r="G127" s="832" t="s">
        <v>2066</v>
      </c>
      <c r="H127" s="832" t="s">
        <v>626</v>
      </c>
      <c r="I127" s="832" t="s">
        <v>1957</v>
      </c>
      <c r="J127" s="832" t="s">
        <v>686</v>
      </c>
      <c r="K127" s="832" t="s">
        <v>1958</v>
      </c>
      <c r="L127" s="835">
        <v>35.11</v>
      </c>
      <c r="M127" s="835">
        <v>35.11</v>
      </c>
      <c r="N127" s="832">
        <v>1</v>
      </c>
      <c r="O127" s="836">
        <v>0.5</v>
      </c>
      <c r="P127" s="835"/>
      <c r="Q127" s="837">
        <v>0</v>
      </c>
      <c r="R127" s="832"/>
      <c r="S127" s="837">
        <v>0</v>
      </c>
      <c r="T127" s="836"/>
      <c r="U127" s="838">
        <v>0</v>
      </c>
    </row>
    <row r="128" spans="1:21" ht="14.4" customHeight="1" x14ac:dyDescent="0.3">
      <c r="A128" s="831">
        <v>50</v>
      </c>
      <c r="B128" s="832" t="s">
        <v>2036</v>
      </c>
      <c r="C128" s="832" t="s">
        <v>2039</v>
      </c>
      <c r="D128" s="833" t="s">
        <v>3244</v>
      </c>
      <c r="E128" s="834" t="s">
        <v>2046</v>
      </c>
      <c r="F128" s="832" t="s">
        <v>2037</v>
      </c>
      <c r="G128" s="832" t="s">
        <v>2074</v>
      </c>
      <c r="H128" s="832" t="s">
        <v>587</v>
      </c>
      <c r="I128" s="832" t="s">
        <v>2228</v>
      </c>
      <c r="J128" s="832" t="s">
        <v>2229</v>
      </c>
      <c r="K128" s="832" t="s">
        <v>2230</v>
      </c>
      <c r="L128" s="835">
        <v>300.33</v>
      </c>
      <c r="M128" s="835">
        <v>300.33</v>
      </c>
      <c r="N128" s="832">
        <v>1</v>
      </c>
      <c r="O128" s="836">
        <v>0.5</v>
      </c>
      <c r="P128" s="835"/>
      <c r="Q128" s="837">
        <v>0</v>
      </c>
      <c r="R128" s="832"/>
      <c r="S128" s="837">
        <v>0</v>
      </c>
      <c r="T128" s="836"/>
      <c r="U128" s="838">
        <v>0</v>
      </c>
    </row>
    <row r="129" spans="1:21" ht="14.4" customHeight="1" x14ac:dyDescent="0.3">
      <c r="A129" s="831">
        <v>50</v>
      </c>
      <c r="B129" s="832" t="s">
        <v>2036</v>
      </c>
      <c r="C129" s="832" t="s">
        <v>2039</v>
      </c>
      <c r="D129" s="833" t="s">
        <v>3244</v>
      </c>
      <c r="E129" s="834" t="s">
        <v>2046</v>
      </c>
      <c r="F129" s="832" t="s">
        <v>2037</v>
      </c>
      <c r="G129" s="832" t="s">
        <v>2075</v>
      </c>
      <c r="H129" s="832" t="s">
        <v>587</v>
      </c>
      <c r="I129" s="832" t="s">
        <v>2231</v>
      </c>
      <c r="J129" s="832" t="s">
        <v>2212</v>
      </c>
      <c r="K129" s="832" t="s">
        <v>2232</v>
      </c>
      <c r="L129" s="835">
        <v>0</v>
      </c>
      <c r="M129" s="835">
        <v>0</v>
      </c>
      <c r="N129" s="832">
        <v>1</v>
      </c>
      <c r="O129" s="836">
        <v>0.5</v>
      </c>
      <c r="P129" s="835"/>
      <c r="Q129" s="837"/>
      <c r="R129" s="832"/>
      <c r="S129" s="837">
        <v>0</v>
      </c>
      <c r="T129" s="836"/>
      <c r="U129" s="838">
        <v>0</v>
      </c>
    </row>
    <row r="130" spans="1:21" ht="14.4" customHeight="1" x14ac:dyDescent="0.3">
      <c r="A130" s="831">
        <v>50</v>
      </c>
      <c r="B130" s="832" t="s">
        <v>2036</v>
      </c>
      <c r="C130" s="832" t="s">
        <v>2039</v>
      </c>
      <c r="D130" s="833" t="s">
        <v>3244</v>
      </c>
      <c r="E130" s="834" t="s">
        <v>2046</v>
      </c>
      <c r="F130" s="832" t="s">
        <v>2037</v>
      </c>
      <c r="G130" s="832" t="s">
        <v>2075</v>
      </c>
      <c r="H130" s="832" t="s">
        <v>587</v>
      </c>
      <c r="I130" s="832" t="s">
        <v>2214</v>
      </c>
      <c r="J130" s="832" t="s">
        <v>2077</v>
      </c>
      <c r="K130" s="832" t="s">
        <v>636</v>
      </c>
      <c r="L130" s="835">
        <v>58.62</v>
      </c>
      <c r="M130" s="835">
        <v>117.24</v>
      </c>
      <c r="N130" s="832">
        <v>2</v>
      </c>
      <c r="O130" s="836">
        <v>1</v>
      </c>
      <c r="P130" s="835"/>
      <c r="Q130" s="837">
        <v>0</v>
      </c>
      <c r="R130" s="832"/>
      <c r="S130" s="837">
        <v>0</v>
      </c>
      <c r="T130" s="836"/>
      <c r="U130" s="838">
        <v>0</v>
      </c>
    </row>
    <row r="131" spans="1:21" ht="14.4" customHeight="1" x14ac:dyDescent="0.3">
      <c r="A131" s="831">
        <v>50</v>
      </c>
      <c r="B131" s="832" t="s">
        <v>2036</v>
      </c>
      <c r="C131" s="832" t="s">
        <v>2039</v>
      </c>
      <c r="D131" s="833" t="s">
        <v>3244</v>
      </c>
      <c r="E131" s="834" t="s">
        <v>2046</v>
      </c>
      <c r="F131" s="832" t="s">
        <v>2037</v>
      </c>
      <c r="G131" s="832" t="s">
        <v>2138</v>
      </c>
      <c r="H131" s="832" t="s">
        <v>626</v>
      </c>
      <c r="I131" s="832" t="s">
        <v>1693</v>
      </c>
      <c r="J131" s="832" t="s">
        <v>1694</v>
      </c>
      <c r="K131" s="832" t="s">
        <v>1695</v>
      </c>
      <c r="L131" s="835">
        <v>38.04</v>
      </c>
      <c r="M131" s="835">
        <v>38.04</v>
      </c>
      <c r="N131" s="832">
        <v>1</v>
      </c>
      <c r="O131" s="836">
        <v>0.5</v>
      </c>
      <c r="P131" s="835"/>
      <c r="Q131" s="837">
        <v>0</v>
      </c>
      <c r="R131" s="832"/>
      <c r="S131" s="837">
        <v>0</v>
      </c>
      <c r="T131" s="836"/>
      <c r="U131" s="838">
        <v>0</v>
      </c>
    </row>
    <row r="132" spans="1:21" ht="14.4" customHeight="1" x14ac:dyDescent="0.3">
      <c r="A132" s="831">
        <v>50</v>
      </c>
      <c r="B132" s="832" t="s">
        <v>2036</v>
      </c>
      <c r="C132" s="832" t="s">
        <v>2039</v>
      </c>
      <c r="D132" s="833" t="s">
        <v>3244</v>
      </c>
      <c r="E132" s="834" t="s">
        <v>2046</v>
      </c>
      <c r="F132" s="832" t="s">
        <v>2037</v>
      </c>
      <c r="G132" s="832" t="s">
        <v>2142</v>
      </c>
      <c r="H132" s="832" t="s">
        <v>626</v>
      </c>
      <c r="I132" s="832" t="s">
        <v>2143</v>
      </c>
      <c r="J132" s="832" t="s">
        <v>1601</v>
      </c>
      <c r="K132" s="832" t="s">
        <v>1602</v>
      </c>
      <c r="L132" s="835">
        <v>16.12</v>
      </c>
      <c r="M132" s="835">
        <v>16.12</v>
      </c>
      <c r="N132" s="832">
        <v>1</v>
      </c>
      <c r="O132" s="836">
        <v>0.5</v>
      </c>
      <c r="P132" s="835"/>
      <c r="Q132" s="837">
        <v>0</v>
      </c>
      <c r="R132" s="832"/>
      <c r="S132" s="837">
        <v>0</v>
      </c>
      <c r="T132" s="836"/>
      <c r="U132" s="838">
        <v>0</v>
      </c>
    </row>
    <row r="133" spans="1:21" ht="14.4" customHeight="1" x14ac:dyDescent="0.3">
      <c r="A133" s="831">
        <v>50</v>
      </c>
      <c r="B133" s="832" t="s">
        <v>2036</v>
      </c>
      <c r="C133" s="832" t="s">
        <v>2039</v>
      </c>
      <c r="D133" s="833" t="s">
        <v>3244</v>
      </c>
      <c r="E133" s="834" t="s">
        <v>2046</v>
      </c>
      <c r="F133" s="832" t="s">
        <v>2037</v>
      </c>
      <c r="G133" s="832" t="s">
        <v>2148</v>
      </c>
      <c r="H133" s="832" t="s">
        <v>626</v>
      </c>
      <c r="I133" s="832" t="s">
        <v>1963</v>
      </c>
      <c r="J133" s="832" t="s">
        <v>991</v>
      </c>
      <c r="K133" s="832" t="s">
        <v>1958</v>
      </c>
      <c r="L133" s="835">
        <v>47.7</v>
      </c>
      <c r="M133" s="835">
        <v>47.7</v>
      </c>
      <c r="N133" s="832">
        <v>1</v>
      </c>
      <c r="O133" s="836">
        <v>0.5</v>
      </c>
      <c r="P133" s="835"/>
      <c r="Q133" s="837">
        <v>0</v>
      </c>
      <c r="R133" s="832"/>
      <c r="S133" s="837">
        <v>0</v>
      </c>
      <c r="T133" s="836"/>
      <c r="U133" s="838">
        <v>0</v>
      </c>
    </row>
    <row r="134" spans="1:21" ht="14.4" customHeight="1" x14ac:dyDescent="0.3">
      <c r="A134" s="831">
        <v>50</v>
      </c>
      <c r="B134" s="832" t="s">
        <v>2036</v>
      </c>
      <c r="C134" s="832" t="s">
        <v>2039</v>
      </c>
      <c r="D134" s="833" t="s">
        <v>3244</v>
      </c>
      <c r="E134" s="834" t="s">
        <v>2046</v>
      </c>
      <c r="F134" s="832" t="s">
        <v>2037</v>
      </c>
      <c r="G134" s="832" t="s">
        <v>2153</v>
      </c>
      <c r="H134" s="832" t="s">
        <v>626</v>
      </c>
      <c r="I134" s="832" t="s">
        <v>1745</v>
      </c>
      <c r="J134" s="832" t="s">
        <v>1740</v>
      </c>
      <c r="K134" s="832" t="s">
        <v>1746</v>
      </c>
      <c r="L134" s="835">
        <v>15.9</v>
      </c>
      <c r="M134" s="835">
        <v>15.9</v>
      </c>
      <c r="N134" s="832">
        <v>1</v>
      </c>
      <c r="O134" s="836">
        <v>0.5</v>
      </c>
      <c r="P134" s="835"/>
      <c r="Q134" s="837">
        <v>0</v>
      </c>
      <c r="R134" s="832"/>
      <c r="S134" s="837">
        <v>0</v>
      </c>
      <c r="T134" s="836"/>
      <c r="U134" s="838">
        <v>0</v>
      </c>
    </row>
    <row r="135" spans="1:21" ht="14.4" customHeight="1" x14ac:dyDescent="0.3">
      <c r="A135" s="831">
        <v>50</v>
      </c>
      <c r="B135" s="832" t="s">
        <v>2036</v>
      </c>
      <c r="C135" s="832" t="s">
        <v>2039</v>
      </c>
      <c r="D135" s="833" t="s">
        <v>3244</v>
      </c>
      <c r="E135" s="834" t="s">
        <v>2046</v>
      </c>
      <c r="F135" s="832" t="s">
        <v>2037</v>
      </c>
      <c r="G135" s="832" t="s">
        <v>2168</v>
      </c>
      <c r="H135" s="832" t="s">
        <v>587</v>
      </c>
      <c r="I135" s="832" t="s">
        <v>2169</v>
      </c>
      <c r="J135" s="832" t="s">
        <v>2170</v>
      </c>
      <c r="K135" s="832" t="s">
        <v>2171</v>
      </c>
      <c r="L135" s="835">
        <v>93.43</v>
      </c>
      <c r="M135" s="835">
        <v>93.43</v>
      </c>
      <c r="N135" s="832">
        <v>1</v>
      </c>
      <c r="O135" s="836">
        <v>0.5</v>
      </c>
      <c r="P135" s="835"/>
      <c r="Q135" s="837">
        <v>0</v>
      </c>
      <c r="R135" s="832"/>
      <c r="S135" s="837">
        <v>0</v>
      </c>
      <c r="T135" s="836"/>
      <c r="U135" s="838">
        <v>0</v>
      </c>
    </row>
    <row r="136" spans="1:21" ht="14.4" customHeight="1" x14ac:dyDescent="0.3">
      <c r="A136" s="831">
        <v>50</v>
      </c>
      <c r="B136" s="832" t="s">
        <v>2036</v>
      </c>
      <c r="C136" s="832" t="s">
        <v>2041</v>
      </c>
      <c r="D136" s="833" t="s">
        <v>3245</v>
      </c>
      <c r="E136" s="834" t="s">
        <v>2047</v>
      </c>
      <c r="F136" s="832" t="s">
        <v>2037</v>
      </c>
      <c r="G136" s="832" t="s">
        <v>2233</v>
      </c>
      <c r="H136" s="832" t="s">
        <v>626</v>
      </c>
      <c r="I136" s="832" t="s">
        <v>2234</v>
      </c>
      <c r="J136" s="832" t="s">
        <v>2235</v>
      </c>
      <c r="K136" s="832" t="s">
        <v>2236</v>
      </c>
      <c r="L136" s="835">
        <v>141.09</v>
      </c>
      <c r="M136" s="835">
        <v>141.09</v>
      </c>
      <c r="N136" s="832">
        <v>1</v>
      </c>
      <c r="O136" s="836">
        <v>1</v>
      </c>
      <c r="P136" s="835">
        <v>141.09</v>
      </c>
      <c r="Q136" s="837">
        <v>1</v>
      </c>
      <c r="R136" s="832">
        <v>1</v>
      </c>
      <c r="S136" s="837">
        <v>1</v>
      </c>
      <c r="T136" s="836">
        <v>1</v>
      </c>
      <c r="U136" s="838">
        <v>1</v>
      </c>
    </row>
    <row r="137" spans="1:21" ht="14.4" customHeight="1" x14ac:dyDescent="0.3">
      <c r="A137" s="831">
        <v>50</v>
      </c>
      <c r="B137" s="832" t="s">
        <v>2036</v>
      </c>
      <c r="C137" s="832" t="s">
        <v>2041</v>
      </c>
      <c r="D137" s="833" t="s">
        <v>3245</v>
      </c>
      <c r="E137" s="834" t="s">
        <v>2047</v>
      </c>
      <c r="F137" s="832" t="s">
        <v>2037</v>
      </c>
      <c r="G137" s="832" t="s">
        <v>2138</v>
      </c>
      <c r="H137" s="832" t="s">
        <v>626</v>
      </c>
      <c r="I137" s="832" t="s">
        <v>1693</v>
      </c>
      <c r="J137" s="832" t="s">
        <v>1694</v>
      </c>
      <c r="K137" s="832" t="s">
        <v>1695</v>
      </c>
      <c r="L137" s="835">
        <v>38.04</v>
      </c>
      <c r="M137" s="835">
        <v>38.04</v>
      </c>
      <c r="N137" s="832">
        <v>1</v>
      </c>
      <c r="O137" s="836">
        <v>1</v>
      </c>
      <c r="P137" s="835"/>
      <c r="Q137" s="837">
        <v>0</v>
      </c>
      <c r="R137" s="832"/>
      <c r="S137" s="837">
        <v>0</v>
      </c>
      <c r="T137" s="836"/>
      <c r="U137" s="838">
        <v>0</v>
      </c>
    </row>
    <row r="138" spans="1:21" ht="14.4" customHeight="1" x14ac:dyDescent="0.3">
      <c r="A138" s="831">
        <v>50</v>
      </c>
      <c r="B138" s="832" t="s">
        <v>2036</v>
      </c>
      <c r="C138" s="832" t="s">
        <v>2041</v>
      </c>
      <c r="D138" s="833" t="s">
        <v>3245</v>
      </c>
      <c r="E138" s="834" t="s">
        <v>2048</v>
      </c>
      <c r="F138" s="832" t="s">
        <v>2037</v>
      </c>
      <c r="G138" s="832" t="s">
        <v>2066</v>
      </c>
      <c r="H138" s="832" t="s">
        <v>587</v>
      </c>
      <c r="I138" s="832" t="s">
        <v>2067</v>
      </c>
      <c r="J138" s="832" t="s">
        <v>2068</v>
      </c>
      <c r="K138" s="832" t="s">
        <v>2069</v>
      </c>
      <c r="L138" s="835">
        <v>105.32</v>
      </c>
      <c r="M138" s="835">
        <v>105.32</v>
      </c>
      <c r="N138" s="832">
        <v>1</v>
      </c>
      <c r="O138" s="836">
        <v>1</v>
      </c>
      <c r="P138" s="835"/>
      <c r="Q138" s="837">
        <v>0</v>
      </c>
      <c r="R138" s="832"/>
      <c r="S138" s="837">
        <v>0</v>
      </c>
      <c r="T138" s="836"/>
      <c r="U138" s="838">
        <v>0</v>
      </c>
    </row>
    <row r="139" spans="1:21" ht="14.4" customHeight="1" x14ac:dyDescent="0.3">
      <c r="A139" s="831">
        <v>50</v>
      </c>
      <c r="B139" s="832" t="s">
        <v>2036</v>
      </c>
      <c r="C139" s="832" t="s">
        <v>2041</v>
      </c>
      <c r="D139" s="833" t="s">
        <v>3245</v>
      </c>
      <c r="E139" s="834" t="s">
        <v>2048</v>
      </c>
      <c r="F139" s="832" t="s">
        <v>2037</v>
      </c>
      <c r="G139" s="832" t="s">
        <v>2075</v>
      </c>
      <c r="H139" s="832" t="s">
        <v>587</v>
      </c>
      <c r="I139" s="832" t="s">
        <v>2237</v>
      </c>
      <c r="J139" s="832" t="s">
        <v>2077</v>
      </c>
      <c r="K139" s="832" t="s">
        <v>2238</v>
      </c>
      <c r="L139" s="835">
        <v>0</v>
      </c>
      <c r="M139" s="835">
        <v>0</v>
      </c>
      <c r="N139" s="832">
        <v>1</v>
      </c>
      <c r="O139" s="836">
        <v>1</v>
      </c>
      <c r="P139" s="835"/>
      <c r="Q139" s="837"/>
      <c r="R139" s="832"/>
      <c r="S139" s="837">
        <v>0</v>
      </c>
      <c r="T139" s="836"/>
      <c r="U139" s="838">
        <v>0</v>
      </c>
    </row>
    <row r="140" spans="1:21" ht="14.4" customHeight="1" x14ac:dyDescent="0.3">
      <c r="A140" s="831">
        <v>50</v>
      </c>
      <c r="B140" s="832" t="s">
        <v>2036</v>
      </c>
      <c r="C140" s="832" t="s">
        <v>2041</v>
      </c>
      <c r="D140" s="833" t="s">
        <v>3245</v>
      </c>
      <c r="E140" s="834" t="s">
        <v>2049</v>
      </c>
      <c r="F140" s="832" t="s">
        <v>2037</v>
      </c>
      <c r="G140" s="832" t="s">
        <v>2105</v>
      </c>
      <c r="H140" s="832" t="s">
        <v>626</v>
      </c>
      <c r="I140" s="832" t="s">
        <v>1862</v>
      </c>
      <c r="J140" s="832" t="s">
        <v>635</v>
      </c>
      <c r="K140" s="832" t="s">
        <v>636</v>
      </c>
      <c r="L140" s="835">
        <v>72.55</v>
      </c>
      <c r="M140" s="835">
        <v>72.55</v>
      </c>
      <c r="N140" s="832">
        <v>1</v>
      </c>
      <c r="O140" s="836">
        <v>0.5</v>
      </c>
      <c r="P140" s="835">
        <v>72.55</v>
      </c>
      <c r="Q140" s="837">
        <v>1</v>
      </c>
      <c r="R140" s="832">
        <v>1</v>
      </c>
      <c r="S140" s="837">
        <v>1</v>
      </c>
      <c r="T140" s="836">
        <v>0.5</v>
      </c>
      <c r="U140" s="838">
        <v>1</v>
      </c>
    </row>
    <row r="141" spans="1:21" ht="14.4" customHeight="1" x14ac:dyDescent="0.3">
      <c r="A141" s="831">
        <v>50</v>
      </c>
      <c r="B141" s="832" t="s">
        <v>2036</v>
      </c>
      <c r="C141" s="832" t="s">
        <v>2041</v>
      </c>
      <c r="D141" s="833" t="s">
        <v>3245</v>
      </c>
      <c r="E141" s="834" t="s">
        <v>2049</v>
      </c>
      <c r="F141" s="832" t="s">
        <v>2037</v>
      </c>
      <c r="G141" s="832" t="s">
        <v>2239</v>
      </c>
      <c r="H141" s="832" t="s">
        <v>626</v>
      </c>
      <c r="I141" s="832" t="s">
        <v>2240</v>
      </c>
      <c r="J141" s="832" t="s">
        <v>2241</v>
      </c>
      <c r="K141" s="832" t="s">
        <v>2242</v>
      </c>
      <c r="L141" s="835">
        <v>18.809999999999999</v>
      </c>
      <c r="M141" s="835">
        <v>131.66999999999999</v>
      </c>
      <c r="N141" s="832">
        <v>7</v>
      </c>
      <c r="O141" s="836">
        <v>2</v>
      </c>
      <c r="P141" s="835">
        <v>131.66999999999999</v>
      </c>
      <c r="Q141" s="837">
        <v>1</v>
      </c>
      <c r="R141" s="832">
        <v>7</v>
      </c>
      <c r="S141" s="837">
        <v>1</v>
      </c>
      <c r="T141" s="836">
        <v>2</v>
      </c>
      <c r="U141" s="838">
        <v>1</v>
      </c>
    </row>
    <row r="142" spans="1:21" ht="14.4" customHeight="1" x14ac:dyDescent="0.3">
      <c r="A142" s="831">
        <v>50</v>
      </c>
      <c r="B142" s="832" t="s">
        <v>2036</v>
      </c>
      <c r="C142" s="832" t="s">
        <v>2041</v>
      </c>
      <c r="D142" s="833" t="s">
        <v>3245</v>
      </c>
      <c r="E142" s="834" t="s">
        <v>2049</v>
      </c>
      <c r="F142" s="832" t="s">
        <v>2037</v>
      </c>
      <c r="G142" s="832" t="s">
        <v>2239</v>
      </c>
      <c r="H142" s="832" t="s">
        <v>626</v>
      </c>
      <c r="I142" s="832" t="s">
        <v>1902</v>
      </c>
      <c r="J142" s="832" t="s">
        <v>1903</v>
      </c>
      <c r="K142" s="832" t="s">
        <v>1904</v>
      </c>
      <c r="L142" s="835">
        <v>4.7</v>
      </c>
      <c r="M142" s="835">
        <v>70.5</v>
      </c>
      <c r="N142" s="832">
        <v>15</v>
      </c>
      <c r="O142" s="836">
        <v>3.5</v>
      </c>
      <c r="P142" s="835">
        <v>14.100000000000001</v>
      </c>
      <c r="Q142" s="837">
        <v>0.2</v>
      </c>
      <c r="R142" s="832">
        <v>3</v>
      </c>
      <c r="S142" s="837">
        <v>0.2</v>
      </c>
      <c r="T142" s="836">
        <v>0.5</v>
      </c>
      <c r="U142" s="838">
        <v>0.14285714285714285</v>
      </c>
    </row>
    <row r="143" spans="1:21" ht="14.4" customHeight="1" x14ac:dyDescent="0.3">
      <c r="A143" s="831">
        <v>50</v>
      </c>
      <c r="B143" s="832" t="s">
        <v>2036</v>
      </c>
      <c r="C143" s="832" t="s">
        <v>2041</v>
      </c>
      <c r="D143" s="833" t="s">
        <v>3245</v>
      </c>
      <c r="E143" s="834" t="s">
        <v>2049</v>
      </c>
      <c r="F143" s="832" t="s">
        <v>2037</v>
      </c>
      <c r="G143" s="832" t="s">
        <v>2061</v>
      </c>
      <c r="H143" s="832" t="s">
        <v>626</v>
      </c>
      <c r="I143" s="832" t="s">
        <v>1662</v>
      </c>
      <c r="J143" s="832" t="s">
        <v>731</v>
      </c>
      <c r="K143" s="832" t="s">
        <v>1663</v>
      </c>
      <c r="L143" s="835">
        <v>72</v>
      </c>
      <c r="M143" s="835">
        <v>360</v>
      </c>
      <c r="N143" s="832">
        <v>5</v>
      </c>
      <c r="O143" s="836">
        <v>2</v>
      </c>
      <c r="P143" s="835">
        <v>288</v>
      </c>
      <c r="Q143" s="837">
        <v>0.8</v>
      </c>
      <c r="R143" s="832">
        <v>4</v>
      </c>
      <c r="S143" s="837">
        <v>0.8</v>
      </c>
      <c r="T143" s="836">
        <v>1.5</v>
      </c>
      <c r="U143" s="838">
        <v>0.75</v>
      </c>
    </row>
    <row r="144" spans="1:21" ht="14.4" customHeight="1" x14ac:dyDescent="0.3">
      <c r="A144" s="831">
        <v>50</v>
      </c>
      <c r="B144" s="832" t="s">
        <v>2036</v>
      </c>
      <c r="C144" s="832" t="s">
        <v>2041</v>
      </c>
      <c r="D144" s="833" t="s">
        <v>3245</v>
      </c>
      <c r="E144" s="834" t="s">
        <v>2049</v>
      </c>
      <c r="F144" s="832" t="s">
        <v>2037</v>
      </c>
      <c r="G144" s="832" t="s">
        <v>2061</v>
      </c>
      <c r="H144" s="832" t="s">
        <v>626</v>
      </c>
      <c r="I144" s="832" t="s">
        <v>1662</v>
      </c>
      <c r="J144" s="832" t="s">
        <v>731</v>
      </c>
      <c r="K144" s="832" t="s">
        <v>1663</v>
      </c>
      <c r="L144" s="835">
        <v>80.010000000000005</v>
      </c>
      <c r="M144" s="835">
        <v>240.03000000000003</v>
      </c>
      <c r="N144" s="832">
        <v>3</v>
      </c>
      <c r="O144" s="836">
        <v>0.5</v>
      </c>
      <c r="P144" s="835">
        <v>240.03000000000003</v>
      </c>
      <c r="Q144" s="837">
        <v>1</v>
      </c>
      <c r="R144" s="832">
        <v>3</v>
      </c>
      <c r="S144" s="837">
        <v>1</v>
      </c>
      <c r="T144" s="836">
        <v>0.5</v>
      </c>
      <c r="U144" s="838">
        <v>1</v>
      </c>
    </row>
    <row r="145" spans="1:21" ht="14.4" customHeight="1" x14ac:dyDescent="0.3">
      <c r="A145" s="831">
        <v>50</v>
      </c>
      <c r="B145" s="832" t="s">
        <v>2036</v>
      </c>
      <c r="C145" s="832" t="s">
        <v>2041</v>
      </c>
      <c r="D145" s="833" t="s">
        <v>3245</v>
      </c>
      <c r="E145" s="834" t="s">
        <v>2049</v>
      </c>
      <c r="F145" s="832" t="s">
        <v>2037</v>
      </c>
      <c r="G145" s="832" t="s">
        <v>2061</v>
      </c>
      <c r="H145" s="832" t="s">
        <v>626</v>
      </c>
      <c r="I145" s="832" t="s">
        <v>1664</v>
      </c>
      <c r="J145" s="832" t="s">
        <v>731</v>
      </c>
      <c r="K145" s="832" t="s">
        <v>1665</v>
      </c>
      <c r="L145" s="835">
        <v>144.01</v>
      </c>
      <c r="M145" s="835">
        <v>144.01</v>
      </c>
      <c r="N145" s="832">
        <v>1</v>
      </c>
      <c r="O145" s="836">
        <v>1</v>
      </c>
      <c r="P145" s="835"/>
      <c r="Q145" s="837">
        <v>0</v>
      </c>
      <c r="R145" s="832"/>
      <c r="S145" s="837">
        <v>0</v>
      </c>
      <c r="T145" s="836"/>
      <c r="U145" s="838">
        <v>0</v>
      </c>
    </row>
    <row r="146" spans="1:21" ht="14.4" customHeight="1" x14ac:dyDescent="0.3">
      <c r="A146" s="831">
        <v>50</v>
      </c>
      <c r="B146" s="832" t="s">
        <v>2036</v>
      </c>
      <c r="C146" s="832" t="s">
        <v>2041</v>
      </c>
      <c r="D146" s="833" t="s">
        <v>3245</v>
      </c>
      <c r="E146" s="834" t="s">
        <v>2049</v>
      </c>
      <c r="F146" s="832" t="s">
        <v>2037</v>
      </c>
      <c r="G146" s="832" t="s">
        <v>2062</v>
      </c>
      <c r="H146" s="832" t="s">
        <v>626</v>
      </c>
      <c r="I146" s="832" t="s">
        <v>1785</v>
      </c>
      <c r="J146" s="832" t="s">
        <v>1786</v>
      </c>
      <c r="K146" s="832" t="s">
        <v>1787</v>
      </c>
      <c r="L146" s="835">
        <v>278.63</v>
      </c>
      <c r="M146" s="835">
        <v>2786.3</v>
      </c>
      <c r="N146" s="832">
        <v>10</v>
      </c>
      <c r="O146" s="836">
        <v>4.5</v>
      </c>
      <c r="P146" s="835">
        <v>1114.52</v>
      </c>
      <c r="Q146" s="837">
        <v>0.39999999999999997</v>
      </c>
      <c r="R146" s="832">
        <v>4</v>
      </c>
      <c r="S146" s="837">
        <v>0.4</v>
      </c>
      <c r="T146" s="836">
        <v>2</v>
      </c>
      <c r="U146" s="838">
        <v>0.44444444444444442</v>
      </c>
    </row>
    <row r="147" spans="1:21" ht="14.4" customHeight="1" x14ac:dyDescent="0.3">
      <c r="A147" s="831">
        <v>50</v>
      </c>
      <c r="B147" s="832" t="s">
        <v>2036</v>
      </c>
      <c r="C147" s="832" t="s">
        <v>2041</v>
      </c>
      <c r="D147" s="833" t="s">
        <v>3245</v>
      </c>
      <c r="E147" s="834" t="s">
        <v>2049</v>
      </c>
      <c r="F147" s="832" t="s">
        <v>2037</v>
      </c>
      <c r="G147" s="832" t="s">
        <v>2062</v>
      </c>
      <c r="H147" s="832" t="s">
        <v>626</v>
      </c>
      <c r="I147" s="832" t="s">
        <v>1791</v>
      </c>
      <c r="J147" s="832" t="s">
        <v>1789</v>
      </c>
      <c r="K147" s="832" t="s">
        <v>1792</v>
      </c>
      <c r="L147" s="835">
        <v>279.52999999999997</v>
      </c>
      <c r="M147" s="835">
        <v>1956.7099999999998</v>
      </c>
      <c r="N147" s="832">
        <v>7</v>
      </c>
      <c r="O147" s="836">
        <v>4</v>
      </c>
      <c r="P147" s="835">
        <v>1956.7099999999998</v>
      </c>
      <c r="Q147" s="837">
        <v>1</v>
      </c>
      <c r="R147" s="832">
        <v>7</v>
      </c>
      <c r="S147" s="837">
        <v>1</v>
      </c>
      <c r="T147" s="836">
        <v>4</v>
      </c>
      <c r="U147" s="838">
        <v>1</v>
      </c>
    </row>
    <row r="148" spans="1:21" ht="14.4" customHeight="1" x14ac:dyDescent="0.3">
      <c r="A148" s="831">
        <v>50</v>
      </c>
      <c r="B148" s="832" t="s">
        <v>2036</v>
      </c>
      <c r="C148" s="832" t="s">
        <v>2041</v>
      </c>
      <c r="D148" s="833" t="s">
        <v>3245</v>
      </c>
      <c r="E148" s="834" t="s">
        <v>2049</v>
      </c>
      <c r="F148" s="832" t="s">
        <v>2037</v>
      </c>
      <c r="G148" s="832" t="s">
        <v>2062</v>
      </c>
      <c r="H148" s="832" t="s">
        <v>587</v>
      </c>
      <c r="I148" s="832" t="s">
        <v>2243</v>
      </c>
      <c r="J148" s="832" t="s">
        <v>2244</v>
      </c>
      <c r="K148" s="832" t="s">
        <v>2245</v>
      </c>
      <c r="L148" s="835">
        <v>279.52999999999997</v>
      </c>
      <c r="M148" s="835">
        <v>559.05999999999995</v>
      </c>
      <c r="N148" s="832">
        <v>2</v>
      </c>
      <c r="O148" s="836">
        <v>1</v>
      </c>
      <c r="P148" s="835">
        <v>559.05999999999995</v>
      </c>
      <c r="Q148" s="837">
        <v>1</v>
      </c>
      <c r="R148" s="832">
        <v>2</v>
      </c>
      <c r="S148" s="837">
        <v>1</v>
      </c>
      <c r="T148" s="836">
        <v>1</v>
      </c>
      <c r="U148" s="838">
        <v>1</v>
      </c>
    </row>
    <row r="149" spans="1:21" ht="14.4" customHeight="1" x14ac:dyDescent="0.3">
      <c r="A149" s="831">
        <v>50</v>
      </c>
      <c r="B149" s="832" t="s">
        <v>2036</v>
      </c>
      <c r="C149" s="832" t="s">
        <v>2041</v>
      </c>
      <c r="D149" s="833" t="s">
        <v>3245</v>
      </c>
      <c r="E149" s="834" t="s">
        <v>2049</v>
      </c>
      <c r="F149" s="832" t="s">
        <v>2037</v>
      </c>
      <c r="G149" s="832" t="s">
        <v>2062</v>
      </c>
      <c r="H149" s="832" t="s">
        <v>587</v>
      </c>
      <c r="I149" s="832" t="s">
        <v>2246</v>
      </c>
      <c r="J149" s="832" t="s">
        <v>2247</v>
      </c>
      <c r="K149" s="832" t="s">
        <v>2065</v>
      </c>
      <c r="L149" s="835">
        <v>477.84</v>
      </c>
      <c r="M149" s="835">
        <v>477.84</v>
      </c>
      <c r="N149" s="832">
        <v>1</v>
      </c>
      <c r="O149" s="836">
        <v>0.5</v>
      </c>
      <c r="P149" s="835"/>
      <c r="Q149" s="837">
        <v>0</v>
      </c>
      <c r="R149" s="832"/>
      <c r="S149" s="837">
        <v>0</v>
      </c>
      <c r="T149" s="836"/>
      <c r="U149" s="838">
        <v>0</v>
      </c>
    </row>
    <row r="150" spans="1:21" ht="14.4" customHeight="1" x14ac:dyDescent="0.3">
      <c r="A150" s="831">
        <v>50</v>
      </c>
      <c r="B150" s="832" t="s">
        <v>2036</v>
      </c>
      <c r="C150" s="832" t="s">
        <v>2041</v>
      </c>
      <c r="D150" s="833" t="s">
        <v>3245</v>
      </c>
      <c r="E150" s="834" t="s">
        <v>2049</v>
      </c>
      <c r="F150" s="832" t="s">
        <v>2037</v>
      </c>
      <c r="G150" s="832" t="s">
        <v>2248</v>
      </c>
      <c r="H150" s="832" t="s">
        <v>626</v>
      </c>
      <c r="I150" s="832" t="s">
        <v>1706</v>
      </c>
      <c r="J150" s="832" t="s">
        <v>1707</v>
      </c>
      <c r="K150" s="832" t="s">
        <v>1708</v>
      </c>
      <c r="L150" s="835">
        <v>229.38</v>
      </c>
      <c r="M150" s="835">
        <v>458.76</v>
      </c>
      <c r="N150" s="832">
        <v>2</v>
      </c>
      <c r="O150" s="836">
        <v>1</v>
      </c>
      <c r="P150" s="835"/>
      <c r="Q150" s="837">
        <v>0</v>
      </c>
      <c r="R150" s="832"/>
      <c r="S150" s="837">
        <v>0</v>
      </c>
      <c r="T150" s="836"/>
      <c r="U150" s="838">
        <v>0</v>
      </c>
    </row>
    <row r="151" spans="1:21" ht="14.4" customHeight="1" x14ac:dyDescent="0.3">
      <c r="A151" s="831">
        <v>50</v>
      </c>
      <c r="B151" s="832" t="s">
        <v>2036</v>
      </c>
      <c r="C151" s="832" t="s">
        <v>2041</v>
      </c>
      <c r="D151" s="833" t="s">
        <v>3245</v>
      </c>
      <c r="E151" s="834" t="s">
        <v>2049</v>
      </c>
      <c r="F151" s="832" t="s">
        <v>2037</v>
      </c>
      <c r="G151" s="832" t="s">
        <v>2066</v>
      </c>
      <c r="H151" s="832" t="s">
        <v>626</v>
      </c>
      <c r="I151" s="832" t="s">
        <v>1712</v>
      </c>
      <c r="J151" s="832" t="s">
        <v>686</v>
      </c>
      <c r="K151" s="832" t="s">
        <v>1713</v>
      </c>
      <c r="L151" s="835">
        <v>117.03</v>
      </c>
      <c r="M151" s="835">
        <v>1053.27</v>
      </c>
      <c r="N151" s="832">
        <v>9</v>
      </c>
      <c r="O151" s="836">
        <v>4.5</v>
      </c>
      <c r="P151" s="835">
        <v>585.15</v>
      </c>
      <c r="Q151" s="837">
        <v>0.55555555555555558</v>
      </c>
      <c r="R151" s="832">
        <v>5</v>
      </c>
      <c r="S151" s="837">
        <v>0.55555555555555558</v>
      </c>
      <c r="T151" s="836">
        <v>2.5</v>
      </c>
      <c r="U151" s="838">
        <v>0.55555555555555558</v>
      </c>
    </row>
    <row r="152" spans="1:21" ht="14.4" customHeight="1" x14ac:dyDescent="0.3">
      <c r="A152" s="831">
        <v>50</v>
      </c>
      <c r="B152" s="832" t="s">
        <v>2036</v>
      </c>
      <c r="C152" s="832" t="s">
        <v>2041</v>
      </c>
      <c r="D152" s="833" t="s">
        <v>3245</v>
      </c>
      <c r="E152" s="834" t="s">
        <v>2049</v>
      </c>
      <c r="F152" s="832" t="s">
        <v>2037</v>
      </c>
      <c r="G152" s="832" t="s">
        <v>2066</v>
      </c>
      <c r="H152" s="832" t="s">
        <v>626</v>
      </c>
      <c r="I152" s="832" t="s">
        <v>1710</v>
      </c>
      <c r="J152" s="832" t="s">
        <v>686</v>
      </c>
      <c r="K152" s="832" t="s">
        <v>1711</v>
      </c>
      <c r="L152" s="835">
        <v>17.559999999999999</v>
      </c>
      <c r="M152" s="835">
        <v>122.91999999999999</v>
      </c>
      <c r="N152" s="832">
        <v>7</v>
      </c>
      <c r="O152" s="836">
        <v>3.5</v>
      </c>
      <c r="P152" s="835">
        <v>87.8</v>
      </c>
      <c r="Q152" s="837">
        <v>0.7142857142857143</v>
      </c>
      <c r="R152" s="832">
        <v>5</v>
      </c>
      <c r="S152" s="837">
        <v>0.7142857142857143</v>
      </c>
      <c r="T152" s="836">
        <v>2.5</v>
      </c>
      <c r="U152" s="838">
        <v>0.7142857142857143</v>
      </c>
    </row>
    <row r="153" spans="1:21" ht="14.4" customHeight="1" x14ac:dyDescent="0.3">
      <c r="A153" s="831">
        <v>50</v>
      </c>
      <c r="B153" s="832" t="s">
        <v>2036</v>
      </c>
      <c r="C153" s="832" t="s">
        <v>2041</v>
      </c>
      <c r="D153" s="833" t="s">
        <v>3245</v>
      </c>
      <c r="E153" s="834" t="s">
        <v>2049</v>
      </c>
      <c r="F153" s="832" t="s">
        <v>2037</v>
      </c>
      <c r="G153" s="832" t="s">
        <v>2066</v>
      </c>
      <c r="H153" s="832" t="s">
        <v>626</v>
      </c>
      <c r="I153" s="832" t="s">
        <v>1957</v>
      </c>
      <c r="J153" s="832" t="s">
        <v>686</v>
      </c>
      <c r="K153" s="832" t="s">
        <v>1958</v>
      </c>
      <c r="L153" s="835">
        <v>35.11</v>
      </c>
      <c r="M153" s="835">
        <v>210.66000000000003</v>
      </c>
      <c r="N153" s="832">
        <v>6</v>
      </c>
      <c r="O153" s="836">
        <v>2</v>
      </c>
      <c r="P153" s="835">
        <v>175.55</v>
      </c>
      <c r="Q153" s="837">
        <v>0.83333333333333326</v>
      </c>
      <c r="R153" s="832">
        <v>5</v>
      </c>
      <c r="S153" s="837">
        <v>0.83333333333333337</v>
      </c>
      <c r="T153" s="836">
        <v>1.5</v>
      </c>
      <c r="U153" s="838">
        <v>0.75</v>
      </c>
    </row>
    <row r="154" spans="1:21" ht="14.4" customHeight="1" x14ac:dyDescent="0.3">
      <c r="A154" s="831">
        <v>50</v>
      </c>
      <c r="B154" s="832" t="s">
        <v>2036</v>
      </c>
      <c r="C154" s="832" t="s">
        <v>2041</v>
      </c>
      <c r="D154" s="833" t="s">
        <v>3245</v>
      </c>
      <c r="E154" s="834" t="s">
        <v>2049</v>
      </c>
      <c r="F154" s="832" t="s">
        <v>2037</v>
      </c>
      <c r="G154" s="832" t="s">
        <v>2249</v>
      </c>
      <c r="H154" s="832" t="s">
        <v>587</v>
      </c>
      <c r="I154" s="832" t="s">
        <v>2250</v>
      </c>
      <c r="J154" s="832" t="s">
        <v>2251</v>
      </c>
      <c r="K154" s="832" t="s">
        <v>2252</v>
      </c>
      <c r="L154" s="835">
        <v>35.11</v>
      </c>
      <c r="M154" s="835">
        <v>105.33</v>
      </c>
      <c r="N154" s="832">
        <v>3</v>
      </c>
      <c r="O154" s="836">
        <v>1</v>
      </c>
      <c r="P154" s="835"/>
      <c r="Q154" s="837">
        <v>0</v>
      </c>
      <c r="R154" s="832"/>
      <c r="S154" s="837">
        <v>0</v>
      </c>
      <c r="T154" s="836"/>
      <c r="U154" s="838">
        <v>0</v>
      </c>
    </row>
    <row r="155" spans="1:21" ht="14.4" customHeight="1" x14ac:dyDescent="0.3">
      <c r="A155" s="831">
        <v>50</v>
      </c>
      <c r="B155" s="832" t="s">
        <v>2036</v>
      </c>
      <c r="C155" s="832" t="s">
        <v>2041</v>
      </c>
      <c r="D155" s="833" t="s">
        <v>3245</v>
      </c>
      <c r="E155" s="834" t="s">
        <v>2049</v>
      </c>
      <c r="F155" s="832" t="s">
        <v>2037</v>
      </c>
      <c r="G155" s="832" t="s">
        <v>2253</v>
      </c>
      <c r="H155" s="832" t="s">
        <v>587</v>
      </c>
      <c r="I155" s="832" t="s">
        <v>2254</v>
      </c>
      <c r="J155" s="832" t="s">
        <v>2255</v>
      </c>
      <c r="K155" s="832" t="s">
        <v>2256</v>
      </c>
      <c r="L155" s="835">
        <v>58.86</v>
      </c>
      <c r="M155" s="835">
        <v>58.86</v>
      </c>
      <c r="N155" s="832">
        <v>1</v>
      </c>
      <c r="O155" s="836">
        <v>1</v>
      </c>
      <c r="P155" s="835"/>
      <c r="Q155" s="837">
        <v>0</v>
      </c>
      <c r="R155" s="832"/>
      <c r="S155" s="837">
        <v>0</v>
      </c>
      <c r="T155" s="836"/>
      <c r="U155" s="838">
        <v>0</v>
      </c>
    </row>
    <row r="156" spans="1:21" ht="14.4" customHeight="1" x14ac:dyDescent="0.3">
      <c r="A156" s="831">
        <v>50</v>
      </c>
      <c r="B156" s="832" t="s">
        <v>2036</v>
      </c>
      <c r="C156" s="832" t="s">
        <v>2041</v>
      </c>
      <c r="D156" s="833" t="s">
        <v>3245</v>
      </c>
      <c r="E156" s="834" t="s">
        <v>2049</v>
      </c>
      <c r="F156" s="832" t="s">
        <v>2037</v>
      </c>
      <c r="G156" s="832" t="s">
        <v>2257</v>
      </c>
      <c r="H156" s="832" t="s">
        <v>587</v>
      </c>
      <c r="I156" s="832" t="s">
        <v>2258</v>
      </c>
      <c r="J156" s="832" t="s">
        <v>2259</v>
      </c>
      <c r="K156" s="832" t="s">
        <v>2260</v>
      </c>
      <c r="L156" s="835">
        <v>1887.9</v>
      </c>
      <c r="M156" s="835">
        <v>16991.100000000002</v>
      </c>
      <c r="N156" s="832">
        <v>9</v>
      </c>
      <c r="O156" s="836">
        <v>1.5</v>
      </c>
      <c r="P156" s="835">
        <v>5663.7000000000007</v>
      </c>
      <c r="Q156" s="837">
        <v>0.33333333333333331</v>
      </c>
      <c r="R156" s="832">
        <v>3</v>
      </c>
      <c r="S156" s="837">
        <v>0.33333333333333331</v>
      </c>
      <c r="T156" s="836">
        <v>0.5</v>
      </c>
      <c r="U156" s="838">
        <v>0.33333333333333331</v>
      </c>
    </row>
    <row r="157" spans="1:21" ht="14.4" customHeight="1" x14ac:dyDescent="0.3">
      <c r="A157" s="831">
        <v>50</v>
      </c>
      <c r="B157" s="832" t="s">
        <v>2036</v>
      </c>
      <c r="C157" s="832" t="s">
        <v>2041</v>
      </c>
      <c r="D157" s="833" t="s">
        <v>3245</v>
      </c>
      <c r="E157" s="834" t="s">
        <v>2049</v>
      </c>
      <c r="F157" s="832" t="s">
        <v>2037</v>
      </c>
      <c r="G157" s="832" t="s">
        <v>2257</v>
      </c>
      <c r="H157" s="832" t="s">
        <v>587</v>
      </c>
      <c r="I157" s="832" t="s">
        <v>2261</v>
      </c>
      <c r="J157" s="832" t="s">
        <v>2259</v>
      </c>
      <c r="K157" s="832" t="s">
        <v>2262</v>
      </c>
      <c r="L157" s="835">
        <v>1544.99</v>
      </c>
      <c r="M157" s="835">
        <v>9269.94</v>
      </c>
      <c r="N157" s="832">
        <v>6</v>
      </c>
      <c r="O157" s="836">
        <v>2</v>
      </c>
      <c r="P157" s="835"/>
      <c r="Q157" s="837">
        <v>0</v>
      </c>
      <c r="R157" s="832"/>
      <c r="S157" s="837">
        <v>0</v>
      </c>
      <c r="T157" s="836"/>
      <c r="U157" s="838">
        <v>0</v>
      </c>
    </row>
    <row r="158" spans="1:21" ht="14.4" customHeight="1" x14ac:dyDescent="0.3">
      <c r="A158" s="831">
        <v>50</v>
      </c>
      <c r="B158" s="832" t="s">
        <v>2036</v>
      </c>
      <c r="C158" s="832" t="s">
        <v>2041</v>
      </c>
      <c r="D158" s="833" t="s">
        <v>3245</v>
      </c>
      <c r="E158" s="834" t="s">
        <v>2049</v>
      </c>
      <c r="F158" s="832" t="s">
        <v>2037</v>
      </c>
      <c r="G158" s="832" t="s">
        <v>2263</v>
      </c>
      <c r="H158" s="832" t="s">
        <v>626</v>
      </c>
      <c r="I158" s="832" t="s">
        <v>2264</v>
      </c>
      <c r="J158" s="832" t="s">
        <v>2265</v>
      </c>
      <c r="K158" s="832" t="s">
        <v>2069</v>
      </c>
      <c r="L158" s="835">
        <v>176.32</v>
      </c>
      <c r="M158" s="835">
        <v>176.32</v>
      </c>
      <c r="N158" s="832">
        <v>1</v>
      </c>
      <c r="O158" s="836">
        <v>1</v>
      </c>
      <c r="P158" s="835">
        <v>176.32</v>
      </c>
      <c r="Q158" s="837">
        <v>1</v>
      </c>
      <c r="R158" s="832">
        <v>1</v>
      </c>
      <c r="S158" s="837">
        <v>1</v>
      </c>
      <c r="T158" s="836">
        <v>1</v>
      </c>
      <c r="U158" s="838">
        <v>1</v>
      </c>
    </row>
    <row r="159" spans="1:21" ht="14.4" customHeight="1" x14ac:dyDescent="0.3">
      <c r="A159" s="831">
        <v>50</v>
      </c>
      <c r="B159" s="832" t="s">
        <v>2036</v>
      </c>
      <c r="C159" s="832" t="s">
        <v>2041</v>
      </c>
      <c r="D159" s="833" t="s">
        <v>3245</v>
      </c>
      <c r="E159" s="834" t="s">
        <v>2049</v>
      </c>
      <c r="F159" s="832" t="s">
        <v>2037</v>
      </c>
      <c r="G159" s="832" t="s">
        <v>2266</v>
      </c>
      <c r="H159" s="832" t="s">
        <v>587</v>
      </c>
      <c r="I159" s="832" t="s">
        <v>2267</v>
      </c>
      <c r="J159" s="832" t="s">
        <v>2268</v>
      </c>
      <c r="K159" s="832" t="s">
        <v>2269</v>
      </c>
      <c r="L159" s="835">
        <v>23.72</v>
      </c>
      <c r="M159" s="835">
        <v>142.32</v>
      </c>
      <c r="N159" s="832">
        <v>6</v>
      </c>
      <c r="O159" s="836">
        <v>1</v>
      </c>
      <c r="P159" s="835"/>
      <c r="Q159" s="837">
        <v>0</v>
      </c>
      <c r="R159" s="832"/>
      <c r="S159" s="837">
        <v>0</v>
      </c>
      <c r="T159" s="836"/>
      <c r="U159" s="838">
        <v>0</v>
      </c>
    </row>
    <row r="160" spans="1:21" ht="14.4" customHeight="1" x14ac:dyDescent="0.3">
      <c r="A160" s="831">
        <v>50</v>
      </c>
      <c r="B160" s="832" t="s">
        <v>2036</v>
      </c>
      <c r="C160" s="832" t="s">
        <v>2041</v>
      </c>
      <c r="D160" s="833" t="s">
        <v>3245</v>
      </c>
      <c r="E160" s="834" t="s">
        <v>2049</v>
      </c>
      <c r="F160" s="832" t="s">
        <v>2037</v>
      </c>
      <c r="G160" s="832" t="s">
        <v>2270</v>
      </c>
      <c r="H160" s="832" t="s">
        <v>587</v>
      </c>
      <c r="I160" s="832" t="s">
        <v>2271</v>
      </c>
      <c r="J160" s="832" t="s">
        <v>743</v>
      </c>
      <c r="K160" s="832" t="s">
        <v>2272</v>
      </c>
      <c r="L160" s="835">
        <v>182.22</v>
      </c>
      <c r="M160" s="835">
        <v>182.22</v>
      </c>
      <c r="N160" s="832">
        <v>1</v>
      </c>
      <c r="O160" s="836">
        <v>1</v>
      </c>
      <c r="P160" s="835"/>
      <c r="Q160" s="837">
        <v>0</v>
      </c>
      <c r="R160" s="832"/>
      <c r="S160" s="837">
        <v>0</v>
      </c>
      <c r="T160" s="836"/>
      <c r="U160" s="838">
        <v>0</v>
      </c>
    </row>
    <row r="161" spans="1:21" ht="14.4" customHeight="1" x14ac:dyDescent="0.3">
      <c r="A161" s="831">
        <v>50</v>
      </c>
      <c r="B161" s="832" t="s">
        <v>2036</v>
      </c>
      <c r="C161" s="832" t="s">
        <v>2041</v>
      </c>
      <c r="D161" s="833" t="s">
        <v>3245</v>
      </c>
      <c r="E161" s="834" t="s">
        <v>2049</v>
      </c>
      <c r="F161" s="832" t="s">
        <v>2037</v>
      </c>
      <c r="G161" s="832" t="s">
        <v>2270</v>
      </c>
      <c r="H161" s="832" t="s">
        <v>587</v>
      </c>
      <c r="I161" s="832" t="s">
        <v>2273</v>
      </c>
      <c r="J161" s="832" t="s">
        <v>743</v>
      </c>
      <c r="K161" s="832" t="s">
        <v>2272</v>
      </c>
      <c r="L161" s="835">
        <v>182.22</v>
      </c>
      <c r="M161" s="835">
        <v>182.22</v>
      </c>
      <c r="N161" s="832">
        <v>1</v>
      </c>
      <c r="O161" s="836">
        <v>0.5</v>
      </c>
      <c r="P161" s="835">
        <v>182.22</v>
      </c>
      <c r="Q161" s="837">
        <v>1</v>
      </c>
      <c r="R161" s="832">
        <v>1</v>
      </c>
      <c r="S161" s="837">
        <v>1</v>
      </c>
      <c r="T161" s="836">
        <v>0.5</v>
      </c>
      <c r="U161" s="838">
        <v>1</v>
      </c>
    </row>
    <row r="162" spans="1:21" ht="14.4" customHeight="1" x14ac:dyDescent="0.3">
      <c r="A162" s="831">
        <v>50</v>
      </c>
      <c r="B162" s="832" t="s">
        <v>2036</v>
      </c>
      <c r="C162" s="832" t="s">
        <v>2041</v>
      </c>
      <c r="D162" s="833" t="s">
        <v>3245</v>
      </c>
      <c r="E162" s="834" t="s">
        <v>2049</v>
      </c>
      <c r="F162" s="832" t="s">
        <v>2037</v>
      </c>
      <c r="G162" s="832" t="s">
        <v>2274</v>
      </c>
      <c r="H162" s="832" t="s">
        <v>587</v>
      </c>
      <c r="I162" s="832" t="s">
        <v>2275</v>
      </c>
      <c r="J162" s="832" t="s">
        <v>1276</v>
      </c>
      <c r="K162" s="832" t="s">
        <v>2276</v>
      </c>
      <c r="L162" s="835">
        <v>0</v>
      </c>
      <c r="M162" s="835">
        <v>0</v>
      </c>
      <c r="N162" s="832">
        <v>3</v>
      </c>
      <c r="O162" s="836">
        <v>1</v>
      </c>
      <c r="P162" s="835">
        <v>0</v>
      </c>
      <c r="Q162" s="837"/>
      <c r="R162" s="832">
        <v>3</v>
      </c>
      <c r="S162" s="837">
        <v>1</v>
      </c>
      <c r="T162" s="836">
        <v>1</v>
      </c>
      <c r="U162" s="838">
        <v>1</v>
      </c>
    </row>
    <row r="163" spans="1:21" ht="14.4" customHeight="1" x14ac:dyDescent="0.3">
      <c r="A163" s="831">
        <v>50</v>
      </c>
      <c r="B163" s="832" t="s">
        <v>2036</v>
      </c>
      <c r="C163" s="832" t="s">
        <v>2041</v>
      </c>
      <c r="D163" s="833" t="s">
        <v>3245</v>
      </c>
      <c r="E163" s="834" t="s">
        <v>2049</v>
      </c>
      <c r="F163" s="832" t="s">
        <v>2037</v>
      </c>
      <c r="G163" s="832" t="s">
        <v>2116</v>
      </c>
      <c r="H163" s="832" t="s">
        <v>587</v>
      </c>
      <c r="I163" s="832" t="s">
        <v>2277</v>
      </c>
      <c r="J163" s="832" t="s">
        <v>794</v>
      </c>
      <c r="K163" s="832" t="s">
        <v>2278</v>
      </c>
      <c r="L163" s="835">
        <v>477.5</v>
      </c>
      <c r="M163" s="835">
        <v>477.5</v>
      </c>
      <c r="N163" s="832">
        <v>1</v>
      </c>
      <c r="O163" s="836">
        <v>0.5</v>
      </c>
      <c r="P163" s="835"/>
      <c r="Q163" s="837">
        <v>0</v>
      </c>
      <c r="R163" s="832"/>
      <c r="S163" s="837">
        <v>0</v>
      </c>
      <c r="T163" s="836"/>
      <c r="U163" s="838">
        <v>0</v>
      </c>
    </row>
    <row r="164" spans="1:21" ht="14.4" customHeight="1" x14ac:dyDescent="0.3">
      <c r="A164" s="831">
        <v>50</v>
      </c>
      <c r="B164" s="832" t="s">
        <v>2036</v>
      </c>
      <c r="C164" s="832" t="s">
        <v>2041</v>
      </c>
      <c r="D164" s="833" t="s">
        <v>3245</v>
      </c>
      <c r="E164" s="834" t="s">
        <v>2049</v>
      </c>
      <c r="F164" s="832" t="s">
        <v>2037</v>
      </c>
      <c r="G164" s="832" t="s">
        <v>2279</v>
      </c>
      <c r="H164" s="832" t="s">
        <v>587</v>
      </c>
      <c r="I164" s="832" t="s">
        <v>2280</v>
      </c>
      <c r="J164" s="832" t="s">
        <v>913</v>
      </c>
      <c r="K164" s="832" t="s">
        <v>2281</v>
      </c>
      <c r="L164" s="835">
        <v>43.48</v>
      </c>
      <c r="M164" s="835">
        <v>130.44</v>
      </c>
      <c r="N164" s="832">
        <v>3</v>
      </c>
      <c r="O164" s="836">
        <v>0.5</v>
      </c>
      <c r="P164" s="835">
        <v>130.44</v>
      </c>
      <c r="Q164" s="837">
        <v>1</v>
      </c>
      <c r="R164" s="832">
        <v>3</v>
      </c>
      <c r="S164" s="837">
        <v>1</v>
      </c>
      <c r="T164" s="836">
        <v>0.5</v>
      </c>
      <c r="U164" s="838">
        <v>1</v>
      </c>
    </row>
    <row r="165" spans="1:21" ht="14.4" customHeight="1" x14ac:dyDescent="0.3">
      <c r="A165" s="831">
        <v>50</v>
      </c>
      <c r="B165" s="832" t="s">
        <v>2036</v>
      </c>
      <c r="C165" s="832" t="s">
        <v>2041</v>
      </c>
      <c r="D165" s="833" t="s">
        <v>3245</v>
      </c>
      <c r="E165" s="834" t="s">
        <v>2049</v>
      </c>
      <c r="F165" s="832" t="s">
        <v>2037</v>
      </c>
      <c r="G165" s="832" t="s">
        <v>2119</v>
      </c>
      <c r="H165" s="832" t="s">
        <v>626</v>
      </c>
      <c r="I165" s="832" t="s">
        <v>2181</v>
      </c>
      <c r="J165" s="832" t="s">
        <v>839</v>
      </c>
      <c r="K165" s="832" t="s">
        <v>1954</v>
      </c>
      <c r="L165" s="835">
        <v>42.51</v>
      </c>
      <c r="M165" s="835">
        <v>340.08</v>
      </c>
      <c r="N165" s="832">
        <v>8</v>
      </c>
      <c r="O165" s="836">
        <v>4</v>
      </c>
      <c r="P165" s="835">
        <v>170.04</v>
      </c>
      <c r="Q165" s="837">
        <v>0.5</v>
      </c>
      <c r="R165" s="832">
        <v>4</v>
      </c>
      <c r="S165" s="837">
        <v>0.5</v>
      </c>
      <c r="T165" s="836">
        <v>2</v>
      </c>
      <c r="U165" s="838">
        <v>0.5</v>
      </c>
    </row>
    <row r="166" spans="1:21" ht="14.4" customHeight="1" x14ac:dyDescent="0.3">
      <c r="A166" s="831">
        <v>50</v>
      </c>
      <c r="B166" s="832" t="s">
        <v>2036</v>
      </c>
      <c r="C166" s="832" t="s">
        <v>2041</v>
      </c>
      <c r="D166" s="833" t="s">
        <v>3245</v>
      </c>
      <c r="E166" s="834" t="s">
        <v>2049</v>
      </c>
      <c r="F166" s="832" t="s">
        <v>2037</v>
      </c>
      <c r="G166" s="832" t="s">
        <v>2119</v>
      </c>
      <c r="H166" s="832" t="s">
        <v>626</v>
      </c>
      <c r="I166" s="832" t="s">
        <v>1679</v>
      </c>
      <c r="J166" s="832" t="s">
        <v>839</v>
      </c>
      <c r="K166" s="832" t="s">
        <v>1680</v>
      </c>
      <c r="L166" s="835">
        <v>85.02</v>
      </c>
      <c r="M166" s="835">
        <v>340.08</v>
      </c>
      <c r="N166" s="832">
        <v>4</v>
      </c>
      <c r="O166" s="836">
        <v>2.5</v>
      </c>
      <c r="P166" s="835">
        <v>85.02</v>
      </c>
      <c r="Q166" s="837">
        <v>0.25</v>
      </c>
      <c r="R166" s="832">
        <v>1</v>
      </c>
      <c r="S166" s="837">
        <v>0.25</v>
      </c>
      <c r="T166" s="836">
        <v>0.5</v>
      </c>
      <c r="U166" s="838">
        <v>0.2</v>
      </c>
    </row>
    <row r="167" spans="1:21" ht="14.4" customHeight="1" x14ac:dyDescent="0.3">
      <c r="A167" s="831">
        <v>50</v>
      </c>
      <c r="B167" s="832" t="s">
        <v>2036</v>
      </c>
      <c r="C167" s="832" t="s">
        <v>2041</v>
      </c>
      <c r="D167" s="833" t="s">
        <v>3245</v>
      </c>
      <c r="E167" s="834" t="s">
        <v>2049</v>
      </c>
      <c r="F167" s="832" t="s">
        <v>2037</v>
      </c>
      <c r="G167" s="832" t="s">
        <v>2120</v>
      </c>
      <c r="H167" s="832" t="s">
        <v>626</v>
      </c>
      <c r="I167" s="832" t="s">
        <v>2282</v>
      </c>
      <c r="J167" s="832" t="s">
        <v>1623</v>
      </c>
      <c r="K167" s="832" t="s">
        <v>1676</v>
      </c>
      <c r="L167" s="835">
        <v>30.83</v>
      </c>
      <c r="M167" s="835">
        <v>92.49</v>
      </c>
      <c r="N167" s="832">
        <v>3</v>
      </c>
      <c r="O167" s="836">
        <v>0.5</v>
      </c>
      <c r="P167" s="835">
        <v>92.49</v>
      </c>
      <c r="Q167" s="837">
        <v>1</v>
      </c>
      <c r="R167" s="832">
        <v>3</v>
      </c>
      <c r="S167" s="837">
        <v>1</v>
      </c>
      <c r="T167" s="836">
        <v>0.5</v>
      </c>
      <c r="U167" s="838">
        <v>1</v>
      </c>
    </row>
    <row r="168" spans="1:21" ht="14.4" customHeight="1" x14ac:dyDescent="0.3">
      <c r="A168" s="831">
        <v>50</v>
      </c>
      <c r="B168" s="832" t="s">
        <v>2036</v>
      </c>
      <c r="C168" s="832" t="s">
        <v>2041</v>
      </c>
      <c r="D168" s="833" t="s">
        <v>3245</v>
      </c>
      <c r="E168" s="834" t="s">
        <v>2049</v>
      </c>
      <c r="F168" s="832" t="s">
        <v>2037</v>
      </c>
      <c r="G168" s="832" t="s">
        <v>2123</v>
      </c>
      <c r="H168" s="832" t="s">
        <v>587</v>
      </c>
      <c r="I168" s="832" t="s">
        <v>2124</v>
      </c>
      <c r="J168" s="832" t="s">
        <v>2125</v>
      </c>
      <c r="K168" s="832" t="s">
        <v>2126</v>
      </c>
      <c r="L168" s="835">
        <v>107.27</v>
      </c>
      <c r="M168" s="835">
        <v>1930.8600000000001</v>
      </c>
      <c r="N168" s="832">
        <v>18</v>
      </c>
      <c r="O168" s="836">
        <v>5.5</v>
      </c>
      <c r="P168" s="835">
        <v>1287.24</v>
      </c>
      <c r="Q168" s="837">
        <v>0.66666666666666663</v>
      </c>
      <c r="R168" s="832">
        <v>12</v>
      </c>
      <c r="S168" s="837">
        <v>0.66666666666666663</v>
      </c>
      <c r="T168" s="836">
        <v>3.5</v>
      </c>
      <c r="U168" s="838">
        <v>0.63636363636363635</v>
      </c>
    </row>
    <row r="169" spans="1:21" ht="14.4" customHeight="1" x14ac:dyDescent="0.3">
      <c r="A169" s="831">
        <v>50</v>
      </c>
      <c r="B169" s="832" t="s">
        <v>2036</v>
      </c>
      <c r="C169" s="832" t="s">
        <v>2041</v>
      </c>
      <c r="D169" s="833" t="s">
        <v>3245</v>
      </c>
      <c r="E169" s="834" t="s">
        <v>2049</v>
      </c>
      <c r="F169" s="832" t="s">
        <v>2037</v>
      </c>
      <c r="G169" s="832" t="s">
        <v>2182</v>
      </c>
      <c r="H169" s="832" t="s">
        <v>587</v>
      </c>
      <c r="I169" s="832" t="s">
        <v>2283</v>
      </c>
      <c r="J169" s="832" t="s">
        <v>653</v>
      </c>
      <c r="K169" s="832" t="s">
        <v>2284</v>
      </c>
      <c r="L169" s="835">
        <v>168.78</v>
      </c>
      <c r="M169" s="835">
        <v>337.56</v>
      </c>
      <c r="N169" s="832">
        <v>2</v>
      </c>
      <c r="O169" s="836">
        <v>1</v>
      </c>
      <c r="P169" s="835"/>
      <c r="Q169" s="837">
        <v>0</v>
      </c>
      <c r="R169" s="832"/>
      <c r="S169" s="837">
        <v>0</v>
      </c>
      <c r="T169" s="836"/>
      <c r="U169" s="838">
        <v>0</v>
      </c>
    </row>
    <row r="170" spans="1:21" ht="14.4" customHeight="1" x14ac:dyDescent="0.3">
      <c r="A170" s="831">
        <v>50</v>
      </c>
      <c r="B170" s="832" t="s">
        <v>2036</v>
      </c>
      <c r="C170" s="832" t="s">
        <v>2041</v>
      </c>
      <c r="D170" s="833" t="s">
        <v>3245</v>
      </c>
      <c r="E170" s="834" t="s">
        <v>2049</v>
      </c>
      <c r="F170" s="832" t="s">
        <v>2037</v>
      </c>
      <c r="G170" s="832" t="s">
        <v>2182</v>
      </c>
      <c r="H170" s="832" t="s">
        <v>587</v>
      </c>
      <c r="I170" s="832" t="s">
        <v>2285</v>
      </c>
      <c r="J170" s="832" t="s">
        <v>932</v>
      </c>
      <c r="K170" s="832" t="s">
        <v>2286</v>
      </c>
      <c r="L170" s="835">
        <v>84.39</v>
      </c>
      <c r="M170" s="835">
        <v>168.78</v>
      </c>
      <c r="N170" s="832">
        <v>2</v>
      </c>
      <c r="O170" s="836">
        <v>0.5</v>
      </c>
      <c r="P170" s="835">
        <v>168.78</v>
      </c>
      <c r="Q170" s="837">
        <v>1</v>
      </c>
      <c r="R170" s="832">
        <v>2</v>
      </c>
      <c r="S170" s="837">
        <v>1</v>
      </c>
      <c r="T170" s="836">
        <v>0.5</v>
      </c>
      <c r="U170" s="838">
        <v>1</v>
      </c>
    </row>
    <row r="171" spans="1:21" ht="14.4" customHeight="1" x14ac:dyDescent="0.3">
      <c r="A171" s="831">
        <v>50</v>
      </c>
      <c r="B171" s="832" t="s">
        <v>2036</v>
      </c>
      <c r="C171" s="832" t="s">
        <v>2041</v>
      </c>
      <c r="D171" s="833" t="s">
        <v>3245</v>
      </c>
      <c r="E171" s="834" t="s">
        <v>2049</v>
      </c>
      <c r="F171" s="832" t="s">
        <v>2037</v>
      </c>
      <c r="G171" s="832" t="s">
        <v>2127</v>
      </c>
      <c r="H171" s="832" t="s">
        <v>587</v>
      </c>
      <c r="I171" s="832" t="s">
        <v>2128</v>
      </c>
      <c r="J171" s="832" t="s">
        <v>897</v>
      </c>
      <c r="K171" s="832" t="s">
        <v>2129</v>
      </c>
      <c r="L171" s="835">
        <v>45.03</v>
      </c>
      <c r="M171" s="835">
        <v>90.06</v>
      </c>
      <c r="N171" s="832">
        <v>2</v>
      </c>
      <c r="O171" s="836">
        <v>1</v>
      </c>
      <c r="P171" s="835">
        <v>45.03</v>
      </c>
      <c r="Q171" s="837">
        <v>0.5</v>
      </c>
      <c r="R171" s="832">
        <v>1</v>
      </c>
      <c r="S171" s="837">
        <v>0.5</v>
      </c>
      <c r="T171" s="836">
        <v>0.5</v>
      </c>
      <c r="U171" s="838">
        <v>0.5</v>
      </c>
    </row>
    <row r="172" spans="1:21" ht="14.4" customHeight="1" x14ac:dyDescent="0.3">
      <c r="A172" s="831">
        <v>50</v>
      </c>
      <c r="B172" s="832" t="s">
        <v>2036</v>
      </c>
      <c r="C172" s="832" t="s">
        <v>2041</v>
      </c>
      <c r="D172" s="833" t="s">
        <v>3245</v>
      </c>
      <c r="E172" s="834" t="s">
        <v>2049</v>
      </c>
      <c r="F172" s="832" t="s">
        <v>2037</v>
      </c>
      <c r="G172" s="832" t="s">
        <v>2287</v>
      </c>
      <c r="H172" s="832" t="s">
        <v>587</v>
      </c>
      <c r="I172" s="832" t="s">
        <v>2288</v>
      </c>
      <c r="J172" s="832" t="s">
        <v>2289</v>
      </c>
      <c r="K172" s="832" t="s">
        <v>2290</v>
      </c>
      <c r="L172" s="835">
        <v>166.1</v>
      </c>
      <c r="M172" s="835">
        <v>1661</v>
      </c>
      <c r="N172" s="832">
        <v>10</v>
      </c>
      <c r="O172" s="836">
        <v>1.5</v>
      </c>
      <c r="P172" s="835">
        <v>332.2</v>
      </c>
      <c r="Q172" s="837">
        <v>0.19999999999999998</v>
      </c>
      <c r="R172" s="832">
        <v>2</v>
      </c>
      <c r="S172" s="837">
        <v>0.2</v>
      </c>
      <c r="T172" s="836">
        <v>0.5</v>
      </c>
      <c r="U172" s="838">
        <v>0.33333333333333331</v>
      </c>
    </row>
    <row r="173" spans="1:21" ht="14.4" customHeight="1" x14ac:dyDescent="0.3">
      <c r="A173" s="831">
        <v>50</v>
      </c>
      <c r="B173" s="832" t="s">
        <v>2036</v>
      </c>
      <c r="C173" s="832" t="s">
        <v>2041</v>
      </c>
      <c r="D173" s="833" t="s">
        <v>3245</v>
      </c>
      <c r="E173" s="834" t="s">
        <v>2049</v>
      </c>
      <c r="F173" s="832" t="s">
        <v>2037</v>
      </c>
      <c r="G173" s="832" t="s">
        <v>2291</v>
      </c>
      <c r="H173" s="832" t="s">
        <v>626</v>
      </c>
      <c r="I173" s="832" t="s">
        <v>2292</v>
      </c>
      <c r="J173" s="832" t="s">
        <v>2293</v>
      </c>
      <c r="K173" s="832" t="s">
        <v>2294</v>
      </c>
      <c r="L173" s="835">
        <v>655.23</v>
      </c>
      <c r="M173" s="835">
        <v>655.23</v>
      </c>
      <c r="N173" s="832">
        <v>1</v>
      </c>
      <c r="O173" s="836">
        <v>1</v>
      </c>
      <c r="P173" s="835">
        <v>655.23</v>
      </c>
      <c r="Q173" s="837">
        <v>1</v>
      </c>
      <c r="R173" s="832">
        <v>1</v>
      </c>
      <c r="S173" s="837">
        <v>1</v>
      </c>
      <c r="T173" s="836">
        <v>1</v>
      </c>
      <c r="U173" s="838">
        <v>1</v>
      </c>
    </row>
    <row r="174" spans="1:21" ht="14.4" customHeight="1" x14ac:dyDescent="0.3">
      <c r="A174" s="831">
        <v>50</v>
      </c>
      <c r="B174" s="832" t="s">
        <v>2036</v>
      </c>
      <c r="C174" s="832" t="s">
        <v>2041</v>
      </c>
      <c r="D174" s="833" t="s">
        <v>3245</v>
      </c>
      <c r="E174" s="834" t="s">
        <v>2049</v>
      </c>
      <c r="F174" s="832" t="s">
        <v>2037</v>
      </c>
      <c r="G174" s="832" t="s">
        <v>2295</v>
      </c>
      <c r="H174" s="832" t="s">
        <v>626</v>
      </c>
      <c r="I174" s="832" t="s">
        <v>1959</v>
      </c>
      <c r="J174" s="832" t="s">
        <v>711</v>
      </c>
      <c r="K174" s="832" t="s">
        <v>1960</v>
      </c>
      <c r="L174" s="835">
        <v>8.7899999999999991</v>
      </c>
      <c r="M174" s="835">
        <v>8.7899999999999991</v>
      </c>
      <c r="N174" s="832">
        <v>1</v>
      </c>
      <c r="O174" s="836">
        <v>0.5</v>
      </c>
      <c r="P174" s="835">
        <v>8.7899999999999991</v>
      </c>
      <c r="Q174" s="837">
        <v>1</v>
      </c>
      <c r="R174" s="832">
        <v>1</v>
      </c>
      <c r="S174" s="837">
        <v>1</v>
      </c>
      <c r="T174" s="836">
        <v>0.5</v>
      </c>
      <c r="U174" s="838">
        <v>1</v>
      </c>
    </row>
    <row r="175" spans="1:21" ht="14.4" customHeight="1" x14ac:dyDescent="0.3">
      <c r="A175" s="831">
        <v>50</v>
      </c>
      <c r="B175" s="832" t="s">
        <v>2036</v>
      </c>
      <c r="C175" s="832" t="s">
        <v>2041</v>
      </c>
      <c r="D175" s="833" t="s">
        <v>3245</v>
      </c>
      <c r="E175" s="834" t="s">
        <v>2049</v>
      </c>
      <c r="F175" s="832" t="s">
        <v>2037</v>
      </c>
      <c r="G175" s="832" t="s">
        <v>2295</v>
      </c>
      <c r="H175" s="832" t="s">
        <v>626</v>
      </c>
      <c r="I175" s="832" t="s">
        <v>1719</v>
      </c>
      <c r="J175" s="832" t="s">
        <v>711</v>
      </c>
      <c r="K175" s="832" t="s">
        <v>1720</v>
      </c>
      <c r="L175" s="835">
        <v>29.27</v>
      </c>
      <c r="M175" s="835">
        <v>58.54</v>
      </c>
      <c r="N175" s="832">
        <v>2</v>
      </c>
      <c r="O175" s="836">
        <v>0.5</v>
      </c>
      <c r="P175" s="835"/>
      <c r="Q175" s="837">
        <v>0</v>
      </c>
      <c r="R175" s="832"/>
      <c r="S175" s="837">
        <v>0</v>
      </c>
      <c r="T175" s="836"/>
      <c r="U175" s="838">
        <v>0</v>
      </c>
    </row>
    <row r="176" spans="1:21" ht="14.4" customHeight="1" x14ac:dyDescent="0.3">
      <c r="A176" s="831">
        <v>50</v>
      </c>
      <c r="B176" s="832" t="s">
        <v>2036</v>
      </c>
      <c r="C176" s="832" t="s">
        <v>2041</v>
      </c>
      <c r="D176" s="833" t="s">
        <v>3245</v>
      </c>
      <c r="E176" s="834" t="s">
        <v>2049</v>
      </c>
      <c r="F176" s="832" t="s">
        <v>2037</v>
      </c>
      <c r="G176" s="832" t="s">
        <v>2295</v>
      </c>
      <c r="H176" s="832" t="s">
        <v>626</v>
      </c>
      <c r="I176" s="832" t="s">
        <v>1721</v>
      </c>
      <c r="J176" s="832" t="s">
        <v>709</v>
      </c>
      <c r="K176" s="832" t="s">
        <v>1722</v>
      </c>
      <c r="L176" s="835">
        <v>117.03</v>
      </c>
      <c r="M176" s="835">
        <v>117.03</v>
      </c>
      <c r="N176" s="832">
        <v>1</v>
      </c>
      <c r="O176" s="836">
        <v>0.5</v>
      </c>
      <c r="P176" s="835"/>
      <c r="Q176" s="837">
        <v>0</v>
      </c>
      <c r="R176" s="832"/>
      <c r="S176" s="837">
        <v>0</v>
      </c>
      <c r="T176" s="836"/>
      <c r="U176" s="838">
        <v>0</v>
      </c>
    </row>
    <row r="177" spans="1:21" ht="14.4" customHeight="1" x14ac:dyDescent="0.3">
      <c r="A177" s="831">
        <v>50</v>
      </c>
      <c r="B177" s="832" t="s">
        <v>2036</v>
      </c>
      <c r="C177" s="832" t="s">
        <v>2041</v>
      </c>
      <c r="D177" s="833" t="s">
        <v>3245</v>
      </c>
      <c r="E177" s="834" t="s">
        <v>2049</v>
      </c>
      <c r="F177" s="832" t="s">
        <v>2037</v>
      </c>
      <c r="G177" s="832" t="s">
        <v>2094</v>
      </c>
      <c r="H177" s="832" t="s">
        <v>587</v>
      </c>
      <c r="I177" s="832" t="s">
        <v>2296</v>
      </c>
      <c r="J177" s="832" t="s">
        <v>2297</v>
      </c>
      <c r="K177" s="832" t="s">
        <v>2298</v>
      </c>
      <c r="L177" s="835">
        <v>83.79</v>
      </c>
      <c r="M177" s="835">
        <v>83.79</v>
      </c>
      <c r="N177" s="832">
        <v>1</v>
      </c>
      <c r="O177" s="836">
        <v>1</v>
      </c>
      <c r="P177" s="835">
        <v>83.79</v>
      </c>
      <c r="Q177" s="837">
        <v>1</v>
      </c>
      <c r="R177" s="832">
        <v>1</v>
      </c>
      <c r="S177" s="837">
        <v>1</v>
      </c>
      <c r="T177" s="836">
        <v>1</v>
      </c>
      <c r="U177" s="838">
        <v>1</v>
      </c>
    </row>
    <row r="178" spans="1:21" ht="14.4" customHeight="1" x14ac:dyDescent="0.3">
      <c r="A178" s="831">
        <v>50</v>
      </c>
      <c r="B178" s="832" t="s">
        <v>2036</v>
      </c>
      <c r="C178" s="832" t="s">
        <v>2041</v>
      </c>
      <c r="D178" s="833" t="s">
        <v>3245</v>
      </c>
      <c r="E178" s="834" t="s">
        <v>2049</v>
      </c>
      <c r="F178" s="832" t="s">
        <v>2037</v>
      </c>
      <c r="G178" s="832" t="s">
        <v>2094</v>
      </c>
      <c r="H178" s="832" t="s">
        <v>587</v>
      </c>
      <c r="I178" s="832" t="s">
        <v>2299</v>
      </c>
      <c r="J178" s="832" t="s">
        <v>2300</v>
      </c>
      <c r="K178" s="832" t="s">
        <v>2096</v>
      </c>
      <c r="L178" s="835">
        <v>98.75</v>
      </c>
      <c r="M178" s="835">
        <v>395</v>
      </c>
      <c r="N178" s="832">
        <v>4</v>
      </c>
      <c r="O178" s="836">
        <v>2</v>
      </c>
      <c r="P178" s="835">
        <v>395</v>
      </c>
      <c r="Q178" s="837">
        <v>1</v>
      </c>
      <c r="R178" s="832">
        <v>4</v>
      </c>
      <c r="S178" s="837">
        <v>1</v>
      </c>
      <c r="T178" s="836">
        <v>2</v>
      </c>
      <c r="U178" s="838">
        <v>1</v>
      </c>
    </row>
    <row r="179" spans="1:21" ht="14.4" customHeight="1" x14ac:dyDescent="0.3">
      <c r="A179" s="831">
        <v>50</v>
      </c>
      <c r="B179" s="832" t="s">
        <v>2036</v>
      </c>
      <c r="C179" s="832" t="s">
        <v>2041</v>
      </c>
      <c r="D179" s="833" t="s">
        <v>3245</v>
      </c>
      <c r="E179" s="834" t="s">
        <v>2049</v>
      </c>
      <c r="F179" s="832" t="s">
        <v>2037</v>
      </c>
      <c r="G179" s="832" t="s">
        <v>2301</v>
      </c>
      <c r="H179" s="832" t="s">
        <v>587</v>
      </c>
      <c r="I179" s="832" t="s">
        <v>2302</v>
      </c>
      <c r="J179" s="832" t="s">
        <v>2303</v>
      </c>
      <c r="K179" s="832" t="s">
        <v>2304</v>
      </c>
      <c r="L179" s="835">
        <v>132.97999999999999</v>
      </c>
      <c r="M179" s="835">
        <v>132.97999999999999</v>
      </c>
      <c r="N179" s="832">
        <v>1</v>
      </c>
      <c r="O179" s="836">
        <v>1</v>
      </c>
      <c r="P179" s="835">
        <v>132.97999999999999</v>
      </c>
      <c r="Q179" s="837">
        <v>1</v>
      </c>
      <c r="R179" s="832">
        <v>1</v>
      </c>
      <c r="S179" s="837">
        <v>1</v>
      </c>
      <c r="T179" s="836">
        <v>1</v>
      </c>
      <c r="U179" s="838">
        <v>1</v>
      </c>
    </row>
    <row r="180" spans="1:21" ht="14.4" customHeight="1" x14ac:dyDescent="0.3">
      <c r="A180" s="831">
        <v>50</v>
      </c>
      <c r="B180" s="832" t="s">
        <v>2036</v>
      </c>
      <c r="C180" s="832" t="s">
        <v>2041</v>
      </c>
      <c r="D180" s="833" t="s">
        <v>3245</v>
      </c>
      <c r="E180" s="834" t="s">
        <v>2049</v>
      </c>
      <c r="F180" s="832" t="s">
        <v>2037</v>
      </c>
      <c r="G180" s="832" t="s">
        <v>2074</v>
      </c>
      <c r="H180" s="832" t="s">
        <v>626</v>
      </c>
      <c r="I180" s="832" t="s">
        <v>1648</v>
      </c>
      <c r="J180" s="832" t="s">
        <v>1649</v>
      </c>
      <c r="K180" s="832" t="s">
        <v>1650</v>
      </c>
      <c r="L180" s="835">
        <v>93.43</v>
      </c>
      <c r="M180" s="835">
        <v>934.30000000000007</v>
      </c>
      <c r="N180" s="832">
        <v>10</v>
      </c>
      <c r="O180" s="836">
        <v>3.5</v>
      </c>
      <c r="P180" s="835">
        <v>373.72</v>
      </c>
      <c r="Q180" s="837">
        <v>0.4</v>
      </c>
      <c r="R180" s="832">
        <v>4</v>
      </c>
      <c r="S180" s="837">
        <v>0.4</v>
      </c>
      <c r="T180" s="836">
        <v>2</v>
      </c>
      <c r="U180" s="838">
        <v>0.5714285714285714</v>
      </c>
    </row>
    <row r="181" spans="1:21" ht="14.4" customHeight="1" x14ac:dyDescent="0.3">
      <c r="A181" s="831">
        <v>50</v>
      </c>
      <c r="B181" s="832" t="s">
        <v>2036</v>
      </c>
      <c r="C181" s="832" t="s">
        <v>2041</v>
      </c>
      <c r="D181" s="833" t="s">
        <v>3245</v>
      </c>
      <c r="E181" s="834" t="s">
        <v>2049</v>
      </c>
      <c r="F181" s="832" t="s">
        <v>2037</v>
      </c>
      <c r="G181" s="832" t="s">
        <v>2305</v>
      </c>
      <c r="H181" s="832" t="s">
        <v>587</v>
      </c>
      <c r="I181" s="832" t="s">
        <v>2306</v>
      </c>
      <c r="J181" s="832" t="s">
        <v>722</v>
      </c>
      <c r="K181" s="832" t="s">
        <v>2307</v>
      </c>
      <c r="L181" s="835">
        <v>231.16</v>
      </c>
      <c r="M181" s="835">
        <v>3005.08</v>
      </c>
      <c r="N181" s="832">
        <v>13</v>
      </c>
      <c r="O181" s="836">
        <v>3.5</v>
      </c>
      <c r="P181" s="835">
        <v>2080.44</v>
      </c>
      <c r="Q181" s="837">
        <v>0.69230769230769229</v>
      </c>
      <c r="R181" s="832">
        <v>9</v>
      </c>
      <c r="S181" s="837">
        <v>0.69230769230769229</v>
      </c>
      <c r="T181" s="836">
        <v>2.5</v>
      </c>
      <c r="U181" s="838">
        <v>0.7142857142857143</v>
      </c>
    </row>
    <row r="182" spans="1:21" ht="14.4" customHeight="1" x14ac:dyDescent="0.3">
      <c r="A182" s="831">
        <v>50</v>
      </c>
      <c r="B182" s="832" t="s">
        <v>2036</v>
      </c>
      <c r="C182" s="832" t="s">
        <v>2041</v>
      </c>
      <c r="D182" s="833" t="s">
        <v>3245</v>
      </c>
      <c r="E182" s="834" t="s">
        <v>2049</v>
      </c>
      <c r="F182" s="832" t="s">
        <v>2037</v>
      </c>
      <c r="G182" s="832" t="s">
        <v>2305</v>
      </c>
      <c r="H182" s="832" t="s">
        <v>587</v>
      </c>
      <c r="I182" s="832" t="s">
        <v>2308</v>
      </c>
      <c r="J182" s="832" t="s">
        <v>722</v>
      </c>
      <c r="K182" s="832" t="s">
        <v>2309</v>
      </c>
      <c r="L182" s="835">
        <v>577.88</v>
      </c>
      <c r="M182" s="835">
        <v>1155.76</v>
      </c>
      <c r="N182" s="832">
        <v>2</v>
      </c>
      <c r="O182" s="836">
        <v>1</v>
      </c>
      <c r="P182" s="835"/>
      <c r="Q182" s="837">
        <v>0</v>
      </c>
      <c r="R182" s="832"/>
      <c r="S182" s="837">
        <v>0</v>
      </c>
      <c r="T182" s="836"/>
      <c r="U182" s="838">
        <v>0</v>
      </c>
    </row>
    <row r="183" spans="1:21" ht="14.4" customHeight="1" x14ac:dyDescent="0.3">
      <c r="A183" s="831">
        <v>50</v>
      </c>
      <c r="B183" s="832" t="s">
        <v>2036</v>
      </c>
      <c r="C183" s="832" t="s">
        <v>2041</v>
      </c>
      <c r="D183" s="833" t="s">
        <v>3245</v>
      </c>
      <c r="E183" s="834" t="s">
        <v>2049</v>
      </c>
      <c r="F183" s="832" t="s">
        <v>2037</v>
      </c>
      <c r="G183" s="832" t="s">
        <v>2075</v>
      </c>
      <c r="H183" s="832" t="s">
        <v>587</v>
      </c>
      <c r="I183" s="832" t="s">
        <v>2076</v>
      </c>
      <c r="J183" s="832" t="s">
        <v>2077</v>
      </c>
      <c r="K183" s="832" t="s">
        <v>2078</v>
      </c>
      <c r="L183" s="835">
        <v>11.73</v>
      </c>
      <c r="M183" s="835">
        <v>46.92</v>
      </c>
      <c r="N183" s="832">
        <v>4</v>
      </c>
      <c r="O183" s="836">
        <v>2.5</v>
      </c>
      <c r="P183" s="835">
        <v>35.19</v>
      </c>
      <c r="Q183" s="837">
        <v>0.74999999999999989</v>
      </c>
      <c r="R183" s="832">
        <v>3</v>
      </c>
      <c r="S183" s="837">
        <v>0.75</v>
      </c>
      <c r="T183" s="836">
        <v>2</v>
      </c>
      <c r="U183" s="838">
        <v>0.8</v>
      </c>
    </row>
    <row r="184" spans="1:21" ht="14.4" customHeight="1" x14ac:dyDescent="0.3">
      <c r="A184" s="831">
        <v>50</v>
      </c>
      <c r="B184" s="832" t="s">
        <v>2036</v>
      </c>
      <c r="C184" s="832" t="s">
        <v>2041</v>
      </c>
      <c r="D184" s="833" t="s">
        <v>3245</v>
      </c>
      <c r="E184" s="834" t="s">
        <v>2049</v>
      </c>
      <c r="F184" s="832" t="s">
        <v>2037</v>
      </c>
      <c r="G184" s="832" t="s">
        <v>2075</v>
      </c>
      <c r="H184" s="832" t="s">
        <v>587</v>
      </c>
      <c r="I184" s="832" t="s">
        <v>2186</v>
      </c>
      <c r="J184" s="832" t="s">
        <v>2187</v>
      </c>
      <c r="K184" s="832" t="s">
        <v>2188</v>
      </c>
      <c r="L184" s="835">
        <v>11.73</v>
      </c>
      <c r="M184" s="835">
        <v>11.73</v>
      </c>
      <c r="N184" s="832">
        <v>1</v>
      </c>
      <c r="O184" s="836">
        <v>1</v>
      </c>
      <c r="P184" s="835">
        <v>11.73</v>
      </c>
      <c r="Q184" s="837">
        <v>1</v>
      </c>
      <c r="R184" s="832">
        <v>1</v>
      </c>
      <c r="S184" s="837">
        <v>1</v>
      </c>
      <c r="T184" s="836">
        <v>1</v>
      </c>
      <c r="U184" s="838">
        <v>1</v>
      </c>
    </row>
    <row r="185" spans="1:21" ht="14.4" customHeight="1" x14ac:dyDescent="0.3">
      <c r="A185" s="831">
        <v>50</v>
      </c>
      <c r="B185" s="832" t="s">
        <v>2036</v>
      </c>
      <c r="C185" s="832" t="s">
        <v>2041</v>
      </c>
      <c r="D185" s="833" t="s">
        <v>3245</v>
      </c>
      <c r="E185" s="834" t="s">
        <v>2049</v>
      </c>
      <c r="F185" s="832" t="s">
        <v>2037</v>
      </c>
      <c r="G185" s="832" t="s">
        <v>2075</v>
      </c>
      <c r="H185" s="832" t="s">
        <v>587</v>
      </c>
      <c r="I185" s="832" t="s">
        <v>2214</v>
      </c>
      <c r="J185" s="832" t="s">
        <v>2077</v>
      </c>
      <c r="K185" s="832" t="s">
        <v>636</v>
      </c>
      <c r="L185" s="835">
        <v>58.62</v>
      </c>
      <c r="M185" s="835">
        <v>351.71999999999997</v>
      </c>
      <c r="N185" s="832">
        <v>6</v>
      </c>
      <c r="O185" s="836">
        <v>4</v>
      </c>
      <c r="P185" s="835">
        <v>175.85999999999999</v>
      </c>
      <c r="Q185" s="837">
        <v>0.5</v>
      </c>
      <c r="R185" s="832">
        <v>3</v>
      </c>
      <c r="S185" s="837">
        <v>0.5</v>
      </c>
      <c r="T185" s="836">
        <v>2</v>
      </c>
      <c r="U185" s="838">
        <v>0.5</v>
      </c>
    </row>
    <row r="186" spans="1:21" ht="14.4" customHeight="1" x14ac:dyDescent="0.3">
      <c r="A186" s="831">
        <v>50</v>
      </c>
      <c r="B186" s="832" t="s">
        <v>2036</v>
      </c>
      <c r="C186" s="832" t="s">
        <v>2041</v>
      </c>
      <c r="D186" s="833" t="s">
        <v>3245</v>
      </c>
      <c r="E186" s="834" t="s">
        <v>2049</v>
      </c>
      <c r="F186" s="832" t="s">
        <v>2037</v>
      </c>
      <c r="G186" s="832" t="s">
        <v>2104</v>
      </c>
      <c r="H186" s="832" t="s">
        <v>626</v>
      </c>
      <c r="I186" s="832" t="s">
        <v>1765</v>
      </c>
      <c r="J186" s="832" t="s">
        <v>934</v>
      </c>
      <c r="K186" s="832" t="s">
        <v>1766</v>
      </c>
      <c r="L186" s="835">
        <v>39.549999999999997</v>
      </c>
      <c r="M186" s="835">
        <v>39.549999999999997</v>
      </c>
      <c r="N186" s="832">
        <v>1</v>
      </c>
      <c r="O186" s="836">
        <v>0.5</v>
      </c>
      <c r="P186" s="835"/>
      <c r="Q186" s="837">
        <v>0</v>
      </c>
      <c r="R186" s="832"/>
      <c r="S186" s="837">
        <v>0</v>
      </c>
      <c r="T186" s="836"/>
      <c r="U186" s="838">
        <v>0</v>
      </c>
    </row>
    <row r="187" spans="1:21" ht="14.4" customHeight="1" x14ac:dyDescent="0.3">
      <c r="A187" s="831">
        <v>50</v>
      </c>
      <c r="B187" s="832" t="s">
        <v>2036</v>
      </c>
      <c r="C187" s="832" t="s">
        <v>2041</v>
      </c>
      <c r="D187" s="833" t="s">
        <v>3245</v>
      </c>
      <c r="E187" s="834" t="s">
        <v>2049</v>
      </c>
      <c r="F187" s="832" t="s">
        <v>2037</v>
      </c>
      <c r="G187" s="832" t="s">
        <v>2104</v>
      </c>
      <c r="H187" s="832" t="s">
        <v>626</v>
      </c>
      <c r="I187" s="832" t="s">
        <v>2310</v>
      </c>
      <c r="J187" s="832" t="s">
        <v>934</v>
      </c>
      <c r="K187" s="832" t="s">
        <v>2311</v>
      </c>
      <c r="L187" s="835">
        <v>118.65</v>
      </c>
      <c r="M187" s="835">
        <v>118.65</v>
      </c>
      <c r="N187" s="832">
        <v>1</v>
      </c>
      <c r="O187" s="836">
        <v>0.5</v>
      </c>
      <c r="P187" s="835">
        <v>118.65</v>
      </c>
      <c r="Q187" s="837">
        <v>1</v>
      </c>
      <c r="R187" s="832">
        <v>1</v>
      </c>
      <c r="S187" s="837">
        <v>1</v>
      </c>
      <c r="T187" s="836">
        <v>0.5</v>
      </c>
      <c r="U187" s="838">
        <v>1</v>
      </c>
    </row>
    <row r="188" spans="1:21" ht="14.4" customHeight="1" x14ac:dyDescent="0.3">
      <c r="A188" s="831">
        <v>50</v>
      </c>
      <c r="B188" s="832" t="s">
        <v>2036</v>
      </c>
      <c r="C188" s="832" t="s">
        <v>2041</v>
      </c>
      <c r="D188" s="833" t="s">
        <v>3245</v>
      </c>
      <c r="E188" s="834" t="s">
        <v>2049</v>
      </c>
      <c r="F188" s="832" t="s">
        <v>2037</v>
      </c>
      <c r="G188" s="832" t="s">
        <v>2104</v>
      </c>
      <c r="H188" s="832" t="s">
        <v>626</v>
      </c>
      <c r="I188" s="832" t="s">
        <v>2312</v>
      </c>
      <c r="J188" s="832" t="s">
        <v>2313</v>
      </c>
      <c r="K188" s="832" t="s">
        <v>2314</v>
      </c>
      <c r="L188" s="835">
        <v>237.31</v>
      </c>
      <c r="M188" s="835">
        <v>474.62</v>
      </c>
      <c r="N188" s="832">
        <v>2</v>
      </c>
      <c r="O188" s="836">
        <v>1</v>
      </c>
      <c r="P188" s="835"/>
      <c r="Q188" s="837">
        <v>0</v>
      </c>
      <c r="R188" s="832"/>
      <c r="S188" s="837">
        <v>0</v>
      </c>
      <c r="T188" s="836"/>
      <c r="U188" s="838">
        <v>0</v>
      </c>
    </row>
    <row r="189" spans="1:21" ht="14.4" customHeight="1" x14ac:dyDescent="0.3">
      <c r="A189" s="831">
        <v>50</v>
      </c>
      <c r="B189" s="832" t="s">
        <v>2036</v>
      </c>
      <c r="C189" s="832" t="s">
        <v>2041</v>
      </c>
      <c r="D189" s="833" t="s">
        <v>3245</v>
      </c>
      <c r="E189" s="834" t="s">
        <v>2049</v>
      </c>
      <c r="F189" s="832" t="s">
        <v>2037</v>
      </c>
      <c r="G189" s="832" t="s">
        <v>2136</v>
      </c>
      <c r="H189" s="832" t="s">
        <v>626</v>
      </c>
      <c r="I189" s="832" t="s">
        <v>2315</v>
      </c>
      <c r="J189" s="832" t="s">
        <v>2316</v>
      </c>
      <c r="K189" s="832" t="s">
        <v>2317</v>
      </c>
      <c r="L189" s="835">
        <v>146.9</v>
      </c>
      <c r="M189" s="835">
        <v>293.8</v>
      </c>
      <c r="N189" s="832">
        <v>2</v>
      </c>
      <c r="O189" s="836">
        <v>0.5</v>
      </c>
      <c r="P189" s="835">
        <v>293.8</v>
      </c>
      <c r="Q189" s="837">
        <v>1</v>
      </c>
      <c r="R189" s="832">
        <v>2</v>
      </c>
      <c r="S189" s="837">
        <v>1</v>
      </c>
      <c r="T189" s="836">
        <v>0.5</v>
      </c>
      <c r="U189" s="838">
        <v>1</v>
      </c>
    </row>
    <row r="190" spans="1:21" ht="14.4" customHeight="1" x14ac:dyDescent="0.3">
      <c r="A190" s="831">
        <v>50</v>
      </c>
      <c r="B190" s="832" t="s">
        <v>2036</v>
      </c>
      <c r="C190" s="832" t="s">
        <v>2041</v>
      </c>
      <c r="D190" s="833" t="s">
        <v>3245</v>
      </c>
      <c r="E190" s="834" t="s">
        <v>2049</v>
      </c>
      <c r="F190" s="832" t="s">
        <v>2037</v>
      </c>
      <c r="G190" s="832" t="s">
        <v>2318</v>
      </c>
      <c r="H190" s="832" t="s">
        <v>626</v>
      </c>
      <c r="I190" s="832" t="s">
        <v>2319</v>
      </c>
      <c r="J190" s="832" t="s">
        <v>2320</v>
      </c>
      <c r="K190" s="832" t="s">
        <v>2321</v>
      </c>
      <c r="L190" s="835">
        <v>32.869999999999997</v>
      </c>
      <c r="M190" s="835">
        <v>32.869999999999997</v>
      </c>
      <c r="N190" s="832">
        <v>1</v>
      </c>
      <c r="O190" s="836">
        <v>1</v>
      </c>
      <c r="P190" s="835"/>
      <c r="Q190" s="837">
        <v>0</v>
      </c>
      <c r="R190" s="832"/>
      <c r="S190" s="837">
        <v>0</v>
      </c>
      <c r="T190" s="836"/>
      <c r="U190" s="838">
        <v>0</v>
      </c>
    </row>
    <row r="191" spans="1:21" ht="14.4" customHeight="1" x14ac:dyDescent="0.3">
      <c r="A191" s="831">
        <v>50</v>
      </c>
      <c r="B191" s="832" t="s">
        <v>2036</v>
      </c>
      <c r="C191" s="832" t="s">
        <v>2041</v>
      </c>
      <c r="D191" s="833" t="s">
        <v>3245</v>
      </c>
      <c r="E191" s="834" t="s">
        <v>2049</v>
      </c>
      <c r="F191" s="832" t="s">
        <v>2037</v>
      </c>
      <c r="G191" s="832" t="s">
        <v>2138</v>
      </c>
      <c r="H191" s="832" t="s">
        <v>626</v>
      </c>
      <c r="I191" s="832" t="s">
        <v>1955</v>
      </c>
      <c r="J191" s="832" t="s">
        <v>1694</v>
      </c>
      <c r="K191" s="832" t="s">
        <v>1956</v>
      </c>
      <c r="L191" s="835">
        <v>10.65</v>
      </c>
      <c r="M191" s="835">
        <v>10.65</v>
      </c>
      <c r="N191" s="832">
        <v>1</v>
      </c>
      <c r="O191" s="836">
        <v>0.5</v>
      </c>
      <c r="P191" s="835">
        <v>10.65</v>
      </c>
      <c r="Q191" s="837">
        <v>1</v>
      </c>
      <c r="R191" s="832">
        <v>1</v>
      </c>
      <c r="S191" s="837">
        <v>1</v>
      </c>
      <c r="T191" s="836">
        <v>0.5</v>
      </c>
      <c r="U191" s="838">
        <v>1</v>
      </c>
    </row>
    <row r="192" spans="1:21" ht="14.4" customHeight="1" x14ac:dyDescent="0.3">
      <c r="A192" s="831">
        <v>50</v>
      </c>
      <c r="B192" s="832" t="s">
        <v>2036</v>
      </c>
      <c r="C192" s="832" t="s">
        <v>2041</v>
      </c>
      <c r="D192" s="833" t="s">
        <v>3245</v>
      </c>
      <c r="E192" s="834" t="s">
        <v>2049</v>
      </c>
      <c r="F192" s="832" t="s">
        <v>2037</v>
      </c>
      <c r="G192" s="832" t="s">
        <v>2138</v>
      </c>
      <c r="H192" s="832" t="s">
        <v>626</v>
      </c>
      <c r="I192" s="832" t="s">
        <v>1698</v>
      </c>
      <c r="J192" s="832" t="s">
        <v>1699</v>
      </c>
      <c r="K192" s="832" t="s">
        <v>1700</v>
      </c>
      <c r="L192" s="835">
        <v>234.07</v>
      </c>
      <c r="M192" s="835">
        <v>468.14</v>
      </c>
      <c r="N192" s="832">
        <v>2</v>
      </c>
      <c r="O192" s="836">
        <v>1</v>
      </c>
      <c r="P192" s="835">
        <v>468.14</v>
      </c>
      <c r="Q192" s="837">
        <v>1</v>
      </c>
      <c r="R192" s="832">
        <v>2</v>
      </c>
      <c r="S192" s="837">
        <v>1</v>
      </c>
      <c r="T192" s="836">
        <v>1</v>
      </c>
      <c r="U192" s="838">
        <v>1</v>
      </c>
    </row>
    <row r="193" spans="1:21" ht="14.4" customHeight="1" x14ac:dyDescent="0.3">
      <c r="A193" s="831">
        <v>50</v>
      </c>
      <c r="B193" s="832" t="s">
        <v>2036</v>
      </c>
      <c r="C193" s="832" t="s">
        <v>2041</v>
      </c>
      <c r="D193" s="833" t="s">
        <v>3245</v>
      </c>
      <c r="E193" s="834" t="s">
        <v>2049</v>
      </c>
      <c r="F193" s="832" t="s">
        <v>2037</v>
      </c>
      <c r="G193" s="832" t="s">
        <v>2138</v>
      </c>
      <c r="H193" s="832" t="s">
        <v>626</v>
      </c>
      <c r="I193" s="832" t="s">
        <v>2322</v>
      </c>
      <c r="J193" s="832" t="s">
        <v>1694</v>
      </c>
      <c r="K193" s="832" t="s">
        <v>2323</v>
      </c>
      <c r="L193" s="835">
        <v>117.03</v>
      </c>
      <c r="M193" s="835">
        <v>234.06</v>
      </c>
      <c r="N193" s="832">
        <v>2</v>
      </c>
      <c r="O193" s="836">
        <v>0.5</v>
      </c>
      <c r="P193" s="835">
        <v>234.06</v>
      </c>
      <c r="Q193" s="837">
        <v>1</v>
      </c>
      <c r="R193" s="832">
        <v>2</v>
      </c>
      <c r="S193" s="837">
        <v>1</v>
      </c>
      <c r="T193" s="836">
        <v>0.5</v>
      </c>
      <c r="U193" s="838">
        <v>1</v>
      </c>
    </row>
    <row r="194" spans="1:21" ht="14.4" customHeight="1" x14ac:dyDescent="0.3">
      <c r="A194" s="831">
        <v>50</v>
      </c>
      <c r="B194" s="832" t="s">
        <v>2036</v>
      </c>
      <c r="C194" s="832" t="s">
        <v>2041</v>
      </c>
      <c r="D194" s="833" t="s">
        <v>3245</v>
      </c>
      <c r="E194" s="834" t="s">
        <v>2049</v>
      </c>
      <c r="F194" s="832" t="s">
        <v>2037</v>
      </c>
      <c r="G194" s="832" t="s">
        <v>2138</v>
      </c>
      <c r="H194" s="832" t="s">
        <v>626</v>
      </c>
      <c r="I194" s="832" t="s">
        <v>1701</v>
      </c>
      <c r="J194" s="832" t="s">
        <v>1694</v>
      </c>
      <c r="K194" s="832" t="s">
        <v>1702</v>
      </c>
      <c r="L194" s="835">
        <v>17.559999999999999</v>
      </c>
      <c r="M194" s="835">
        <v>35.119999999999997</v>
      </c>
      <c r="N194" s="832">
        <v>2</v>
      </c>
      <c r="O194" s="836">
        <v>1</v>
      </c>
      <c r="P194" s="835"/>
      <c r="Q194" s="837">
        <v>0</v>
      </c>
      <c r="R194" s="832"/>
      <c r="S194" s="837">
        <v>0</v>
      </c>
      <c r="T194" s="836"/>
      <c r="U194" s="838">
        <v>0</v>
      </c>
    </row>
    <row r="195" spans="1:21" ht="14.4" customHeight="1" x14ac:dyDescent="0.3">
      <c r="A195" s="831">
        <v>50</v>
      </c>
      <c r="B195" s="832" t="s">
        <v>2036</v>
      </c>
      <c r="C195" s="832" t="s">
        <v>2041</v>
      </c>
      <c r="D195" s="833" t="s">
        <v>3245</v>
      </c>
      <c r="E195" s="834" t="s">
        <v>2049</v>
      </c>
      <c r="F195" s="832" t="s">
        <v>2037</v>
      </c>
      <c r="G195" s="832" t="s">
        <v>2138</v>
      </c>
      <c r="H195" s="832" t="s">
        <v>626</v>
      </c>
      <c r="I195" s="832" t="s">
        <v>2324</v>
      </c>
      <c r="J195" s="832" t="s">
        <v>1694</v>
      </c>
      <c r="K195" s="832" t="s">
        <v>2325</v>
      </c>
      <c r="L195" s="835">
        <v>58.52</v>
      </c>
      <c r="M195" s="835">
        <v>58.52</v>
      </c>
      <c r="N195" s="832">
        <v>1</v>
      </c>
      <c r="O195" s="836">
        <v>0.5</v>
      </c>
      <c r="P195" s="835">
        <v>58.52</v>
      </c>
      <c r="Q195" s="837">
        <v>1</v>
      </c>
      <c r="R195" s="832">
        <v>1</v>
      </c>
      <c r="S195" s="837">
        <v>1</v>
      </c>
      <c r="T195" s="836">
        <v>0.5</v>
      </c>
      <c r="U195" s="838">
        <v>1</v>
      </c>
    </row>
    <row r="196" spans="1:21" ht="14.4" customHeight="1" x14ac:dyDescent="0.3">
      <c r="A196" s="831">
        <v>50</v>
      </c>
      <c r="B196" s="832" t="s">
        <v>2036</v>
      </c>
      <c r="C196" s="832" t="s">
        <v>2041</v>
      </c>
      <c r="D196" s="833" t="s">
        <v>3245</v>
      </c>
      <c r="E196" s="834" t="s">
        <v>2049</v>
      </c>
      <c r="F196" s="832" t="s">
        <v>2037</v>
      </c>
      <c r="G196" s="832" t="s">
        <v>2326</v>
      </c>
      <c r="H196" s="832" t="s">
        <v>626</v>
      </c>
      <c r="I196" s="832" t="s">
        <v>2327</v>
      </c>
      <c r="J196" s="832" t="s">
        <v>2328</v>
      </c>
      <c r="K196" s="832" t="s">
        <v>2329</v>
      </c>
      <c r="L196" s="835">
        <v>0</v>
      </c>
      <c r="M196" s="835">
        <v>0</v>
      </c>
      <c r="N196" s="832">
        <v>3</v>
      </c>
      <c r="O196" s="836">
        <v>0.5</v>
      </c>
      <c r="P196" s="835">
        <v>0</v>
      </c>
      <c r="Q196" s="837"/>
      <c r="R196" s="832">
        <v>3</v>
      </c>
      <c r="S196" s="837">
        <v>1</v>
      </c>
      <c r="T196" s="836">
        <v>0.5</v>
      </c>
      <c r="U196" s="838">
        <v>1</v>
      </c>
    </row>
    <row r="197" spans="1:21" ht="14.4" customHeight="1" x14ac:dyDescent="0.3">
      <c r="A197" s="831">
        <v>50</v>
      </c>
      <c r="B197" s="832" t="s">
        <v>2036</v>
      </c>
      <c r="C197" s="832" t="s">
        <v>2041</v>
      </c>
      <c r="D197" s="833" t="s">
        <v>3245</v>
      </c>
      <c r="E197" s="834" t="s">
        <v>2049</v>
      </c>
      <c r="F197" s="832" t="s">
        <v>2037</v>
      </c>
      <c r="G197" s="832" t="s">
        <v>2139</v>
      </c>
      <c r="H197" s="832" t="s">
        <v>626</v>
      </c>
      <c r="I197" s="832" t="s">
        <v>2189</v>
      </c>
      <c r="J197" s="832" t="s">
        <v>829</v>
      </c>
      <c r="K197" s="832" t="s">
        <v>1638</v>
      </c>
      <c r="L197" s="835">
        <v>923.74</v>
      </c>
      <c r="M197" s="835">
        <v>923.74</v>
      </c>
      <c r="N197" s="832">
        <v>1</v>
      </c>
      <c r="O197" s="836">
        <v>1</v>
      </c>
      <c r="P197" s="835">
        <v>923.74</v>
      </c>
      <c r="Q197" s="837">
        <v>1</v>
      </c>
      <c r="R197" s="832">
        <v>1</v>
      </c>
      <c r="S197" s="837">
        <v>1</v>
      </c>
      <c r="T197" s="836">
        <v>1</v>
      </c>
      <c r="U197" s="838">
        <v>1</v>
      </c>
    </row>
    <row r="198" spans="1:21" ht="14.4" customHeight="1" x14ac:dyDescent="0.3">
      <c r="A198" s="831">
        <v>50</v>
      </c>
      <c r="B198" s="832" t="s">
        <v>2036</v>
      </c>
      <c r="C198" s="832" t="s">
        <v>2041</v>
      </c>
      <c r="D198" s="833" t="s">
        <v>3245</v>
      </c>
      <c r="E198" s="834" t="s">
        <v>2049</v>
      </c>
      <c r="F198" s="832" t="s">
        <v>2037</v>
      </c>
      <c r="G198" s="832" t="s">
        <v>2139</v>
      </c>
      <c r="H198" s="832" t="s">
        <v>626</v>
      </c>
      <c r="I198" s="832" t="s">
        <v>2330</v>
      </c>
      <c r="J198" s="832" t="s">
        <v>829</v>
      </c>
      <c r="K198" s="832" t="s">
        <v>1644</v>
      </c>
      <c r="L198" s="835">
        <v>1154.68</v>
      </c>
      <c r="M198" s="835">
        <v>1154.68</v>
      </c>
      <c r="N198" s="832">
        <v>1</v>
      </c>
      <c r="O198" s="836">
        <v>0.5</v>
      </c>
      <c r="P198" s="835">
        <v>1154.68</v>
      </c>
      <c r="Q198" s="837">
        <v>1</v>
      </c>
      <c r="R198" s="832">
        <v>1</v>
      </c>
      <c r="S198" s="837">
        <v>1</v>
      </c>
      <c r="T198" s="836">
        <v>0.5</v>
      </c>
      <c r="U198" s="838">
        <v>1</v>
      </c>
    </row>
    <row r="199" spans="1:21" ht="14.4" customHeight="1" x14ac:dyDescent="0.3">
      <c r="A199" s="831">
        <v>50</v>
      </c>
      <c r="B199" s="832" t="s">
        <v>2036</v>
      </c>
      <c r="C199" s="832" t="s">
        <v>2041</v>
      </c>
      <c r="D199" s="833" t="s">
        <v>3245</v>
      </c>
      <c r="E199" s="834" t="s">
        <v>2049</v>
      </c>
      <c r="F199" s="832" t="s">
        <v>2037</v>
      </c>
      <c r="G199" s="832" t="s">
        <v>2139</v>
      </c>
      <c r="H199" s="832" t="s">
        <v>626</v>
      </c>
      <c r="I199" s="832" t="s">
        <v>2331</v>
      </c>
      <c r="J199" s="832" t="s">
        <v>835</v>
      </c>
      <c r="K199" s="832" t="s">
        <v>1632</v>
      </c>
      <c r="L199" s="835">
        <v>1385.62</v>
      </c>
      <c r="M199" s="835">
        <v>1385.62</v>
      </c>
      <c r="N199" s="832">
        <v>1</v>
      </c>
      <c r="O199" s="836">
        <v>0.5</v>
      </c>
      <c r="P199" s="835">
        <v>1385.62</v>
      </c>
      <c r="Q199" s="837">
        <v>1</v>
      </c>
      <c r="R199" s="832">
        <v>1</v>
      </c>
      <c r="S199" s="837">
        <v>1</v>
      </c>
      <c r="T199" s="836">
        <v>0.5</v>
      </c>
      <c r="U199" s="838">
        <v>1</v>
      </c>
    </row>
    <row r="200" spans="1:21" ht="14.4" customHeight="1" x14ac:dyDescent="0.3">
      <c r="A200" s="831">
        <v>50</v>
      </c>
      <c r="B200" s="832" t="s">
        <v>2036</v>
      </c>
      <c r="C200" s="832" t="s">
        <v>2041</v>
      </c>
      <c r="D200" s="833" t="s">
        <v>3245</v>
      </c>
      <c r="E200" s="834" t="s">
        <v>2049</v>
      </c>
      <c r="F200" s="832" t="s">
        <v>2037</v>
      </c>
      <c r="G200" s="832" t="s">
        <v>2139</v>
      </c>
      <c r="H200" s="832" t="s">
        <v>626</v>
      </c>
      <c r="I200" s="832" t="s">
        <v>2190</v>
      </c>
      <c r="J200" s="832" t="s">
        <v>835</v>
      </c>
      <c r="K200" s="832" t="s">
        <v>1634</v>
      </c>
      <c r="L200" s="835">
        <v>1847.49</v>
      </c>
      <c r="M200" s="835">
        <v>3694.98</v>
      </c>
      <c r="N200" s="832">
        <v>2</v>
      </c>
      <c r="O200" s="836">
        <v>2</v>
      </c>
      <c r="P200" s="835">
        <v>1847.49</v>
      </c>
      <c r="Q200" s="837">
        <v>0.5</v>
      </c>
      <c r="R200" s="832">
        <v>1</v>
      </c>
      <c r="S200" s="837">
        <v>0.5</v>
      </c>
      <c r="T200" s="836">
        <v>1</v>
      </c>
      <c r="U200" s="838">
        <v>0.5</v>
      </c>
    </row>
    <row r="201" spans="1:21" ht="14.4" customHeight="1" x14ac:dyDescent="0.3">
      <c r="A201" s="831">
        <v>50</v>
      </c>
      <c r="B201" s="832" t="s">
        <v>2036</v>
      </c>
      <c r="C201" s="832" t="s">
        <v>2041</v>
      </c>
      <c r="D201" s="833" t="s">
        <v>3245</v>
      </c>
      <c r="E201" s="834" t="s">
        <v>2049</v>
      </c>
      <c r="F201" s="832" t="s">
        <v>2037</v>
      </c>
      <c r="G201" s="832" t="s">
        <v>2139</v>
      </c>
      <c r="H201" s="832" t="s">
        <v>626</v>
      </c>
      <c r="I201" s="832" t="s">
        <v>2140</v>
      </c>
      <c r="J201" s="832" t="s">
        <v>835</v>
      </c>
      <c r="K201" s="832" t="s">
        <v>1636</v>
      </c>
      <c r="L201" s="835">
        <v>2309.36</v>
      </c>
      <c r="M201" s="835">
        <v>2309.36</v>
      </c>
      <c r="N201" s="832">
        <v>1</v>
      </c>
      <c r="O201" s="836">
        <v>1</v>
      </c>
      <c r="P201" s="835"/>
      <c r="Q201" s="837">
        <v>0</v>
      </c>
      <c r="R201" s="832"/>
      <c r="S201" s="837">
        <v>0</v>
      </c>
      <c r="T201" s="836"/>
      <c r="U201" s="838">
        <v>0</v>
      </c>
    </row>
    <row r="202" spans="1:21" ht="14.4" customHeight="1" x14ac:dyDescent="0.3">
      <c r="A202" s="831">
        <v>50</v>
      </c>
      <c r="B202" s="832" t="s">
        <v>2036</v>
      </c>
      <c r="C202" s="832" t="s">
        <v>2041</v>
      </c>
      <c r="D202" s="833" t="s">
        <v>3245</v>
      </c>
      <c r="E202" s="834" t="s">
        <v>2049</v>
      </c>
      <c r="F202" s="832" t="s">
        <v>2037</v>
      </c>
      <c r="G202" s="832" t="s">
        <v>2083</v>
      </c>
      <c r="H202" s="832" t="s">
        <v>626</v>
      </c>
      <c r="I202" s="832" t="s">
        <v>2191</v>
      </c>
      <c r="J202" s="832" t="s">
        <v>2192</v>
      </c>
      <c r="K202" s="832" t="s">
        <v>2082</v>
      </c>
      <c r="L202" s="835">
        <v>32.76</v>
      </c>
      <c r="M202" s="835">
        <v>32.76</v>
      </c>
      <c r="N202" s="832">
        <v>1</v>
      </c>
      <c r="O202" s="836">
        <v>1</v>
      </c>
      <c r="P202" s="835">
        <v>32.76</v>
      </c>
      <c r="Q202" s="837">
        <v>1</v>
      </c>
      <c r="R202" s="832">
        <v>1</v>
      </c>
      <c r="S202" s="837">
        <v>1</v>
      </c>
      <c r="T202" s="836">
        <v>1</v>
      </c>
      <c r="U202" s="838">
        <v>1</v>
      </c>
    </row>
    <row r="203" spans="1:21" ht="14.4" customHeight="1" x14ac:dyDescent="0.3">
      <c r="A203" s="831">
        <v>50</v>
      </c>
      <c r="B203" s="832" t="s">
        <v>2036</v>
      </c>
      <c r="C203" s="832" t="s">
        <v>2041</v>
      </c>
      <c r="D203" s="833" t="s">
        <v>3245</v>
      </c>
      <c r="E203" s="834" t="s">
        <v>2049</v>
      </c>
      <c r="F203" s="832" t="s">
        <v>2037</v>
      </c>
      <c r="G203" s="832" t="s">
        <v>2332</v>
      </c>
      <c r="H203" s="832" t="s">
        <v>587</v>
      </c>
      <c r="I203" s="832" t="s">
        <v>2333</v>
      </c>
      <c r="J203" s="832" t="s">
        <v>667</v>
      </c>
      <c r="K203" s="832" t="s">
        <v>2334</v>
      </c>
      <c r="L203" s="835">
        <v>48.42</v>
      </c>
      <c r="M203" s="835">
        <v>145.26</v>
      </c>
      <c r="N203" s="832">
        <v>3</v>
      </c>
      <c r="O203" s="836">
        <v>0.5</v>
      </c>
      <c r="P203" s="835"/>
      <c r="Q203" s="837">
        <v>0</v>
      </c>
      <c r="R203" s="832"/>
      <c r="S203" s="837">
        <v>0</v>
      </c>
      <c r="T203" s="836"/>
      <c r="U203" s="838">
        <v>0</v>
      </c>
    </row>
    <row r="204" spans="1:21" ht="14.4" customHeight="1" x14ac:dyDescent="0.3">
      <c r="A204" s="831">
        <v>50</v>
      </c>
      <c r="B204" s="832" t="s">
        <v>2036</v>
      </c>
      <c r="C204" s="832" t="s">
        <v>2041</v>
      </c>
      <c r="D204" s="833" t="s">
        <v>3245</v>
      </c>
      <c r="E204" s="834" t="s">
        <v>2049</v>
      </c>
      <c r="F204" s="832" t="s">
        <v>2037</v>
      </c>
      <c r="G204" s="832" t="s">
        <v>2335</v>
      </c>
      <c r="H204" s="832" t="s">
        <v>626</v>
      </c>
      <c r="I204" s="832" t="s">
        <v>2336</v>
      </c>
      <c r="J204" s="832" t="s">
        <v>2337</v>
      </c>
      <c r="K204" s="832" t="s">
        <v>1728</v>
      </c>
      <c r="L204" s="835">
        <v>15.55</v>
      </c>
      <c r="M204" s="835">
        <v>15.55</v>
      </c>
      <c r="N204" s="832">
        <v>1</v>
      </c>
      <c r="O204" s="836">
        <v>0.5</v>
      </c>
      <c r="P204" s="835"/>
      <c r="Q204" s="837">
        <v>0</v>
      </c>
      <c r="R204" s="832"/>
      <c r="S204" s="837">
        <v>0</v>
      </c>
      <c r="T204" s="836"/>
      <c r="U204" s="838">
        <v>0</v>
      </c>
    </row>
    <row r="205" spans="1:21" ht="14.4" customHeight="1" x14ac:dyDescent="0.3">
      <c r="A205" s="831">
        <v>50</v>
      </c>
      <c r="B205" s="832" t="s">
        <v>2036</v>
      </c>
      <c r="C205" s="832" t="s">
        <v>2041</v>
      </c>
      <c r="D205" s="833" t="s">
        <v>3245</v>
      </c>
      <c r="E205" s="834" t="s">
        <v>2049</v>
      </c>
      <c r="F205" s="832" t="s">
        <v>2037</v>
      </c>
      <c r="G205" s="832" t="s">
        <v>2335</v>
      </c>
      <c r="H205" s="832" t="s">
        <v>626</v>
      </c>
      <c r="I205" s="832" t="s">
        <v>2338</v>
      </c>
      <c r="J205" s="832" t="s">
        <v>2337</v>
      </c>
      <c r="K205" s="832" t="s">
        <v>1742</v>
      </c>
      <c r="L205" s="835">
        <v>51.83</v>
      </c>
      <c r="M205" s="835">
        <v>51.83</v>
      </c>
      <c r="N205" s="832">
        <v>1</v>
      </c>
      <c r="O205" s="836">
        <v>1</v>
      </c>
      <c r="P205" s="835"/>
      <c r="Q205" s="837">
        <v>0</v>
      </c>
      <c r="R205" s="832"/>
      <c r="S205" s="837">
        <v>0</v>
      </c>
      <c r="T205" s="836"/>
      <c r="U205" s="838">
        <v>0</v>
      </c>
    </row>
    <row r="206" spans="1:21" ht="14.4" customHeight="1" x14ac:dyDescent="0.3">
      <c r="A206" s="831">
        <v>50</v>
      </c>
      <c r="B206" s="832" t="s">
        <v>2036</v>
      </c>
      <c r="C206" s="832" t="s">
        <v>2041</v>
      </c>
      <c r="D206" s="833" t="s">
        <v>3245</v>
      </c>
      <c r="E206" s="834" t="s">
        <v>2049</v>
      </c>
      <c r="F206" s="832" t="s">
        <v>2037</v>
      </c>
      <c r="G206" s="832" t="s">
        <v>2335</v>
      </c>
      <c r="H206" s="832" t="s">
        <v>626</v>
      </c>
      <c r="I206" s="832" t="s">
        <v>2339</v>
      </c>
      <c r="J206" s="832" t="s">
        <v>2337</v>
      </c>
      <c r="K206" s="832" t="s">
        <v>2221</v>
      </c>
      <c r="L206" s="835">
        <v>103.64</v>
      </c>
      <c r="M206" s="835">
        <v>207.28</v>
      </c>
      <c r="N206" s="832">
        <v>2</v>
      </c>
      <c r="O206" s="836">
        <v>1</v>
      </c>
      <c r="P206" s="835">
        <v>207.28</v>
      </c>
      <c r="Q206" s="837">
        <v>1</v>
      </c>
      <c r="R206" s="832">
        <v>2</v>
      </c>
      <c r="S206" s="837">
        <v>1</v>
      </c>
      <c r="T206" s="836">
        <v>1</v>
      </c>
      <c r="U206" s="838">
        <v>1</v>
      </c>
    </row>
    <row r="207" spans="1:21" ht="14.4" customHeight="1" x14ac:dyDescent="0.3">
      <c r="A207" s="831">
        <v>50</v>
      </c>
      <c r="B207" s="832" t="s">
        <v>2036</v>
      </c>
      <c r="C207" s="832" t="s">
        <v>2041</v>
      </c>
      <c r="D207" s="833" t="s">
        <v>3245</v>
      </c>
      <c r="E207" s="834" t="s">
        <v>2049</v>
      </c>
      <c r="F207" s="832" t="s">
        <v>2037</v>
      </c>
      <c r="G207" s="832" t="s">
        <v>2340</v>
      </c>
      <c r="H207" s="832" t="s">
        <v>587</v>
      </c>
      <c r="I207" s="832" t="s">
        <v>2341</v>
      </c>
      <c r="J207" s="832" t="s">
        <v>2342</v>
      </c>
      <c r="K207" s="832" t="s">
        <v>2343</v>
      </c>
      <c r="L207" s="835">
        <v>78.33</v>
      </c>
      <c r="M207" s="835">
        <v>234.99</v>
      </c>
      <c r="N207" s="832">
        <v>3</v>
      </c>
      <c r="O207" s="836">
        <v>2</v>
      </c>
      <c r="P207" s="835">
        <v>156.66</v>
      </c>
      <c r="Q207" s="837">
        <v>0.66666666666666663</v>
      </c>
      <c r="R207" s="832">
        <v>2</v>
      </c>
      <c r="S207" s="837">
        <v>0.66666666666666663</v>
      </c>
      <c r="T207" s="836">
        <v>1</v>
      </c>
      <c r="U207" s="838">
        <v>0.5</v>
      </c>
    </row>
    <row r="208" spans="1:21" ht="14.4" customHeight="1" x14ac:dyDescent="0.3">
      <c r="A208" s="831">
        <v>50</v>
      </c>
      <c r="B208" s="832" t="s">
        <v>2036</v>
      </c>
      <c r="C208" s="832" t="s">
        <v>2041</v>
      </c>
      <c r="D208" s="833" t="s">
        <v>3245</v>
      </c>
      <c r="E208" s="834" t="s">
        <v>2049</v>
      </c>
      <c r="F208" s="832" t="s">
        <v>2037</v>
      </c>
      <c r="G208" s="832" t="s">
        <v>2344</v>
      </c>
      <c r="H208" s="832" t="s">
        <v>587</v>
      </c>
      <c r="I208" s="832" t="s">
        <v>2345</v>
      </c>
      <c r="J208" s="832" t="s">
        <v>2346</v>
      </c>
      <c r="K208" s="832" t="s">
        <v>2347</v>
      </c>
      <c r="L208" s="835">
        <v>115.18</v>
      </c>
      <c r="M208" s="835">
        <v>115.18</v>
      </c>
      <c r="N208" s="832">
        <v>1</v>
      </c>
      <c r="O208" s="836">
        <v>1</v>
      </c>
      <c r="P208" s="835">
        <v>115.18</v>
      </c>
      <c r="Q208" s="837">
        <v>1</v>
      </c>
      <c r="R208" s="832">
        <v>1</v>
      </c>
      <c r="S208" s="837">
        <v>1</v>
      </c>
      <c r="T208" s="836">
        <v>1</v>
      </c>
      <c r="U208" s="838">
        <v>1</v>
      </c>
    </row>
    <row r="209" spans="1:21" ht="14.4" customHeight="1" x14ac:dyDescent="0.3">
      <c r="A209" s="831">
        <v>50</v>
      </c>
      <c r="B209" s="832" t="s">
        <v>2036</v>
      </c>
      <c r="C209" s="832" t="s">
        <v>2041</v>
      </c>
      <c r="D209" s="833" t="s">
        <v>3245</v>
      </c>
      <c r="E209" s="834" t="s">
        <v>2049</v>
      </c>
      <c r="F209" s="832" t="s">
        <v>2037</v>
      </c>
      <c r="G209" s="832" t="s">
        <v>2344</v>
      </c>
      <c r="H209" s="832" t="s">
        <v>587</v>
      </c>
      <c r="I209" s="832" t="s">
        <v>2348</v>
      </c>
      <c r="J209" s="832" t="s">
        <v>853</v>
      </c>
      <c r="K209" s="832" t="s">
        <v>2349</v>
      </c>
      <c r="L209" s="835">
        <v>103.67</v>
      </c>
      <c r="M209" s="835">
        <v>311.01</v>
      </c>
      <c r="N209" s="832">
        <v>3</v>
      </c>
      <c r="O209" s="836">
        <v>2</v>
      </c>
      <c r="P209" s="835">
        <v>311.01</v>
      </c>
      <c r="Q209" s="837">
        <v>1</v>
      </c>
      <c r="R209" s="832">
        <v>3</v>
      </c>
      <c r="S209" s="837">
        <v>1</v>
      </c>
      <c r="T209" s="836">
        <v>2</v>
      </c>
      <c r="U209" s="838">
        <v>1</v>
      </c>
    </row>
    <row r="210" spans="1:21" ht="14.4" customHeight="1" x14ac:dyDescent="0.3">
      <c r="A210" s="831">
        <v>50</v>
      </c>
      <c r="B210" s="832" t="s">
        <v>2036</v>
      </c>
      <c r="C210" s="832" t="s">
        <v>2041</v>
      </c>
      <c r="D210" s="833" t="s">
        <v>3245</v>
      </c>
      <c r="E210" s="834" t="s">
        <v>2049</v>
      </c>
      <c r="F210" s="832" t="s">
        <v>2037</v>
      </c>
      <c r="G210" s="832" t="s">
        <v>2142</v>
      </c>
      <c r="H210" s="832" t="s">
        <v>626</v>
      </c>
      <c r="I210" s="832" t="s">
        <v>2350</v>
      </c>
      <c r="J210" s="832" t="s">
        <v>1601</v>
      </c>
      <c r="K210" s="832" t="s">
        <v>1606</v>
      </c>
      <c r="L210" s="835">
        <v>115.18</v>
      </c>
      <c r="M210" s="835">
        <v>115.18</v>
      </c>
      <c r="N210" s="832">
        <v>1</v>
      </c>
      <c r="O210" s="836">
        <v>1</v>
      </c>
      <c r="P210" s="835"/>
      <c r="Q210" s="837">
        <v>0</v>
      </c>
      <c r="R210" s="832"/>
      <c r="S210" s="837">
        <v>0</v>
      </c>
      <c r="T210" s="836"/>
      <c r="U210" s="838">
        <v>0</v>
      </c>
    </row>
    <row r="211" spans="1:21" ht="14.4" customHeight="1" x14ac:dyDescent="0.3">
      <c r="A211" s="831">
        <v>50</v>
      </c>
      <c r="B211" s="832" t="s">
        <v>2036</v>
      </c>
      <c r="C211" s="832" t="s">
        <v>2041</v>
      </c>
      <c r="D211" s="833" t="s">
        <v>3245</v>
      </c>
      <c r="E211" s="834" t="s">
        <v>2049</v>
      </c>
      <c r="F211" s="832" t="s">
        <v>2037</v>
      </c>
      <c r="G211" s="832" t="s">
        <v>2142</v>
      </c>
      <c r="H211" s="832" t="s">
        <v>626</v>
      </c>
      <c r="I211" s="832" t="s">
        <v>2143</v>
      </c>
      <c r="J211" s="832" t="s">
        <v>1601</v>
      </c>
      <c r="K211" s="832" t="s">
        <v>1602</v>
      </c>
      <c r="L211" s="835">
        <v>16.12</v>
      </c>
      <c r="M211" s="835">
        <v>16.12</v>
      </c>
      <c r="N211" s="832">
        <v>1</v>
      </c>
      <c r="O211" s="836">
        <v>1</v>
      </c>
      <c r="P211" s="835">
        <v>16.12</v>
      </c>
      <c r="Q211" s="837">
        <v>1</v>
      </c>
      <c r="R211" s="832">
        <v>1</v>
      </c>
      <c r="S211" s="837">
        <v>1</v>
      </c>
      <c r="T211" s="836">
        <v>1</v>
      </c>
      <c r="U211" s="838">
        <v>1</v>
      </c>
    </row>
    <row r="212" spans="1:21" ht="14.4" customHeight="1" x14ac:dyDescent="0.3">
      <c r="A212" s="831">
        <v>50</v>
      </c>
      <c r="B212" s="832" t="s">
        <v>2036</v>
      </c>
      <c r="C212" s="832" t="s">
        <v>2041</v>
      </c>
      <c r="D212" s="833" t="s">
        <v>3245</v>
      </c>
      <c r="E212" s="834" t="s">
        <v>2049</v>
      </c>
      <c r="F212" s="832" t="s">
        <v>2037</v>
      </c>
      <c r="G212" s="832" t="s">
        <v>2142</v>
      </c>
      <c r="H212" s="832" t="s">
        <v>626</v>
      </c>
      <c r="I212" s="832" t="s">
        <v>2144</v>
      </c>
      <c r="J212" s="832" t="s">
        <v>1601</v>
      </c>
      <c r="K212" s="832" t="s">
        <v>2145</v>
      </c>
      <c r="L212" s="835">
        <v>32.25</v>
      </c>
      <c r="M212" s="835">
        <v>64.5</v>
      </c>
      <c r="N212" s="832">
        <v>2</v>
      </c>
      <c r="O212" s="836">
        <v>1</v>
      </c>
      <c r="P212" s="835">
        <v>32.25</v>
      </c>
      <c r="Q212" s="837">
        <v>0.5</v>
      </c>
      <c r="R212" s="832">
        <v>1</v>
      </c>
      <c r="S212" s="837">
        <v>0.5</v>
      </c>
      <c r="T212" s="836">
        <v>0.5</v>
      </c>
      <c r="U212" s="838">
        <v>0.5</v>
      </c>
    </row>
    <row r="213" spans="1:21" ht="14.4" customHeight="1" x14ac:dyDescent="0.3">
      <c r="A213" s="831">
        <v>50</v>
      </c>
      <c r="B213" s="832" t="s">
        <v>2036</v>
      </c>
      <c r="C213" s="832" t="s">
        <v>2041</v>
      </c>
      <c r="D213" s="833" t="s">
        <v>3245</v>
      </c>
      <c r="E213" s="834" t="s">
        <v>2049</v>
      </c>
      <c r="F213" s="832" t="s">
        <v>2037</v>
      </c>
      <c r="G213" s="832" t="s">
        <v>2142</v>
      </c>
      <c r="H213" s="832" t="s">
        <v>587</v>
      </c>
      <c r="I213" s="832" t="s">
        <v>2351</v>
      </c>
      <c r="J213" s="832" t="s">
        <v>1601</v>
      </c>
      <c r="K213" s="832" t="s">
        <v>2352</v>
      </c>
      <c r="L213" s="835">
        <v>34.56</v>
      </c>
      <c r="M213" s="835">
        <v>34.56</v>
      </c>
      <c r="N213" s="832">
        <v>1</v>
      </c>
      <c r="O213" s="836">
        <v>0.5</v>
      </c>
      <c r="P213" s="835">
        <v>34.56</v>
      </c>
      <c r="Q213" s="837">
        <v>1</v>
      </c>
      <c r="R213" s="832">
        <v>1</v>
      </c>
      <c r="S213" s="837">
        <v>1</v>
      </c>
      <c r="T213" s="836">
        <v>0.5</v>
      </c>
      <c r="U213" s="838">
        <v>1</v>
      </c>
    </row>
    <row r="214" spans="1:21" ht="14.4" customHeight="1" x14ac:dyDescent="0.3">
      <c r="A214" s="831">
        <v>50</v>
      </c>
      <c r="B214" s="832" t="s">
        <v>2036</v>
      </c>
      <c r="C214" s="832" t="s">
        <v>2041</v>
      </c>
      <c r="D214" s="833" t="s">
        <v>3245</v>
      </c>
      <c r="E214" s="834" t="s">
        <v>2049</v>
      </c>
      <c r="F214" s="832" t="s">
        <v>2037</v>
      </c>
      <c r="G214" s="832" t="s">
        <v>2142</v>
      </c>
      <c r="H214" s="832" t="s">
        <v>626</v>
      </c>
      <c r="I214" s="832" t="s">
        <v>2353</v>
      </c>
      <c r="J214" s="832" t="s">
        <v>1601</v>
      </c>
      <c r="K214" s="832" t="s">
        <v>2145</v>
      </c>
      <c r="L214" s="835">
        <v>32.25</v>
      </c>
      <c r="M214" s="835">
        <v>32.25</v>
      </c>
      <c r="N214" s="832">
        <v>1</v>
      </c>
      <c r="O214" s="836">
        <v>0.5</v>
      </c>
      <c r="P214" s="835"/>
      <c r="Q214" s="837">
        <v>0</v>
      </c>
      <c r="R214" s="832"/>
      <c r="S214" s="837">
        <v>0</v>
      </c>
      <c r="T214" s="836"/>
      <c r="U214" s="838">
        <v>0</v>
      </c>
    </row>
    <row r="215" spans="1:21" ht="14.4" customHeight="1" x14ac:dyDescent="0.3">
      <c r="A215" s="831">
        <v>50</v>
      </c>
      <c r="B215" s="832" t="s">
        <v>2036</v>
      </c>
      <c r="C215" s="832" t="s">
        <v>2041</v>
      </c>
      <c r="D215" s="833" t="s">
        <v>3245</v>
      </c>
      <c r="E215" s="834" t="s">
        <v>2049</v>
      </c>
      <c r="F215" s="832" t="s">
        <v>2037</v>
      </c>
      <c r="G215" s="832" t="s">
        <v>2354</v>
      </c>
      <c r="H215" s="832" t="s">
        <v>587</v>
      </c>
      <c r="I215" s="832" t="s">
        <v>2355</v>
      </c>
      <c r="J215" s="832" t="s">
        <v>2356</v>
      </c>
      <c r="K215" s="832" t="s">
        <v>2357</v>
      </c>
      <c r="L215" s="835">
        <v>173.31</v>
      </c>
      <c r="M215" s="835">
        <v>693.24</v>
      </c>
      <c r="N215" s="832">
        <v>4</v>
      </c>
      <c r="O215" s="836">
        <v>1</v>
      </c>
      <c r="P215" s="835"/>
      <c r="Q215" s="837">
        <v>0</v>
      </c>
      <c r="R215" s="832"/>
      <c r="S215" s="837">
        <v>0</v>
      </c>
      <c r="T215" s="836"/>
      <c r="U215" s="838">
        <v>0</v>
      </c>
    </row>
    <row r="216" spans="1:21" ht="14.4" customHeight="1" x14ac:dyDescent="0.3">
      <c r="A216" s="831">
        <v>50</v>
      </c>
      <c r="B216" s="832" t="s">
        <v>2036</v>
      </c>
      <c r="C216" s="832" t="s">
        <v>2041</v>
      </c>
      <c r="D216" s="833" t="s">
        <v>3245</v>
      </c>
      <c r="E216" s="834" t="s">
        <v>2049</v>
      </c>
      <c r="F216" s="832" t="s">
        <v>2037</v>
      </c>
      <c r="G216" s="832" t="s">
        <v>2148</v>
      </c>
      <c r="H216" s="832" t="s">
        <v>626</v>
      </c>
      <c r="I216" s="832" t="s">
        <v>1963</v>
      </c>
      <c r="J216" s="832" t="s">
        <v>991</v>
      </c>
      <c r="K216" s="832" t="s">
        <v>1958</v>
      </c>
      <c r="L216" s="835">
        <v>47.7</v>
      </c>
      <c r="M216" s="835">
        <v>190.8</v>
      </c>
      <c r="N216" s="832">
        <v>4</v>
      </c>
      <c r="O216" s="836">
        <v>2</v>
      </c>
      <c r="P216" s="835">
        <v>143.10000000000002</v>
      </c>
      <c r="Q216" s="837">
        <v>0.75000000000000011</v>
      </c>
      <c r="R216" s="832">
        <v>3</v>
      </c>
      <c r="S216" s="837">
        <v>0.75</v>
      </c>
      <c r="T216" s="836">
        <v>1.5</v>
      </c>
      <c r="U216" s="838">
        <v>0.75</v>
      </c>
    </row>
    <row r="217" spans="1:21" ht="14.4" customHeight="1" x14ac:dyDescent="0.3">
      <c r="A217" s="831">
        <v>50</v>
      </c>
      <c r="B217" s="832" t="s">
        <v>2036</v>
      </c>
      <c r="C217" s="832" t="s">
        <v>2041</v>
      </c>
      <c r="D217" s="833" t="s">
        <v>3245</v>
      </c>
      <c r="E217" s="834" t="s">
        <v>2049</v>
      </c>
      <c r="F217" s="832" t="s">
        <v>2037</v>
      </c>
      <c r="G217" s="832" t="s">
        <v>2148</v>
      </c>
      <c r="H217" s="832" t="s">
        <v>626</v>
      </c>
      <c r="I217" s="832" t="s">
        <v>1734</v>
      </c>
      <c r="J217" s="832" t="s">
        <v>991</v>
      </c>
      <c r="K217" s="832" t="s">
        <v>1735</v>
      </c>
      <c r="L217" s="835">
        <v>143.09</v>
      </c>
      <c r="M217" s="835">
        <v>143.09</v>
      </c>
      <c r="N217" s="832">
        <v>1</v>
      </c>
      <c r="O217" s="836">
        <v>1</v>
      </c>
      <c r="P217" s="835">
        <v>143.09</v>
      </c>
      <c r="Q217" s="837">
        <v>1</v>
      </c>
      <c r="R217" s="832">
        <v>1</v>
      </c>
      <c r="S217" s="837">
        <v>1</v>
      </c>
      <c r="T217" s="836">
        <v>1</v>
      </c>
      <c r="U217" s="838">
        <v>1</v>
      </c>
    </row>
    <row r="218" spans="1:21" ht="14.4" customHeight="1" x14ac:dyDescent="0.3">
      <c r="A218" s="831">
        <v>50</v>
      </c>
      <c r="B218" s="832" t="s">
        <v>2036</v>
      </c>
      <c r="C218" s="832" t="s">
        <v>2041</v>
      </c>
      <c r="D218" s="833" t="s">
        <v>3245</v>
      </c>
      <c r="E218" s="834" t="s">
        <v>2049</v>
      </c>
      <c r="F218" s="832" t="s">
        <v>2037</v>
      </c>
      <c r="G218" s="832" t="s">
        <v>2148</v>
      </c>
      <c r="H218" s="832" t="s">
        <v>626</v>
      </c>
      <c r="I218" s="832" t="s">
        <v>1736</v>
      </c>
      <c r="J218" s="832" t="s">
        <v>995</v>
      </c>
      <c r="K218" s="832" t="s">
        <v>1737</v>
      </c>
      <c r="L218" s="835">
        <v>286.18</v>
      </c>
      <c r="M218" s="835">
        <v>1144.72</v>
      </c>
      <c r="N218" s="832">
        <v>4</v>
      </c>
      <c r="O218" s="836">
        <v>2</v>
      </c>
      <c r="P218" s="835">
        <v>1144.72</v>
      </c>
      <c r="Q218" s="837">
        <v>1</v>
      </c>
      <c r="R218" s="832">
        <v>4</v>
      </c>
      <c r="S218" s="837">
        <v>1</v>
      </c>
      <c r="T218" s="836">
        <v>2</v>
      </c>
      <c r="U218" s="838">
        <v>1</v>
      </c>
    </row>
    <row r="219" spans="1:21" ht="14.4" customHeight="1" x14ac:dyDescent="0.3">
      <c r="A219" s="831">
        <v>50</v>
      </c>
      <c r="B219" s="832" t="s">
        <v>2036</v>
      </c>
      <c r="C219" s="832" t="s">
        <v>2041</v>
      </c>
      <c r="D219" s="833" t="s">
        <v>3245</v>
      </c>
      <c r="E219" s="834" t="s">
        <v>2049</v>
      </c>
      <c r="F219" s="832" t="s">
        <v>2037</v>
      </c>
      <c r="G219" s="832" t="s">
        <v>2149</v>
      </c>
      <c r="H219" s="832" t="s">
        <v>626</v>
      </c>
      <c r="I219" s="832" t="s">
        <v>1751</v>
      </c>
      <c r="J219" s="832" t="s">
        <v>1752</v>
      </c>
      <c r="K219" s="832" t="s">
        <v>1753</v>
      </c>
      <c r="L219" s="835">
        <v>218.62</v>
      </c>
      <c r="M219" s="835">
        <v>437.24</v>
      </c>
      <c r="N219" s="832">
        <v>2</v>
      </c>
      <c r="O219" s="836">
        <v>1</v>
      </c>
      <c r="P219" s="835">
        <v>218.62</v>
      </c>
      <c r="Q219" s="837">
        <v>0.5</v>
      </c>
      <c r="R219" s="832">
        <v>1</v>
      </c>
      <c r="S219" s="837">
        <v>0.5</v>
      </c>
      <c r="T219" s="836">
        <v>0.5</v>
      </c>
      <c r="U219" s="838">
        <v>0.5</v>
      </c>
    </row>
    <row r="220" spans="1:21" ht="14.4" customHeight="1" x14ac:dyDescent="0.3">
      <c r="A220" s="831">
        <v>50</v>
      </c>
      <c r="B220" s="832" t="s">
        <v>2036</v>
      </c>
      <c r="C220" s="832" t="s">
        <v>2041</v>
      </c>
      <c r="D220" s="833" t="s">
        <v>3245</v>
      </c>
      <c r="E220" s="834" t="s">
        <v>2049</v>
      </c>
      <c r="F220" s="832" t="s">
        <v>2037</v>
      </c>
      <c r="G220" s="832" t="s">
        <v>2149</v>
      </c>
      <c r="H220" s="832" t="s">
        <v>626</v>
      </c>
      <c r="I220" s="832" t="s">
        <v>1754</v>
      </c>
      <c r="J220" s="832" t="s">
        <v>1752</v>
      </c>
      <c r="K220" s="832" t="s">
        <v>1755</v>
      </c>
      <c r="L220" s="835">
        <v>145.72999999999999</v>
      </c>
      <c r="M220" s="835">
        <v>291.45999999999998</v>
      </c>
      <c r="N220" s="832">
        <v>2</v>
      </c>
      <c r="O220" s="836">
        <v>1</v>
      </c>
      <c r="P220" s="835">
        <v>291.45999999999998</v>
      </c>
      <c r="Q220" s="837">
        <v>1</v>
      </c>
      <c r="R220" s="832">
        <v>2</v>
      </c>
      <c r="S220" s="837">
        <v>1</v>
      </c>
      <c r="T220" s="836">
        <v>1</v>
      </c>
      <c r="U220" s="838">
        <v>1</v>
      </c>
    </row>
    <row r="221" spans="1:21" ht="14.4" customHeight="1" x14ac:dyDescent="0.3">
      <c r="A221" s="831">
        <v>50</v>
      </c>
      <c r="B221" s="832" t="s">
        <v>2036</v>
      </c>
      <c r="C221" s="832" t="s">
        <v>2041</v>
      </c>
      <c r="D221" s="833" t="s">
        <v>3245</v>
      </c>
      <c r="E221" s="834" t="s">
        <v>2049</v>
      </c>
      <c r="F221" s="832" t="s">
        <v>2037</v>
      </c>
      <c r="G221" s="832" t="s">
        <v>2149</v>
      </c>
      <c r="H221" s="832" t="s">
        <v>626</v>
      </c>
      <c r="I221" s="832" t="s">
        <v>1756</v>
      </c>
      <c r="J221" s="832" t="s">
        <v>1752</v>
      </c>
      <c r="K221" s="832" t="s">
        <v>1757</v>
      </c>
      <c r="L221" s="835">
        <v>437.23</v>
      </c>
      <c r="M221" s="835">
        <v>874.46</v>
      </c>
      <c r="N221" s="832">
        <v>2</v>
      </c>
      <c r="O221" s="836">
        <v>1.5</v>
      </c>
      <c r="P221" s="835">
        <v>437.23</v>
      </c>
      <c r="Q221" s="837">
        <v>0.5</v>
      </c>
      <c r="R221" s="832">
        <v>1</v>
      </c>
      <c r="S221" s="837">
        <v>0.5</v>
      </c>
      <c r="T221" s="836">
        <v>0.5</v>
      </c>
      <c r="U221" s="838">
        <v>0.33333333333333331</v>
      </c>
    </row>
    <row r="222" spans="1:21" ht="14.4" customHeight="1" x14ac:dyDescent="0.3">
      <c r="A222" s="831">
        <v>50</v>
      </c>
      <c r="B222" s="832" t="s">
        <v>2036</v>
      </c>
      <c r="C222" s="832" t="s">
        <v>2041</v>
      </c>
      <c r="D222" s="833" t="s">
        <v>3245</v>
      </c>
      <c r="E222" s="834" t="s">
        <v>2049</v>
      </c>
      <c r="F222" s="832" t="s">
        <v>2037</v>
      </c>
      <c r="G222" s="832" t="s">
        <v>2358</v>
      </c>
      <c r="H222" s="832" t="s">
        <v>587</v>
      </c>
      <c r="I222" s="832" t="s">
        <v>2359</v>
      </c>
      <c r="J222" s="832" t="s">
        <v>2360</v>
      </c>
      <c r="K222" s="832" t="s">
        <v>2361</v>
      </c>
      <c r="L222" s="835">
        <v>42.09</v>
      </c>
      <c r="M222" s="835">
        <v>42.09</v>
      </c>
      <c r="N222" s="832">
        <v>1</v>
      </c>
      <c r="O222" s="836">
        <v>0.5</v>
      </c>
      <c r="P222" s="835"/>
      <c r="Q222" s="837">
        <v>0</v>
      </c>
      <c r="R222" s="832"/>
      <c r="S222" s="837">
        <v>0</v>
      </c>
      <c r="T222" s="836"/>
      <c r="U222" s="838">
        <v>0</v>
      </c>
    </row>
    <row r="223" spans="1:21" ht="14.4" customHeight="1" x14ac:dyDescent="0.3">
      <c r="A223" s="831">
        <v>50</v>
      </c>
      <c r="B223" s="832" t="s">
        <v>2036</v>
      </c>
      <c r="C223" s="832" t="s">
        <v>2041</v>
      </c>
      <c r="D223" s="833" t="s">
        <v>3245</v>
      </c>
      <c r="E223" s="834" t="s">
        <v>2049</v>
      </c>
      <c r="F223" s="832" t="s">
        <v>2037</v>
      </c>
      <c r="G223" s="832" t="s">
        <v>2362</v>
      </c>
      <c r="H223" s="832" t="s">
        <v>587</v>
      </c>
      <c r="I223" s="832" t="s">
        <v>2363</v>
      </c>
      <c r="J223" s="832" t="s">
        <v>2364</v>
      </c>
      <c r="K223" s="832" t="s">
        <v>2365</v>
      </c>
      <c r="L223" s="835">
        <v>87.67</v>
      </c>
      <c r="M223" s="835">
        <v>526.02</v>
      </c>
      <c r="N223" s="832">
        <v>6</v>
      </c>
      <c r="O223" s="836">
        <v>2.5</v>
      </c>
      <c r="P223" s="835">
        <v>175.34</v>
      </c>
      <c r="Q223" s="837">
        <v>0.33333333333333337</v>
      </c>
      <c r="R223" s="832">
        <v>2</v>
      </c>
      <c r="S223" s="837">
        <v>0.33333333333333331</v>
      </c>
      <c r="T223" s="836">
        <v>0.5</v>
      </c>
      <c r="U223" s="838">
        <v>0.2</v>
      </c>
    </row>
    <row r="224" spans="1:21" ht="14.4" customHeight="1" x14ac:dyDescent="0.3">
      <c r="A224" s="831">
        <v>50</v>
      </c>
      <c r="B224" s="832" t="s">
        <v>2036</v>
      </c>
      <c r="C224" s="832" t="s">
        <v>2041</v>
      </c>
      <c r="D224" s="833" t="s">
        <v>3245</v>
      </c>
      <c r="E224" s="834" t="s">
        <v>2049</v>
      </c>
      <c r="F224" s="832" t="s">
        <v>2037</v>
      </c>
      <c r="G224" s="832" t="s">
        <v>2153</v>
      </c>
      <c r="H224" s="832" t="s">
        <v>626</v>
      </c>
      <c r="I224" s="832" t="s">
        <v>1741</v>
      </c>
      <c r="J224" s="832" t="s">
        <v>1740</v>
      </c>
      <c r="K224" s="832" t="s">
        <v>1742</v>
      </c>
      <c r="L224" s="835">
        <v>317.98</v>
      </c>
      <c r="M224" s="835">
        <v>953.94</v>
      </c>
      <c r="N224" s="832">
        <v>3</v>
      </c>
      <c r="O224" s="836">
        <v>2.5</v>
      </c>
      <c r="P224" s="835">
        <v>953.94</v>
      </c>
      <c r="Q224" s="837">
        <v>1</v>
      </c>
      <c r="R224" s="832">
        <v>3</v>
      </c>
      <c r="S224" s="837">
        <v>1</v>
      </c>
      <c r="T224" s="836">
        <v>2.5</v>
      </c>
      <c r="U224" s="838">
        <v>1</v>
      </c>
    </row>
    <row r="225" spans="1:21" ht="14.4" customHeight="1" x14ac:dyDescent="0.3">
      <c r="A225" s="831">
        <v>50</v>
      </c>
      <c r="B225" s="832" t="s">
        <v>2036</v>
      </c>
      <c r="C225" s="832" t="s">
        <v>2041</v>
      </c>
      <c r="D225" s="833" t="s">
        <v>3245</v>
      </c>
      <c r="E225" s="834" t="s">
        <v>2049</v>
      </c>
      <c r="F225" s="832" t="s">
        <v>2037</v>
      </c>
      <c r="G225" s="832" t="s">
        <v>2153</v>
      </c>
      <c r="H225" s="832" t="s">
        <v>626</v>
      </c>
      <c r="I225" s="832" t="s">
        <v>1745</v>
      </c>
      <c r="J225" s="832" t="s">
        <v>1740</v>
      </c>
      <c r="K225" s="832" t="s">
        <v>1746</v>
      </c>
      <c r="L225" s="835">
        <v>15.9</v>
      </c>
      <c r="M225" s="835">
        <v>79.5</v>
      </c>
      <c r="N225" s="832">
        <v>5</v>
      </c>
      <c r="O225" s="836">
        <v>0.5</v>
      </c>
      <c r="P225" s="835"/>
      <c r="Q225" s="837">
        <v>0</v>
      </c>
      <c r="R225" s="832"/>
      <c r="S225" s="837">
        <v>0</v>
      </c>
      <c r="T225" s="836"/>
      <c r="U225" s="838">
        <v>0</v>
      </c>
    </row>
    <row r="226" spans="1:21" ht="14.4" customHeight="1" x14ac:dyDescent="0.3">
      <c r="A226" s="831">
        <v>50</v>
      </c>
      <c r="B226" s="832" t="s">
        <v>2036</v>
      </c>
      <c r="C226" s="832" t="s">
        <v>2041</v>
      </c>
      <c r="D226" s="833" t="s">
        <v>3245</v>
      </c>
      <c r="E226" s="834" t="s">
        <v>2049</v>
      </c>
      <c r="F226" s="832" t="s">
        <v>2037</v>
      </c>
      <c r="G226" s="832" t="s">
        <v>2366</v>
      </c>
      <c r="H226" s="832" t="s">
        <v>587</v>
      </c>
      <c r="I226" s="832" t="s">
        <v>2367</v>
      </c>
      <c r="J226" s="832" t="s">
        <v>1059</v>
      </c>
      <c r="K226" s="832" t="s">
        <v>2368</v>
      </c>
      <c r="L226" s="835">
        <v>316.33</v>
      </c>
      <c r="M226" s="835">
        <v>316.33</v>
      </c>
      <c r="N226" s="832">
        <v>1</v>
      </c>
      <c r="O226" s="836">
        <v>0.5</v>
      </c>
      <c r="P226" s="835"/>
      <c r="Q226" s="837">
        <v>0</v>
      </c>
      <c r="R226" s="832"/>
      <c r="S226" s="837">
        <v>0</v>
      </c>
      <c r="T226" s="836"/>
      <c r="U226" s="838">
        <v>0</v>
      </c>
    </row>
    <row r="227" spans="1:21" ht="14.4" customHeight="1" x14ac:dyDescent="0.3">
      <c r="A227" s="831">
        <v>50</v>
      </c>
      <c r="B227" s="832" t="s">
        <v>2036</v>
      </c>
      <c r="C227" s="832" t="s">
        <v>2041</v>
      </c>
      <c r="D227" s="833" t="s">
        <v>3245</v>
      </c>
      <c r="E227" s="834" t="s">
        <v>2049</v>
      </c>
      <c r="F227" s="832" t="s">
        <v>2037</v>
      </c>
      <c r="G227" s="832" t="s">
        <v>2097</v>
      </c>
      <c r="H227" s="832" t="s">
        <v>587</v>
      </c>
      <c r="I227" s="832" t="s">
        <v>2098</v>
      </c>
      <c r="J227" s="832" t="s">
        <v>2099</v>
      </c>
      <c r="K227" s="832" t="s">
        <v>2100</v>
      </c>
      <c r="L227" s="835">
        <v>6167.15</v>
      </c>
      <c r="M227" s="835">
        <v>43170.05</v>
      </c>
      <c r="N227" s="832">
        <v>7</v>
      </c>
      <c r="O227" s="836">
        <v>4.5</v>
      </c>
      <c r="P227" s="835">
        <v>43170.05</v>
      </c>
      <c r="Q227" s="837">
        <v>1</v>
      </c>
      <c r="R227" s="832">
        <v>7</v>
      </c>
      <c r="S227" s="837">
        <v>1</v>
      </c>
      <c r="T227" s="836">
        <v>4.5</v>
      </c>
      <c r="U227" s="838">
        <v>1</v>
      </c>
    </row>
    <row r="228" spans="1:21" ht="14.4" customHeight="1" x14ac:dyDescent="0.3">
      <c r="A228" s="831">
        <v>50</v>
      </c>
      <c r="B228" s="832" t="s">
        <v>2036</v>
      </c>
      <c r="C228" s="832" t="s">
        <v>2041</v>
      </c>
      <c r="D228" s="833" t="s">
        <v>3245</v>
      </c>
      <c r="E228" s="834" t="s">
        <v>2049</v>
      </c>
      <c r="F228" s="832" t="s">
        <v>2037</v>
      </c>
      <c r="G228" s="832" t="s">
        <v>2097</v>
      </c>
      <c r="H228" s="832" t="s">
        <v>587</v>
      </c>
      <c r="I228" s="832" t="s">
        <v>2369</v>
      </c>
      <c r="J228" s="832" t="s">
        <v>2099</v>
      </c>
      <c r="K228" s="832" t="s">
        <v>2370</v>
      </c>
      <c r="L228" s="835">
        <v>4625.3500000000004</v>
      </c>
      <c r="M228" s="835">
        <v>4625.3500000000004</v>
      </c>
      <c r="N228" s="832">
        <v>1</v>
      </c>
      <c r="O228" s="836">
        <v>1</v>
      </c>
      <c r="P228" s="835">
        <v>4625.3500000000004</v>
      </c>
      <c r="Q228" s="837">
        <v>1</v>
      </c>
      <c r="R228" s="832">
        <v>1</v>
      </c>
      <c r="S228" s="837">
        <v>1</v>
      </c>
      <c r="T228" s="836">
        <v>1</v>
      </c>
      <c r="U228" s="838">
        <v>1</v>
      </c>
    </row>
    <row r="229" spans="1:21" ht="14.4" customHeight="1" x14ac:dyDescent="0.3">
      <c r="A229" s="831">
        <v>50</v>
      </c>
      <c r="B229" s="832" t="s">
        <v>2036</v>
      </c>
      <c r="C229" s="832" t="s">
        <v>2041</v>
      </c>
      <c r="D229" s="833" t="s">
        <v>3245</v>
      </c>
      <c r="E229" s="834" t="s">
        <v>2049</v>
      </c>
      <c r="F229" s="832" t="s">
        <v>2037</v>
      </c>
      <c r="G229" s="832" t="s">
        <v>2097</v>
      </c>
      <c r="H229" s="832" t="s">
        <v>587</v>
      </c>
      <c r="I229" s="832" t="s">
        <v>2371</v>
      </c>
      <c r="J229" s="832" t="s">
        <v>2099</v>
      </c>
      <c r="K229" s="832" t="s">
        <v>1732</v>
      </c>
      <c r="L229" s="835">
        <v>1544.99</v>
      </c>
      <c r="M229" s="835">
        <v>1544.99</v>
      </c>
      <c r="N229" s="832">
        <v>1</v>
      </c>
      <c r="O229" s="836">
        <v>1</v>
      </c>
      <c r="P229" s="835">
        <v>1544.99</v>
      </c>
      <c r="Q229" s="837">
        <v>1</v>
      </c>
      <c r="R229" s="832">
        <v>1</v>
      </c>
      <c r="S229" s="837">
        <v>1</v>
      </c>
      <c r="T229" s="836">
        <v>1</v>
      </c>
      <c r="U229" s="838">
        <v>1</v>
      </c>
    </row>
    <row r="230" spans="1:21" ht="14.4" customHeight="1" x14ac:dyDescent="0.3">
      <c r="A230" s="831">
        <v>50</v>
      </c>
      <c r="B230" s="832" t="s">
        <v>2036</v>
      </c>
      <c r="C230" s="832" t="s">
        <v>2041</v>
      </c>
      <c r="D230" s="833" t="s">
        <v>3245</v>
      </c>
      <c r="E230" s="834" t="s">
        <v>2049</v>
      </c>
      <c r="F230" s="832" t="s">
        <v>2037</v>
      </c>
      <c r="G230" s="832" t="s">
        <v>2372</v>
      </c>
      <c r="H230" s="832" t="s">
        <v>587</v>
      </c>
      <c r="I230" s="832" t="s">
        <v>2373</v>
      </c>
      <c r="J230" s="832" t="s">
        <v>1034</v>
      </c>
      <c r="K230" s="832" t="s">
        <v>2374</v>
      </c>
      <c r="L230" s="835">
        <v>128.69999999999999</v>
      </c>
      <c r="M230" s="835">
        <v>128.69999999999999</v>
      </c>
      <c r="N230" s="832">
        <v>1</v>
      </c>
      <c r="O230" s="836">
        <v>1</v>
      </c>
      <c r="P230" s="835"/>
      <c r="Q230" s="837">
        <v>0</v>
      </c>
      <c r="R230" s="832"/>
      <c r="S230" s="837">
        <v>0</v>
      </c>
      <c r="T230" s="836"/>
      <c r="U230" s="838">
        <v>0</v>
      </c>
    </row>
    <row r="231" spans="1:21" ht="14.4" customHeight="1" x14ac:dyDescent="0.3">
      <c r="A231" s="831">
        <v>50</v>
      </c>
      <c r="B231" s="832" t="s">
        <v>2036</v>
      </c>
      <c r="C231" s="832" t="s">
        <v>2041</v>
      </c>
      <c r="D231" s="833" t="s">
        <v>3245</v>
      </c>
      <c r="E231" s="834" t="s">
        <v>2049</v>
      </c>
      <c r="F231" s="832" t="s">
        <v>2037</v>
      </c>
      <c r="G231" s="832" t="s">
        <v>2375</v>
      </c>
      <c r="H231" s="832" t="s">
        <v>587</v>
      </c>
      <c r="I231" s="832" t="s">
        <v>2376</v>
      </c>
      <c r="J231" s="832" t="s">
        <v>2377</v>
      </c>
      <c r="K231" s="832" t="s">
        <v>2378</v>
      </c>
      <c r="L231" s="835">
        <v>77.66</v>
      </c>
      <c r="M231" s="835">
        <v>155.32</v>
      </c>
      <c r="N231" s="832">
        <v>2</v>
      </c>
      <c r="O231" s="836">
        <v>1</v>
      </c>
      <c r="P231" s="835"/>
      <c r="Q231" s="837">
        <v>0</v>
      </c>
      <c r="R231" s="832"/>
      <c r="S231" s="837">
        <v>0</v>
      </c>
      <c r="T231" s="836"/>
      <c r="U231" s="838">
        <v>0</v>
      </c>
    </row>
    <row r="232" spans="1:21" ht="14.4" customHeight="1" x14ac:dyDescent="0.3">
      <c r="A232" s="831">
        <v>50</v>
      </c>
      <c r="B232" s="832" t="s">
        <v>2036</v>
      </c>
      <c r="C232" s="832" t="s">
        <v>2041</v>
      </c>
      <c r="D232" s="833" t="s">
        <v>3245</v>
      </c>
      <c r="E232" s="834" t="s">
        <v>2049</v>
      </c>
      <c r="F232" s="832" t="s">
        <v>2037</v>
      </c>
      <c r="G232" s="832" t="s">
        <v>2161</v>
      </c>
      <c r="H232" s="832" t="s">
        <v>587</v>
      </c>
      <c r="I232" s="832" t="s">
        <v>2162</v>
      </c>
      <c r="J232" s="832" t="s">
        <v>1100</v>
      </c>
      <c r="K232" s="832" t="s">
        <v>2163</v>
      </c>
      <c r="L232" s="835">
        <v>42.08</v>
      </c>
      <c r="M232" s="835">
        <v>168.32</v>
      </c>
      <c r="N232" s="832">
        <v>4</v>
      </c>
      <c r="O232" s="836">
        <v>2.5</v>
      </c>
      <c r="P232" s="835">
        <v>126.24</v>
      </c>
      <c r="Q232" s="837">
        <v>0.75</v>
      </c>
      <c r="R232" s="832">
        <v>3</v>
      </c>
      <c r="S232" s="837">
        <v>0.75</v>
      </c>
      <c r="T232" s="836">
        <v>2</v>
      </c>
      <c r="U232" s="838">
        <v>0.8</v>
      </c>
    </row>
    <row r="233" spans="1:21" ht="14.4" customHeight="1" x14ac:dyDescent="0.3">
      <c r="A233" s="831">
        <v>50</v>
      </c>
      <c r="B233" s="832" t="s">
        <v>2036</v>
      </c>
      <c r="C233" s="832" t="s">
        <v>2041</v>
      </c>
      <c r="D233" s="833" t="s">
        <v>3245</v>
      </c>
      <c r="E233" s="834" t="s">
        <v>2049</v>
      </c>
      <c r="F233" s="832" t="s">
        <v>2037</v>
      </c>
      <c r="G233" s="832" t="s">
        <v>2198</v>
      </c>
      <c r="H233" s="832" t="s">
        <v>626</v>
      </c>
      <c r="I233" s="832" t="s">
        <v>1772</v>
      </c>
      <c r="J233" s="832" t="s">
        <v>1773</v>
      </c>
      <c r="K233" s="832" t="s">
        <v>1774</v>
      </c>
      <c r="L233" s="835">
        <v>79.11</v>
      </c>
      <c r="M233" s="835">
        <v>395.54999999999995</v>
      </c>
      <c r="N233" s="832">
        <v>5</v>
      </c>
      <c r="O233" s="836">
        <v>2</v>
      </c>
      <c r="P233" s="835">
        <v>158.22</v>
      </c>
      <c r="Q233" s="837">
        <v>0.4</v>
      </c>
      <c r="R233" s="832">
        <v>2</v>
      </c>
      <c r="S233" s="837">
        <v>0.4</v>
      </c>
      <c r="T233" s="836">
        <v>1.5</v>
      </c>
      <c r="U233" s="838">
        <v>0.75</v>
      </c>
    </row>
    <row r="234" spans="1:21" ht="14.4" customHeight="1" x14ac:dyDescent="0.3">
      <c r="A234" s="831">
        <v>50</v>
      </c>
      <c r="B234" s="832" t="s">
        <v>2036</v>
      </c>
      <c r="C234" s="832" t="s">
        <v>2041</v>
      </c>
      <c r="D234" s="833" t="s">
        <v>3245</v>
      </c>
      <c r="E234" s="834" t="s">
        <v>2049</v>
      </c>
      <c r="F234" s="832" t="s">
        <v>2037</v>
      </c>
      <c r="G234" s="832" t="s">
        <v>2198</v>
      </c>
      <c r="H234" s="832" t="s">
        <v>626</v>
      </c>
      <c r="I234" s="832" t="s">
        <v>2379</v>
      </c>
      <c r="J234" s="832" t="s">
        <v>1773</v>
      </c>
      <c r="K234" s="832" t="s">
        <v>2380</v>
      </c>
      <c r="L234" s="835">
        <v>263.68</v>
      </c>
      <c r="M234" s="835">
        <v>263.68</v>
      </c>
      <c r="N234" s="832">
        <v>1</v>
      </c>
      <c r="O234" s="836">
        <v>0.5</v>
      </c>
      <c r="P234" s="835"/>
      <c r="Q234" s="837">
        <v>0</v>
      </c>
      <c r="R234" s="832"/>
      <c r="S234" s="837">
        <v>0</v>
      </c>
      <c r="T234" s="836"/>
      <c r="U234" s="838">
        <v>0</v>
      </c>
    </row>
    <row r="235" spans="1:21" ht="14.4" customHeight="1" x14ac:dyDescent="0.3">
      <c r="A235" s="831">
        <v>50</v>
      </c>
      <c r="B235" s="832" t="s">
        <v>2036</v>
      </c>
      <c r="C235" s="832" t="s">
        <v>2041</v>
      </c>
      <c r="D235" s="833" t="s">
        <v>3245</v>
      </c>
      <c r="E235" s="834" t="s">
        <v>2049</v>
      </c>
      <c r="F235" s="832" t="s">
        <v>2037</v>
      </c>
      <c r="G235" s="832" t="s">
        <v>2381</v>
      </c>
      <c r="H235" s="832" t="s">
        <v>626</v>
      </c>
      <c r="I235" s="832" t="s">
        <v>2382</v>
      </c>
      <c r="J235" s="832" t="s">
        <v>2383</v>
      </c>
      <c r="K235" s="832" t="s">
        <v>2384</v>
      </c>
      <c r="L235" s="835">
        <v>301.26</v>
      </c>
      <c r="M235" s="835">
        <v>1807.56</v>
      </c>
      <c r="N235" s="832">
        <v>6</v>
      </c>
      <c r="O235" s="836">
        <v>1</v>
      </c>
      <c r="P235" s="835">
        <v>1807.56</v>
      </c>
      <c r="Q235" s="837">
        <v>1</v>
      </c>
      <c r="R235" s="832">
        <v>6</v>
      </c>
      <c r="S235" s="837">
        <v>1</v>
      </c>
      <c r="T235" s="836">
        <v>1</v>
      </c>
      <c r="U235" s="838">
        <v>1</v>
      </c>
    </row>
    <row r="236" spans="1:21" ht="14.4" customHeight="1" x14ac:dyDescent="0.3">
      <c r="A236" s="831">
        <v>50</v>
      </c>
      <c r="B236" s="832" t="s">
        <v>2036</v>
      </c>
      <c r="C236" s="832" t="s">
        <v>2041</v>
      </c>
      <c r="D236" s="833" t="s">
        <v>3245</v>
      </c>
      <c r="E236" s="834" t="s">
        <v>2049</v>
      </c>
      <c r="F236" s="832" t="s">
        <v>2037</v>
      </c>
      <c r="G236" s="832" t="s">
        <v>2178</v>
      </c>
      <c r="H236" s="832" t="s">
        <v>626</v>
      </c>
      <c r="I236" s="832" t="s">
        <v>1781</v>
      </c>
      <c r="J236" s="832" t="s">
        <v>1782</v>
      </c>
      <c r="K236" s="832" t="s">
        <v>1783</v>
      </c>
      <c r="L236" s="835">
        <v>103.72</v>
      </c>
      <c r="M236" s="835">
        <v>311.15999999999997</v>
      </c>
      <c r="N236" s="832">
        <v>3</v>
      </c>
      <c r="O236" s="836">
        <v>0.5</v>
      </c>
      <c r="P236" s="835"/>
      <c r="Q236" s="837">
        <v>0</v>
      </c>
      <c r="R236" s="832"/>
      <c r="S236" s="837">
        <v>0</v>
      </c>
      <c r="T236" s="836"/>
      <c r="U236" s="838">
        <v>0</v>
      </c>
    </row>
    <row r="237" spans="1:21" ht="14.4" customHeight="1" x14ac:dyDescent="0.3">
      <c r="A237" s="831">
        <v>50</v>
      </c>
      <c r="B237" s="832" t="s">
        <v>2036</v>
      </c>
      <c r="C237" s="832" t="s">
        <v>2041</v>
      </c>
      <c r="D237" s="833" t="s">
        <v>3245</v>
      </c>
      <c r="E237" s="834" t="s">
        <v>2049</v>
      </c>
      <c r="F237" s="832" t="s">
        <v>2037</v>
      </c>
      <c r="G237" s="832" t="s">
        <v>2178</v>
      </c>
      <c r="H237" s="832" t="s">
        <v>626</v>
      </c>
      <c r="I237" s="832" t="s">
        <v>2385</v>
      </c>
      <c r="J237" s="832" t="s">
        <v>1782</v>
      </c>
      <c r="K237" s="832" t="s">
        <v>2386</v>
      </c>
      <c r="L237" s="835">
        <v>345.69</v>
      </c>
      <c r="M237" s="835">
        <v>1382.76</v>
      </c>
      <c r="N237" s="832">
        <v>4</v>
      </c>
      <c r="O237" s="836">
        <v>3.5</v>
      </c>
      <c r="P237" s="835">
        <v>691.38</v>
      </c>
      <c r="Q237" s="837">
        <v>0.5</v>
      </c>
      <c r="R237" s="832">
        <v>2</v>
      </c>
      <c r="S237" s="837">
        <v>0.5</v>
      </c>
      <c r="T237" s="836">
        <v>2</v>
      </c>
      <c r="U237" s="838">
        <v>0.5714285714285714</v>
      </c>
    </row>
    <row r="238" spans="1:21" ht="14.4" customHeight="1" x14ac:dyDescent="0.3">
      <c r="A238" s="831">
        <v>50</v>
      </c>
      <c r="B238" s="832" t="s">
        <v>2036</v>
      </c>
      <c r="C238" s="832" t="s">
        <v>2041</v>
      </c>
      <c r="D238" s="833" t="s">
        <v>3245</v>
      </c>
      <c r="E238" s="834" t="s">
        <v>2049</v>
      </c>
      <c r="F238" s="832" t="s">
        <v>2037</v>
      </c>
      <c r="G238" s="832" t="s">
        <v>2387</v>
      </c>
      <c r="H238" s="832" t="s">
        <v>587</v>
      </c>
      <c r="I238" s="832" t="s">
        <v>2388</v>
      </c>
      <c r="J238" s="832" t="s">
        <v>2389</v>
      </c>
      <c r="K238" s="832" t="s">
        <v>2390</v>
      </c>
      <c r="L238" s="835">
        <v>68.819999999999993</v>
      </c>
      <c r="M238" s="835">
        <v>68.819999999999993</v>
      </c>
      <c r="N238" s="832">
        <v>1</v>
      </c>
      <c r="O238" s="836">
        <v>1</v>
      </c>
      <c r="P238" s="835">
        <v>68.819999999999993</v>
      </c>
      <c r="Q238" s="837">
        <v>1</v>
      </c>
      <c r="R238" s="832">
        <v>1</v>
      </c>
      <c r="S238" s="837">
        <v>1</v>
      </c>
      <c r="T238" s="836">
        <v>1</v>
      </c>
      <c r="U238" s="838">
        <v>1</v>
      </c>
    </row>
    <row r="239" spans="1:21" ht="14.4" customHeight="1" x14ac:dyDescent="0.3">
      <c r="A239" s="831">
        <v>50</v>
      </c>
      <c r="B239" s="832" t="s">
        <v>2036</v>
      </c>
      <c r="C239" s="832" t="s">
        <v>2041</v>
      </c>
      <c r="D239" s="833" t="s">
        <v>3245</v>
      </c>
      <c r="E239" s="834" t="s">
        <v>2049</v>
      </c>
      <c r="F239" s="832" t="s">
        <v>2037</v>
      </c>
      <c r="G239" s="832" t="s">
        <v>2168</v>
      </c>
      <c r="H239" s="832" t="s">
        <v>587</v>
      </c>
      <c r="I239" s="832" t="s">
        <v>2169</v>
      </c>
      <c r="J239" s="832" t="s">
        <v>2170</v>
      </c>
      <c r="K239" s="832" t="s">
        <v>2171</v>
      </c>
      <c r="L239" s="835">
        <v>93.43</v>
      </c>
      <c r="M239" s="835">
        <v>186.86</v>
      </c>
      <c r="N239" s="832">
        <v>2</v>
      </c>
      <c r="O239" s="836">
        <v>1.5</v>
      </c>
      <c r="P239" s="835"/>
      <c r="Q239" s="837">
        <v>0</v>
      </c>
      <c r="R239" s="832"/>
      <c r="S239" s="837">
        <v>0</v>
      </c>
      <c r="T239" s="836"/>
      <c r="U239" s="838">
        <v>0</v>
      </c>
    </row>
    <row r="240" spans="1:21" ht="14.4" customHeight="1" x14ac:dyDescent="0.3">
      <c r="A240" s="831">
        <v>50</v>
      </c>
      <c r="B240" s="832" t="s">
        <v>2036</v>
      </c>
      <c r="C240" s="832" t="s">
        <v>2041</v>
      </c>
      <c r="D240" s="833" t="s">
        <v>3245</v>
      </c>
      <c r="E240" s="834" t="s">
        <v>2049</v>
      </c>
      <c r="F240" s="832" t="s">
        <v>2037</v>
      </c>
      <c r="G240" s="832" t="s">
        <v>2391</v>
      </c>
      <c r="H240" s="832" t="s">
        <v>626</v>
      </c>
      <c r="I240" s="832" t="s">
        <v>1669</v>
      </c>
      <c r="J240" s="832" t="s">
        <v>1670</v>
      </c>
      <c r="K240" s="832" t="s">
        <v>1671</v>
      </c>
      <c r="L240" s="835">
        <v>131.32</v>
      </c>
      <c r="M240" s="835">
        <v>919.24</v>
      </c>
      <c r="N240" s="832">
        <v>7</v>
      </c>
      <c r="O240" s="836">
        <v>1.5</v>
      </c>
      <c r="P240" s="835">
        <v>131.32</v>
      </c>
      <c r="Q240" s="837">
        <v>0.14285714285714285</v>
      </c>
      <c r="R240" s="832">
        <v>1</v>
      </c>
      <c r="S240" s="837">
        <v>0.14285714285714285</v>
      </c>
      <c r="T240" s="836">
        <v>0.5</v>
      </c>
      <c r="U240" s="838">
        <v>0.33333333333333331</v>
      </c>
    </row>
    <row r="241" spans="1:21" ht="14.4" customHeight="1" x14ac:dyDescent="0.3">
      <c r="A241" s="831">
        <v>50</v>
      </c>
      <c r="B241" s="832" t="s">
        <v>2036</v>
      </c>
      <c r="C241" s="832" t="s">
        <v>2041</v>
      </c>
      <c r="D241" s="833" t="s">
        <v>3245</v>
      </c>
      <c r="E241" s="834" t="s">
        <v>2049</v>
      </c>
      <c r="F241" s="832" t="s">
        <v>2037</v>
      </c>
      <c r="G241" s="832" t="s">
        <v>2392</v>
      </c>
      <c r="H241" s="832" t="s">
        <v>626</v>
      </c>
      <c r="I241" s="832" t="s">
        <v>2393</v>
      </c>
      <c r="J241" s="832" t="s">
        <v>2394</v>
      </c>
      <c r="K241" s="832" t="s">
        <v>2395</v>
      </c>
      <c r="L241" s="835">
        <v>729.09</v>
      </c>
      <c r="M241" s="835">
        <v>729.09</v>
      </c>
      <c r="N241" s="832">
        <v>1</v>
      </c>
      <c r="O241" s="836">
        <v>0.5</v>
      </c>
      <c r="P241" s="835">
        <v>729.09</v>
      </c>
      <c r="Q241" s="837">
        <v>1</v>
      </c>
      <c r="R241" s="832">
        <v>1</v>
      </c>
      <c r="S241" s="837">
        <v>1</v>
      </c>
      <c r="T241" s="836">
        <v>0.5</v>
      </c>
      <c r="U241" s="838">
        <v>1</v>
      </c>
    </row>
    <row r="242" spans="1:21" ht="14.4" customHeight="1" x14ac:dyDescent="0.3">
      <c r="A242" s="831">
        <v>50</v>
      </c>
      <c r="B242" s="832" t="s">
        <v>2036</v>
      </c>
      <c r="C242" s="832" t="s">
        <v>2041</v>
      </c>
      <c r="D242" s="833" t="s">
        <v>3245</v>
      </c>
      <c r="E242" s="834" t="s">
        <v>2049</v>
      </c>
      <c r="F242" s="832" t="s">
        <v>2037</v>
      </c>
      <c r="G242" s="832" t="s">
        <v>1112</v>
      </c>
      <c r="H242" s="832" t="s">
        <v>626</v>
      </c>
      <c r="I242" s="832" t="s">
        <v>2199</v>
      </c>
      <c r="J242" s="832" t="s">
        <v>2200</v>
      </c>
      <c r="K242" s="832" t="s">
        <v>2201</v>
      </c>
      <c r="L242" s="835">
        <v>184.74</v>
      </c>
      <c r="M242" s="835">
        <v>554.22</v>
      </c>
      <c r="N242" s="832">
        <v>3</v>
      </c>
      <c r="O242" s="836">
        <v>2</v>
      </c>
      <c r="P242" s="835">
        <v>184.74</v>
      </c>
      <c r="Q242" s="837">
        <v>0.33333333333333331</v>
      </c>
      <c r="R242" s="832">
        <v>1</v>
      </c>
      <c r="S242" s="837">
        <v>0.33333333333333331</v>
      </c>
      <c r="T242" s="836">
        <v>0.5</v>
      </c>
      <c r="U242" s="838">
        <v>0.25</v>
      </c>
    </row>
    <row r="243" spans="1:21" ht="14.4" customHeight="1" x14ac:dyDescent="0.3">
      <c r="A243" s="831">
        <v>50</v>
      </c>
      <c r="B243" s="832" t="s">
        <v>2036</v>
      </c>
      <c r="C243" s="832" t="s">
        <v>2041</v>
      </c>
      <c r="D243" s="833" t="s">
        <v>3245</v>
      </c>
      <c r="E243" s="834" t="s">
        <v>2049</v>
      </c>
      <c r="F243" s="832" t="s">
        <v>2037</v>
      </c>
      <c r="G243" s="832" t="s">
        <v>1112</v>
      </c>
      <c r="H243" s="832" t="s">
        <v>626</v>
      </c>
      <c r="I243" s="832" t="s">
        <v>1625</v>
      </c>
      <c r="J243" s="832" t="s">
        <v>1626</v>
      </c>
      <c r="K243" s="832" t="s">
        <v>1627</v>
      </c>
      <c r="L243" s="835">
        <v>120.61</v>
      </c>
      <c r="M243" s="835">
        <v>361.83</v>
      </c>
      <c r="N243" s="832">
        <v>3</v>
      </c>
      <c r="O243" s="836">
        <v>3</v>
      </c>
      <c r="P243" s="835">
        <v>120.61</v>
      </c>
      <c r="Q243" s="837">
        <v>0.33333333333333337</v>
      </c>
      <c r="R243" s="832">
        <v>1</v>
      </c>
      <c r="S243" s="837">
        <v>0.33333333333333331</v>
      </c>
      <c r="T243" s="836">
        <v>1</v>
      </c>
      <c r="U243" s="838">
        <v>0.33333333333333331</v>
      </c>
    </row>
    <row r="244" spans="1:21" ht="14.4" customHeight="1" x14ac:dyDescent="0.3">
      <c r="A244" s="831">
        <v>50</v>
      </c>
      <c r="B244" s="832" t="s">
        <v>2036</v>
      </c>
      <c r="C244" s="832" t="s">
        <v>2041</v>
      </c>
      <c r="D244" s="833" t="s">
        <v>3245</v>
      </c>
      <c r="E244" s="834" t="s">
        <v>2049</v>
      </c>
      <c r="F244" s="832" t="s">
        <v>2037</v>
      </c>
      <c r="G244" s="832" t="s">
        <v>2396</v>
      </c>
      <c r="H244" s="832" t="s">
        <v>626</v>
      </c>
      <c r="I244" s="832" t="s">
        <v>1910</v>
      </c>
      <c r="J244" s="832" t="s">
        <v>1121</v>
      </c>
      <c r="K244" s="832" t="s">
        <v>1911</v>
      </c>
      <c r="L244" s="835">
        <v>0</v>
      </c>
      <c r="M244" s="835">
        <v>0</v>
      </c>
      <c r="N244" s="832">
        <v>7</v>
      </c>
      <c r="O244" s="836">
        <v>2.5</v>
      </c>
      <c r="P244" s="835">
        <v>0</v>
      </c>
      <c r="Q244" s="837"/>
      <c r="R244" s="832">
        <v>7</v>
      </c>
      <c r="S244" s="837">
        <v>1</v>
      </c>
      <c r="T244" s="836">
        <v>2.5</v>
      </c>
      <c r="U244" s="838">
        <v>1</v>
      </c>
    </row>
    <row r="245" spans="1:21" ht="14.4" customHeight="1" x14ac:dyDescent="0.3">
      <c r="A245" s="831">
        <v>50</v>
      </c>
      <c r="B245" s="832" t="s">
        <v>2036</v>
      </c>
      <c r="C245" s="832" t="s">
        <v>2041</v>
      </c>
      <c r="D245" s="833" t="s">
        <v>3245</v>
      </c>
      <c r="E245" s="834" t="s">
        <v>2049</v>
      </c>
      <c r="F245" s="832" t="s">
        <v>2037</v>
      </c>
      <c r="G245" s="832" t="s">
        <v>2202</v>
      </c>
      <c r="H245" s="832" t="s">
        <v>587</v>
      </c>
      <c r="I245" s="832" t="s">
        <v>2203</v>
      </c>
      <c r="J245" s="832" t="s">
        <v>820</v>
      </c>
      <c r="K245" s="832" t="s">
        <v>2204</v>
      </c>
      <c r="L245" s="835">
        <v>55.54</v>
      </c>
      <c r="M245" s="835">
        <v>55.54</v>
      </c>
      <c r="N245" s="832">
        <v>1</v>
      </c>
      <c r="O245" s="836">
        <v>0.5</v>
      </c>
      <c r="P245" s="835"/>
      <c r="Q245" s="837">
        <v>0</v>
      </c>
      <c r="R245" s="832"/>
      <c r="S245" s="837">
        <v>0</v>
      </c>
      <c r="T245" s="836"/>
      <c r="U245" s="838">
        <v>0</v>
      </c>
    </row>
    <row r="246" spans="1:21" ht="14.4" customHeight="1" x14ac:dyDescent="0.3">
      <c r="A246" s="831">
        <v>50</v>
      </c>
      <c r="B246" s="832" t="s">
        <v>2036</v>
      </c>
      <c r="C246" s="832" t="s">
        <v>2041</v>
      </c>
      <c r="D246" s="833" t="s">
        <v>3245</v>
      </c>
      <c r="E246" s="834" t="s">
        <v>2049</v>
      </c>
      <c r="F246" s="832" t="s">
        <v>2037</v>
      </c>
      <c r="G246" s="832" t="s">
        <v>2087</v>
      </c>
      <c r="H246" s="832" t="s">
        <v>626</v>
      </c>
      <c r="I246" s="832" t="s">
        <v>1657</v>
      </c>
      <c r="J246" s="832" t="s">
        <v>1655</v>
      </c>
      <c r="K246" s="832" t="s">
        <v>1658</v>
      </c>
      <c r="L246" s="835">
        <v>1887.9</v>
      </c>
      <c r="M246" s="835">
        <v>5663.7000000000007</v>
      </c>
      <c r="N246" s="832">
        <v>3</v>
      </c>
      <c r="O246" s="836">
        <v>1</v>
      </c>
      <c r="P246" s="835">
        <v>5663.7000000000007</v>
      </c>
      <c r="Q246" s="837">
        <v>1</v>
      </c>
      <c r="R246" s="832">
        <v>3</v>
      </c>
      <c r="S246" s="837">
        <v>1</v>
      </c>
      <c r="T246" s="836">
        <v>1</v>
      </c>
      <c r="U246" s="838">
        <v>1</v>
      </c>
    </row>
    <row r="247" spans="1:21" ht="14.4" customHeight="1" x14ac:dyDescent="0.3">
      <c r="A247" s="831">
        <v>50</v>
      </c>
      <c r="B247" s="832" t="s">
        <v>2036</v>
      </c>
      <c r="C247" s="832" t="s">
        <v>2041</v>
      </c>
      <c r="D247" s="833" t="s">
        <v>3245</v>
      </c>
      <c r="E247" s="834" t="s">
        <v>2049</v>
      </c>
      <c r="F247" s="832" t="s">
        <v>2037</v>
      </c>
      <c r="G247" s="832" t="s">
        <v>2087</v>
      </c>
      <c r="H247" s="832" t="s">
        <v>626</v>
      </c>
      <c r="I247" s="832" t="s">
        <v>2397</v>
      </c>
      <c r="J247" s="832" t="s">
        <v>1655</v>
      </c>
      <c r="K247" s="832" t="s">
        <v>2398</v>
      </c>
      <c r="L247" s="835">
        <v>1544.99</v>
      </c>
      <c r="M247" s="835">
        <v>6179.96</v>
      </c>
      <c r="N247" s="832">
        <v>4</v>
      </c>
      <c r="O247" s="836">
        <v>1.5</v>
      </c>
      <c r="P247" s="835">
        <v>4634.97</v>
      </c>
      <c r="Q247" s="837">
        <v>0.75</v>
      </c>
      <c r="R247" s="832">
        <v>3</v>
      </c>
      <c r="S247" s="837">
        <v>0.75</v>
      </c>
      <c r="T247" s="836">
        <v>0.5</v>
      </c>
      <c r="U247" s="838">
        <v>0.33333333333333331</v>
      </c>
    </row>
    <row r="248" spans="1:21" ht="14.4" customHeight="1" x14ac:dyDescent="0.3">
      <c r="A248" s="831">
        <v>50</v>
      </c>
      <c r="B248" s="832" t="s">
        <v>2036</v>
      </c>
      <c r="C248" s="832" t="s">
        <v>2041</v>
      </c>
      <c r="D248" s="833" t="s">
        <v>3245</v>
      </c>
      <c r="E248" s="834" t="s">
        <v>2049</v>
      </c>
      <c r="F248" s="832" t="s">
        <v>2037</v>
      </c>
      <c r="G248" s="832" t="s">
        <v>2087</v>
      </c>
      <c r="H248" s="832" t="s">
        <v>626</v>
      </c>
      <c r="I248" s="832" t="s">
        <v>2399</v>
      </c>
      <c r="J248" s="832" t="s">
        <v>1655</v>
      </c>
      <c r="K248" s="832" t="s">
        <v>2400</v>
      </c>
      <c r="L248" s="835">
        <v>1544.99</v>
      </c>
      <c r="M248" s="835">
        <v>4634.97</v>
      </c>
      <c r="N248" s="832">
        <v>3</v>
      </c>
      <c r="O248" s="836">
        <v>1</v>
      </c>
      <c r="P248" s="835">
        <v>4634.97</v>
      </c>
      <c r="Q248" s="837">
        <v>1</v>
      </c>
      <c r="R248" s="832">
        <v>3</v>
      </c>
      <c r="S248" s="837">
        <v>1</v>
      </c>
      <c r="T248" s="836">
        <v>1</v>
      </c>
      <c r="U248" s="838">
        <v>1</v>
      </c>
    </row>
    <row r="249" spans="1:21" ht="14.4" customHeight="1" x14ac:dyDescent="0.3">
      <c r="A249" s="831">
        <v>50</v>
      </c>
      <c r="B249" s="832" t="s">
        <v>2036</v>
      </c>
      <c r="C249" s="832" t="s">
        <v>2041</v>
      </c>
      <c r="D249" s="833" t="s">
        <v>3245</v>
      </c>
      <c r="E249" s="834" t="s">
        <v>2049</v>
      </c>
      <c r="F249" s="832" t="s">
        <v>2037</v>
      </c>
      <c r="G249" s="832" t="s">
        <v>2225</v>
      </c>
      <c r="H249" s="832" t="s">
        <v>626</v>
      </c>
      <c r="I249" s="832" t="s">
        <v>1762</v>
      </c>
      <c r="J249" s="832" t="s">
        <v>1760</v>
      </c>
      <c r="K249" s="832" t="s">
        <v>1763</v>
      </c>
      <c r="L249" s="835">
        <v>218.32</v>
      </c>
      <c r="M249" s="835">
        <v>218.32</v>
      </c>
      <c r="N249" s="832">
        <v>1</v>
      </c>
      <c r="O249" s="836">
        <v>0.5</v>
      </c>
      <c r="P249" s="835">
        <v>218.32</v>
      </c>
      <c r="Q249" s="837">
        <v>1</v>
      </c>
      <c r="R249" s="832">
        <v>1</v>
      </c>
      <c r="S249" s="837">
        <v>1</v>
      </c>
      <c r="T249" s="836">
        <v>0.5</v>
      </c>
      <c r="U249" s="838">
        <v>1</v>
      </c>
    </row>
    <row r="250" spans="1:21" ht="14.4" customHeight="1" x14ac:dyDescent="0.3">
      <c r="A250" s="831">
        <v>50</v>
      </c>
      <c r="B250" s="832" t="s">
        <v>2036</v>
      </c>
      <c r="C250" s="832" t="s">
        <v>2041</v>
      </c>
      <c r="D250" s="833" t="s">
        <v>3245</v>
      </c>
      <c r="E250" s="834" t="s">
        <v>2049</v>
      </c>
      <c r="F250" s="832" t="s">
        <v>2037</v>
      </c>
      <c r="G250" s="832" t="s">
        <v>2401</v>
      </c>
      <c r="H250" s="832" t="s">
        <v>626</v>
      </c>
      <c r="I250" s="832" t="s">
        <v>2402</v>
      </c>
      <c r="J250" s="832" t="s">
        <v>2403</v>
      </c>
      <c r="K250" s="832" t="s">
        <v>2404</v>
      </c>
      <c r="L250" s="835">
        <v>165.63</v>
      </c>
      <c r="M250" s="835">
        <v>331.26</v>
      </c>
      <c r="N250" s="832">
        <v>2</v>
      </c>
      <c r="O250" s="836">
        <v>1</v>
      </c>
      <c r="P250" s="835">
        <v>165.63</v>
      </c>
      <c r="Q250" s="837">
        <v>0.5</v>
      </c>
      <c r="R250" s="832">
        <v>1</v>
      </c>
      <c r="S250" s="837">
        <v>0.5</v>
      </c>
      <c r="T250" s="836">
        <v>0.5</v>
      </c>
      <c r="U250" s="838">
        <v>0.5</v>
      </c>
    </row>
    <row r="251" spans="1:21" ht="14.4" customHeight="1" x14ac:dyDescent="0.3">
      <c r="A251" s="831">
        <v>50</v>
      </c>
      <c r="B251" s="832" t="s">
        <v>2036</v>
      </c>
      <c r="C251" s="832" t="s">
        <v>2041</v>
      </c>
      <c r="D251" s="833" t="s">
        <v>3245</v>
      </c>
      <c r="E251" s="834" t="s">
        <v>2049</v>
      </c>
      <c r="F251" s="832" t="s">
        <v>2037</v>
      </c>
      <c r="G251" s="832" t="s">
        <v>2405</v>
      </c>
      <c r="H251" s="832" t="s">
        <v>587</v>
      </c>
      <c r="I251" s="832" t="s">
        <v>2406</v>
      </c>
      <c r="J251" s="832" t="s">
        <v>2407</v>
      </c>
      <c r="K251" s="832" t="s">
        <v>2408</v>
      </c>
      <c r="L251" s="835">
        <v>83.38</v>
      </c>
      <c r="M251" s="835">
        <v>250.14</v>
      </c>
      <c r="N251" s="832">
        <v>3</v>
      </c>
      <c r="O251" s="836">
        <v>2.5</v>
      </c>
      <c r="P251" s="835">
        <v>83.38</v>
      </c>
      <c r="Q251" s="837">
        <v>0.33333333333333331</v>
      </c>
      <c r="R251" s="832">
        <v>1</v>
      </c>
      <c r="S251" s="837">
        <v>0.33333333333333331</v>
      </c>
      <c r="T251" s="836">
        <v>0.5</v>
      </c>
      <c r="U251" s="838">
        <v>0.2</v>
      </c>
    </row>
    <row r="252" spans="1:21" ht="14.4" customHeight="1" x14ac:dyDescent="0.3">
      <c r="A252" s="831">
        <v>50</v>
      </c>
      <c r="B252" s="832" t="s">
        <v>2036</v>
      </c>
      <c r="C252" s="832" t="s">
        <v>2041</v>
      </c>
      <c r="D252" s="833" t="s">
        <v>3245</v>
      </c>
      <c r="E252" s="834" t="s">
        <v>2049</v>
      </c>
      <c r="F252" s="832" t="s">
        <v>2037</v>
      </c>
      <c r="G252" s="832" t="s">
        <v>2176</v>
      </c>
      <c r="H252" s="832" t="s">
        <v>626</v>
      </c>
      <c r="I252" s="832" t="s">
        <v>1819</v>
      </c>
      <c r="J252" s="832" t="s">
        <v>1156</v>
      </c>
      <c r="K252" s="832" t="s">
        <v>1820</v>
      </c>
      <c r="L252" s="835">
        <v>154.36000000000001</v>
      </c>
      <c r="M252" s="835">
        <v>154.36000000000001</v>
      </c>
      <c r="N252" s="832">
        <v>1</v>
      </c>
      <c r="O252" s="836">
        <v>0.5</v>
      </c>
      <c r="P252" s="835"/>
      <c r="Q252" s="837">
        <v>0</v>
      </c>
      <c r="R252" s="832"/>
      <c r="S252" s="837">
        <v>0</v>
      </c>
      <c r="T252" s="836"/>
      <c r="U252" s="838">
        <v>0</v>
      </c>
    </row>
    <row r="253" spans="1:21" ht="14.4" customHeight="1" x14ac:dyDescent="0.3">
      <c r="A253" s="831">
        <v>50</v>
      </c>
      <c r="B253" s="832" t="s">
        <v>2036</v>
      </c>
      <c r="C253" s="832" t="s">
        <v>2041</v>
      </c>
      <c r="D253" s="833" t="s">
        <v>3245</v>
      </c>
      <c r="E253" s="834" t="s">
        <v>2049</v>
      </c>
      <c r="F253" s="832" t="s">
        <v>2037</v>
      </c>
      <c r="G253" s="832" t="s">
        <v>2409</v>
      </c>
      <c r="H253" s="832" t="s">
        <v>626</v>
      </c>
      <c r="I253" s="832" t="s">
        <v>2410</v>
      </c>
      <c r="J253" s="832" t="s">
        <v>1812</v>
      </c>
      <c r="K253" s="832" t="s">
        <v>2411</v>
      </c>
      <c r="L253" s="835">
        <v>63.14</v>
      </c>
      <c r="M253" s="835">
        <v>63.14</v>
      </c>
      <c r="N253" s="832">
        <v>1</v>
      </c>
      <c r="O253" s="836">
        <v>0.5</v>
      </c>
      <c r="P253" s="835">
        <v>63.14</v>
      </c>
      <c r="Q253" s="837">
        <v>1</v>
      </c>
      <c r="R253" s="832">
        <v>1</v>
      </c>
      <c r="S253" s="837">
        <v>1</v>
      </c>
      <c r="T253" s="836">
        <v>0.5</v>
      </c>
      <c r="U253" s="838">
        <v>1</v>
      </c>
    </row>
    <row r="254" spans="1:21" ht="14.4" customHeight="1" x14ac:dyDescent="0.3">
      <c r="A254" s="831">
        <v>50</v>
      </c>
      <c r="B254" s="832" t="s">
        <v>2036</v>
      </c>
      <c r="C254" s="832" t="s">
        <v>2041</v>
      </c>
      <c r="D254" s="833" t="s">
        <v>3245</v>
      </c>
      <c r="E254" s="834" t="s">
        <v>2049</v>
      </c>
      <c r="F254" s="832" t="s">
        <v>2037</v>
      </c>
      <c r="G254" s="832" t="s">
        <v>2409</v>
      </c>
      <c r="H254" s="832" t="s">
        <v>626</v>
      </c>
      <c r="I254" s="832" t="s">
        <v>2412</v>
      </c>
      <c r="J254" s="832" t="s">
        <v>1809</v>
      </c>
      <c r="K254" s="832" t="s">
        <v>2413</v>
      </c>
      <c r="L254" s="835">
        <v>63.14</v>
      </c>
      <c r="M254" s="835">
        <v>63.14</v>
      </c>
      <c r="N254" s="832">
        <v>1</v>
      </c>
      <c r="O254" s="836">
        <v>0.5</v>
      </c>
      <c r="P254" s="835">
        <v>63.14</v>
      </c>
      <c r="Q254" s="837">
        <v>1</v>
      </c>
      <c r="R254" s="832">
        <v>1</v>
      </c>
      <c r="S254" s="837">
        <v>1</v>
      </c>
      <c r="T254" s="836">
        <v>0.5</v>
      </c>
      <c r="U254" s="838">
        <v>1</v>
      </c>
    </row>
    <row r="255" spans="1:21" ht="14.4" customHeight="1" x14ac:dyDescent="0.3">
      <c r="A255" s="831">
        <v>50</v>
      </c>
      <c r="B255" s="832" t="s">
        <v>2036</v>
      </c>
      <c r="C255" s="832" t="s">
        <v>2041</v>
      </c>
      <c r="D255" s="833" t="s">
        <v>3245</v>
      </c>
      <c r="E255" s="834" t="s">
        <v>2049</v>
      </c>
      <c r="F255" s="832" t="s">
        <v>2037</v>
      </c>
      <c r="G255" s="832" t="s">
        <v>2409</v>
      </c>
      <c r="H255" s="832" t="s">
        <v>626</v>
      </c>
      <c r="I255" s="832" t="s">
        <v>1814</v>
      </c>
      <c r="J255" s="832" t="s">
        <v>1809</v>
      </c>
      <c r="K255" s="832" t="s">
        <v>1815</v>
      </c>
      <c r="L255" s="835">
        <v>49.08</v>
      </c>
      <c r="M255" s="835">
        <v>49.08</v>
      </c>
      <c r="N255" s="832">
        <v>1</v>
      </c>
      <c r="O255" s="836">
        <v>0.5</v>
      </c>
      <c r="P255" s="835">
        <v>49.08</v>
      </c>
      <c r="Q255" s="837">
        <v>1</v>
      </c>
      <c r="R255" s="832">
        <v>1</v>
      </c>
      <c r="S255" s="837">
        <v>1</v>
      </c>
      <c r="T255" s="836">
        <v>0.5</v>
      </c>
      <c r="U255" s="838">
        <v>1</v>
      </c>
    </row>
    <row r="256" spans="1:21" ht="14.4" customHeight="1" x14ac:dyDescent="0.3">
      <c r="A256" s="831">
        <v>50</v>
      </c>
      <c r="B256" s="832" t="s">
        <v>2036</v>
      </c>
      <c r="C256" s="832" t="s">
        <v>2041</v>
      </c>
      <c r="D256" s="833" t="s">
        <v>3245</v>
      </c>
      <c r="E256" s="834" t="s">
        <v>2049</v>
      </c>
      <c r="F256" s="832" t="s">
        <v>2038</v>
      </c>
      <c r="G256" s="832" t="s">
        <v>2414</v>
      </c>
      <c r="H256" s="832" t="s">
        <v>587</v>
      </c>
      <c r="I256" s="832" t="s">
        <v>2415</v>
      </c>
      <c r="J256" s="832" t="s">
        <v>2416</v>
      </c>
      <c r="K256" s="832" t="s">
        <v>2417</v>
      </c>
      <c r="L256" s="835">
        <v>25</v>
      </c>
      <c r="M256" s="835">
        <v>2500</v>
      </c>
      <c r="N256" s="832">
        <v>100</v>
      </c>
      <c r="O256" s="836">
        <v>25</v>
      </c>
      <c r="P256" s="835">
        <v>2400</v>
      </c>
      <c r="Q256" s="837">
        <v>0.96</v>
      </c>
      <c r="R256" s="832">
        <v>96</v>
      </c>
      <c r="S256" s="837">
        <v>0.96</v>
      </c>
      <c r="T256" s="836">
        <v>24</v>
      </c>
      <c r="U256" s="838">
        <v>0.96</v>
      </c>
    </row>
    <row r="257" spans="1:21" ht="14.4" customHeight="1" x14ac:dyDescent="0.3">
      <c r="A257" s="831">
        <v>50</v>
      </c>
      <c r="B257" s="832" t="s">
        <v>2036</v>
      </c>
      <c r="C257" s="832" t="s">
        <v>2041</v>
      </c>
      <c r="D257" s="833" t="s">
        <v>3245</v>
      </c>
      <c r="E257" s="834" t="s">
        <v>2049</v>
      </c>
      <c r="F257" s="832" t="s">
        <v>2038</v>
      </c>
      <c r="G257" s="832" t="s">
        <v>2414</v>
      </c>
      <c r="H257" s="832" t="s">
        <v>587</v>
      </c>
      <c r="I257" s="832" t="s">
        <v>2418</v>
      </c>
      <c r="J257" s="832" t="s">
        <v>2416</v>
      </c>
      <c r="K257" s="832" t="s">
        <v>2419</v>
      </c>
      <c r="L257" s="835">
        <v>30</v>
      </c>
      <c r="M257" s="835">
        <v>3030</v>
      </c>
      <c r="N257" s="832">
        <v>101</v>
      </c>
      <c r="O257" s="836">
        <v>26</v>
      </c>
      <c r="P257" s="835">
        <v>2790</v>
      </c>
      <c r="Q257" s="837">
        <v>0.92079207920792083</v>
      </c>
      <c r="R257" s="832">
        <v>93</v>
      </c>
      <c r="S257" s="837">
        <v>0.92079207920792083</v>
      </c>
      <c r="T257" s="836">
        <v>24</v>
      </c>
      <c r="U257" s="838">
        <v>0.92307692307692313</v>
      </c>
    </row>
    <row r="258" spans="1:21" ht="14.4" customHeight="1" x14ac:dyDescent="0.3">
      <c r="A258" s="831">
        <v>50</v>
      </c>
      <c r="B258" s="832" t="s">
        <v>2036</v>
      </c>
      <c r="C258" s="832" t="s">
        <v>2041</v>
      </c>
      <c r="D258" s="833" t="s">
        <v>3245</v>
      </c>
      <c r="E258" s="834" t="s">
        <v>2049</v>
      </c>
      <c r="F258" s="832" t="s">
        <v>2038</v>
      </c>
      <c r="G258" s="832" t="s">
        <v>2420</v>
      </c>
      <c r="H258" s="832" t="s">
        <v>587</v>
      </c>
      <c r="I258" s="832" t="s">
        <v>2421</v>
      </c>
      <c r="J258" s="832" t="s">
        <v>2422</v>
      </c>
      <c r="K258" s="832" t="s">
        <v>2423</v>
      </c>
      <c r="L258" s="835">
        <v>378.48</v>
      </c>
      <c r="M258" s="835">
        <v>10218.959999999994</v>
      </c>
      <c r="N258" s="832">
        <v>27</v>
      </c>
      <c r="O258" s="836">
        <v>27</v>
      </c>
      <c r="P258" s="835">
        <v>9840.4799999999941</v>
      </c>
      <c r="Q258" s="837">
        <v>0.96296296296296302</v>
      </c>
      <c r="R258" s="832">
        <v>26</v>
      </c>
      <c r="S258" s="837">
        <v>0.96296296296296291</v>
      </c>
      <c r="T258" s="836">
        <v>26</v>
      </c>
      <c r="U258" s="838">
        <v>0.96296296296296291</v>
      </c>
    </row>
    <row r="259" spans="1:21" ht="14.4" customHeight="1" x14ac:dyDescent="0.3">
      <c r="A259" s="831">
        <v>50</v>
      </c>
      <c r="B259" s="832" t="s">
        <v>2036</v>
      </c>
      <c r="C259" s="832" t="s">
        <v>2041</v>
      </c>
      <c r="D259" s="833" t="s">
        <v>3245</v>
      </c>
      <c r="E259" s="834" t="s">
        <v>2049</v>
      </c>
      <c r="F259" s="832" t="s">
        <v>2038</v>
      </c>
      <c r="G259" s="832" t="s">
        <v>2420</v>
      </c>
      <c r="H259" s="832" t="s">
        <v>587</v>
      </c>
      <c r="I259" s="832" t="s">
        <v>2424</v>
      </c>
      <c r="J259" s="832" t="s">
        <v>2425</v>
      </c>
      <c r="K259" s="832" t="s">
        <v>2426</v>
      </c>
      <c r="L259" s="835">
        <v>378.48</v>
      </c>
      <c r="M259" s="835">
        <v>7191.1199999999972</v>
      </c>
      <c r="N259" s="832">
        <v>19</v>
      </c>
      <c r="O259" s="836">
        <v>19</v>
      </c>
      <c r="P259" s="835">
        <v>7191.1199999999972</v>
      </c>
      <c r="Q259" s="837">
        <v>1</v>
      </c>
      <c r="R259" s="832">
        <v>19</v>
      </c>
      <c r="S259" s="837">
        <v>1</v>
      </c>
      <c r="T259" s="836">
        <v>19</v>
      </c>
      <c r="U259" s="838">
        <v>1</v>
      </c>
    </row>
    <row r="260" spans="1:21" ht="14.4" customHeight="1" x14ac:dyDescent="0.3">
      <c r="A260" s="831">
        <v>50</v>
      </c>
      <c r="B260" s="832" t="s">
        <v>2036</v>
      </c>
      <c r="C260" s="832" t="s">
        <v>2041</v>
      </c>
      <c r="D260" s="833" t="s">
        <v>3245</v>
      </c>
      <c r="E260" s="834" t="s">
        <v>2049</v>
      </c>
      <c r="F260" s="832" t="s">
        <v>2038</v>
      </c>
      <c r="G260" s="832" t="s">
        <v>2420</v>
      </c>
      <c r="H260" s="832" t="s">
        <v>587</v>
      </c>
      <c r="I260" s="832" t="s">
        <v>2427</v>
      </c>
      <c r="J260" s="832" t="s">
        <v>2428</v>
      </c>
      <c r="K260" s="832" t="s">
        <v>2429</v>
      </c>
      <c r="L260" s="835">
        <v>378.48</v>
      </c>
      <c r="M260" s="835">
        <v>378.48</v>
      </c>
      <c r="N260" s="832">
        <v>1</v>
      </c>
      <c r="O260" s="836">
        <v>1</v>
      </c>
      <c r="P260" s="835">
        <v>378.48</v>
      </c>
      <c r="Q260" s="837">
        <v>1</v>
      </c>
      <c r="R260" s="832">
        <v>1</v>
      </c>
      <c r="S260" s="837">
        <v>1</v>
      </c>
      <c r="T260" s="836">
        <v>1</v>
      </c>
      <c r="U260" s="838">
        <v>1</v>
      </c>
    </row>
    <row r="261" spans="1:21" ht="14.4" customHeight="1" x14ac:dyDescent="0.3">
      <c r="A261" s="831">
        <v>50</v>
      </c>
      <c r="B261" s="832" t="s">
        <v>2036</v>
      </c>
      <c r="C261" s="832" t="s">
        <v>2041</v>
      </c>
      <c r="D261" s="833" t="s">
        <v>3245</v>
      </c>
      <c r="E261" s="834" t="s">
        <v>2049</v>
      </c>
      <c r="F261" s="832" t="s">
        <v>2038</v>
      </c>
      <c r="G261" s="832" t="s">
        <v>2420</v>
      </c>
      <c r="H261" s="832" t="s">
        <v>587</v>
      </c>
      <c r="I261" s="832" t="s">
        <v>2430</v>
      </c>
      <c r="J261" s="832" t="s">
        <v>2431</v>
      </c>
      <c r="K261" s="832" t="s">
        <v>2432</v>
      </c>
      <c r="L261" s="835">
        <v>378.48</v>
      </c>
      <c r="M261" s="835">
        <v>378.48</v>
      </c>
      <c r="N261" s="832">
        <v>1</v>
      </c>
      <c r="O261" s="836">
        <v>1</v>
      </c>
      <c r="P261" s="835">
        <v>378.48</v>
      </c>
      <c r="Q261" s="837">
        <v>1</v>
      </c>
      <c r="R261" s="832">
        <v>1</v>
      </c>
      <c r="S261" s="837">
        <v>1</v>
      </c>
      <c r="T261" s="836">
        <v>1</v>
      </c>
      <c r="U261" s="838">
        <v>1</v>
      </c>
    </row>
    <row r="262" spans="1:21" ht="14.4" customHeight="1" x14ac:dyDescent="0.3">
      <c r="A262" s="831">
        <v>50</v>
      </c>
      <c r="B262" s="832" t="s">
        <v>2036</v>
      </c>
      <c r="C262" s="832" t="s">
        <v>2041</v>
      </c>
      <c r="D262" s="833" t="s">
        <v>3245</v>
      </c>
      <c r="E262" s="834" t="s">
        <v>2049</v>
      </c>
      <c r="F262" s="832" t="s">
        <v>2038</v>
      </c>
      <c r="G262" s="832" t="s">
        <v>2420</v>
      </c>
      <c r="H262" s="832" t="s">
        <v>587</v>
      </c>
      <c r="I262" s="832" t="s">
        <v>2433</v>
      </c>
      <c r="J262" s="832" t="s">
        <v>2434</v>
      </c>
      <c r="K262" s="832" t="s">
        <v>2435</v>
      </c>
      <c r="L262" s="835">
        <v>378.48</v>
      </c>
      <c r="M262" s="835">
        <v>378.48</v>
      </c>
      <c r="N262" s="832">
        <v>1</v>
      </c>
      <c r="O262" s="836">
        <v>1</v>
      </c>
      <c r="P262" s="835">
        <v>378.48</v>
      </c>
      <c r="Q262" s="837">
        <v>1</v>
      </c>
      <c r="R262" s="832">
        <v>1</v>
      </c>
      <c r="S262" s="837">
        <v>1</v>
      </c>
      <c r="T262" s="836">
        <v>1</v>
      </c>
      <c r="U262" s="838">
        <v>1</v>
      </c>
    </row>
    <row r="263" spans="1:21" ht="14.4" customHeight="1" x14ac:dyDescent="0.3">
      <c r="A263" s="831">
        <v>50</v>
      </c>
      <c r="B263" s="832" t="s">
        <v>2036</v>
      </c>
      <c r="C263" s="832" t="s">
        <v>2041</v>
      </c>
      <c r="D263" s="833" t="s">
        <v>3245</v>
      </c>
      <c r="E263" s="834" t="s">
        <v>2051</v>
      </c>
      <c r="F263" s="832" t="s">
        <v>2037</v>
      </c>
      <c r="G263" s="832" t="s">
        <v>2061</v>
      </c>
      <c r="H263" s="832" t="s">
        <v>626</v>
      </c>
      <c r="I263" s="832" t="s">
        <v>1662</v>
      </c>
      <c r="J263" s="832" t="s">
        <v>731</v>
      </c>
      <c r="K263" s="832" t="s">
        <v>1663</v>
      </c>
      <c r="L263" s="835">
        <v>72</v>
      </c>
      <c r="M263" s="835">
        <v>288</v>
      </c>
      <c r="N263" s="832">
        <v>4</v>
      </c>
      <c r="O263" s="836">
        <v>2.5</v>
      </c>
      <c r="P263" s="835">
        <v>72</v>
      </c>
      <c r="Q263" s="837">
        <v>0.25</v>
      </c>
      <c r="R263" s="832">
        <v>1</v>
      </c>
      <c r="S263" s="837">
        <v>0.25</v>
      </c>
      <c r="T263" s="836">
        <v>0.5</v>
      </c>
      <c r="U263" s="838">
        <v>0.2</v>
      </c>
    </row>
    <row r="264" spans="1:21" ht="14.4" customHeight="1" x14ac:dyDescent="0.3">
      <c r="A264" s="831">
        <v>50</v>
      </c>
      <c r="B264" s="832" t="s">
        <v>2036</v>
      </c>
      <c r="C264" s="832" t="s">
        <v>2041</v>
      </c>
      <c r="D264" s="833" t="s">
        <v>3245</v>
      </c>
      <c r="E264" s="834" t="s">
        <v>2051</v>
      </c>
      <c r="F264" s="832" t="s">
        <v>2037</v>
      </c>
      <c r="G264" s="832" t="s">
        <v>2061</v>
      </c>
      <c r="H264" s="832" t="s">
        <v>626</v>
      </c>
      <c r="I264" s="832" t="s">
        <v>1662</v>
      </c>
      <c r="J264" s="832" t="s">
        <v>731</v>
      </c>
      <c r="K264" s="832" t="s">
        <v>1663</v>
      </c>
      <c r="L264" s="835">
        <v>80.010000000000005</v>
      </c>
      <c r="M264" s="835">
        <v>80.010000000000005</v>
      </c>
      <c r="N264" s="832">
        <v>1</v>
      </c>
      <c r="O264" s="836">
        <v>0.5</v>
      </c>
      <c r="P264" s="835">
        <v>80.010000000000005</v>
      </c>
      <c r="Q264" s="837">
        <v>1</v>
      </c>
      <c r="R264" s="832">
        <v>1</v>
      </c>
      <c r="S264" s="837">
        <v>1</v>
      </c>
      <c r="T264" s="836">
        <v>0.5</v>
      </c>
      <c r="U264" s="838">
        <v>1</v>
      </c>
    </row>
    <row r="265" spans="1:21" ht="14.4" customHeight="1" x14ac:dyDescent="0.3">
      <c r="A265" s="831">
        <v>50</v>
      </c>
      <c r="B265" s="832" t="s">
        <v>2036</v>
      </c>
      <c r="C265" s="832" t="s">
        <v>2041</v>
      </c>
      <c r="D265" s="833" t="s">
        <v>3245</v>
      </c>
      <c r="E265" s="834" t="s">
        <v>2051</v>
      </c>
      <c r="F265" s="832" t="s">
        <v>2037</v>
      </c>
      <c r="G265" s="832" t="s">
        <v>2061</v>
      </c>
      <c r="H265" s="832" t="s">
        <v>626</v>
      </c>
      <c r="I265" s="832" t="s">
        <v>1664</v>
      </c>
      <c r="J265" s="832" t="s">
        <v>731</v>
      </c>
      <c r="K265" s="832" t="s">
        <v>1665</v>
      </c>
      <c r="L265" s="835">
        <v>160.03</v>
      </c>
      <c r="M265" s="835">
        <v>160.03</v>
      </c>
      <c r="N265" s="832">
        <v>1</v>
      </c>
      <c r="O265" s="836">
        <v>0.5</v>
      </c>
      <c r="P265" s="835"/>
      <c r="Q265" s="837">
        <v>0</v>
      </c>
      <c r="R265" s="832"/>
      <c r="S265" s="837">
        <v>0</v>
      </c>
      <c r="T265" s="836"/>
      <c r="U265" s="838">
        <v>0</v>
      </c>
    </row>
    <row r="266" spans="1:21" ht="14.4" customHeight="1" x14ac:dyDescent="0.3">
      <c r="A266" s="831">
        <v>50</v>
      </c>
      <c r="B266" s="832" t="s">
        <v>2036</v>
      </c>
      <c r="C266" s="832" t="s">
        <v>2041</v>
      </c>
      <c r="D266" s="833" t="s">
        <v>3245</v>
      </c>
      <c r="E266" s="834" t="s">
        <v>2051</v>
      </c>
      <c r="F266" s="832" t="s">
        <v>2037</v>
      </c>
      <c r="G266" s="832" t="s">
        <v>2103</v>
      </c>
      <c r="H266" s="832" t="s">
        <v>626</v>
      </c>
      <c r="I266" s="832" t="s">
        <v>2436</v>
      </c>
      <c r="J266" s="832" t="s">
        <v>1725</v>
      </c>
      <c r="K266" s="832" t="s">
        <v>2086</v>
      </c>
      <c r="L266" s="835">
        <v>93.27</v>
      </c>
      <c r="M266" s="835">
        <v>93.27</v>
      </c>
      <c r="N266" s="832">
        <v>1</v>
      </c>
      <c r="O266" s="836">
        <v>0.5</v>
      </c>
      <c r="P266" s="835">
        <v>93.27</v>
      </c>
      <c r="Q266" s="837">
        <v>1</v>
      </c>
      <c r="R266" s="832">
        <v>1</v>
      </c>
      <c r="S266" s="837">
        <v>1</v>
      </c>
      <c r="T266" s="836">
        <v>0.5</v>
      </c>
      <c r="U266" s="838">
        <v>1</v>
      </c>
    </row>
    <row r="267" spans="1:21" ht="14.4" customHeight="1" x14ac:dyDescent="0.3">
      <c r="A267" s="831">
        <v>50</v>
      </c>
      <c r="B267" s="832" t="s">
        <v>2036</v>
      </c>
      <c r="C267" s="832" t="s">
        <v>2041</v>
      </c>
      <c r="D267" s="833" t="s">
        <v>3245</v>
      </c>
      <c r="E267" s="834" t="s">
        <v>2051</v>
      </c>
      <c r="F267" s="832" t="s">
        <v>2037</v>
      </c>
      <c r="G267" s="832" t="s">
        <v>2103</v>
      </c>
      <c r="H267" s="832" t="s">
        <v>626</v>
      </c>
      <c r="I267" s="832" t="s">
        <v>1727</v>
      </c>
      <c r="J267" s="832" t="s">
        <v>1725</v>
      </c>
      <c r="K267" s="832" t="s">
        <v>1728</v>
      </c>
      <c r="L267" s="835">
        <v>62.18</v>
      </c>
      <c r="M267" s="835">
        <v>62.18</v>
      </c>
      <c r="N267" s="832">
        <v>1</v>
      </c>
      <c r="O267" s="836">
        <v>0.5</v>
      </c>
      <c r="P267" s="835"/>
      <c r="Q267" s="837">
        <v>0</v>
      </c>
      <c r="R267" s="832"/>
      <c r="S267" s="837">
        <v>0</v>
      </c>
      <c r="T267" s="836"/>
      <c r="U267" s="838">
        <v>0</v>
      </c>
    </row>
    <row r="268" spans="1:21" ht="14.4" customHeight="1" x14ac:dyDescent="0.3">
      <c r="A268" s="831">
        <v>50</v>
      </c>
      <c r="B268" s="832" t="s">
        <v>2036</v>
      </c>
      <c r="C268" s="832" t="s">
        <v>2041</v>
      </c>
      <c r="D268" s="833" t="s">
        <v>3245</v>
      </c>
      <c r="E268" s="834" t="s">
        <v>2051</v>
      </c>
      <c r="F268" s="832" t="s">
        <v>2037</v>
      </c>
      <c r="G268" s="832" t="s">
        <v>2062</v>
      </c>
      <c r="H268" s="832" t="s">
        <v>626</v>
      </c>
      <c r="I268" s="832" t="s">
        <v>1785</v>
      </c>
      <c r="J268" s="832" t="s">
        <v>1786</v>
      </c>
      <c r="K268" s="832" t="s">
        <v>1787</v>
      </c>
      <c r="L268" s="835">
        <v>278.63</v>
      </c>
      <c r="M268" s="835">
        <v>1671.78</v>
      </c>
      <c r="N268" s="832">
        <v>6</v>
      </c>
      <c r="O268" s="836">
        <v>3</v>
      </c>
      <c r="P268" s="835">
        <v>1114.52</v>
      </c>
      <c r="Q268" s="837">
        <v>0.66666666666666663</v>
      </c>
      <c r="R268" s="832">
        <v>4</v>
      </c>
      <c r="S268" s="837">
        <v>0.66666666666666663</v>
      </c>
      <c r="T268" s="836">
        <v>2</v>
      </c>
      <c r="U268" s="838">
        <v>0.66666666666666663</v>
      </c>
    </row>
    <row r="269" spans="1:21" ht="14.4" customHeight="1" x14ac:dyDescent="0.3">
      <c r="A269" s="831">
        <v>50</v>
      </c>
      <c r="B269" s="832" t="s">
        <v>2036</v>
      </c>
      <c r="C269" s="832" t="s">
        <v>2041</v>
      </c>
      <c r="D269" s="833" t="s">
        <v>3245</v>
      </c>
      <c r="E269" s="834" t="s">
        <v>2051</v>
      </c>
      <c r="F269" s="832" t="s">
        <v>2037</v>
      </c>
      <c r="G269" s="832" t="s">
        <v>2062</v>
      </c>
      <c r="H269" s="832" t="s">
        <v>587</v>
      </c>
      <c r="I269" s="832" t="s">
        <v>2216</v>
      </c>
      <c r="J269" s="832" t="s">
        <v>1786</v>
      </c>
      <c r="K269" s="832" t="s">
        <v>1798</v>
      </c>
      <c r="L269" s="835">
        <v>392.41</v>
      </c>
      <c r="M269" s="835">
        <v>392.41</v>
      </c>
      <c r="N269" s="832">
        <v>1</v>
      </c>
      <c r="O269" s="836">
        <v>0.5</v>
      </c>
      <c r="P269" s="835"/>
      <c r="Q269" s="837">
        <v>0</v>
      </c>
      <c r="R269" s="832"/>
      <c r="S269" s="837">
        <v>0</v>
      </c>
      <c r="T269" s="836"/>
      <c r="U269" s="838">
        <v>0</v>
      </c>
    </row>
    <row r="270" spans="1:21" ht="14.4" customHeight="1" x14ac:dyDescent="0.3">
      <c r="A270" s="831">
        <v>50</v>
      </c>
      <c r="B270" s="832" t="s">
        <v>2036</v>
      </c>
      <c r="C270" s="832" t="s">
        <v>2041</v>
      </c>
      <c r="D270" s="833" t="s">
        <v>3245</v>
      </c>
      <c r="E270" s="834" t="s">
        <v>2051</v>
      </c>
      <c r="F270" s="832" t="s">
        <v>2037</v>
      </c>
      <c r="G270" s="832" t="s">
        <v>2062</v>
      </c>
      <c r="H270" s="832" t="s">
        <v>587</v>
      </c>
      <c r="I270" s="832" t="s">
        <v>2243</v>
      </c>
      <c r="J270" s="832" t="s">
        <v>2244</v>
      </c>
      <c r="K270" s="832" t="s">
        <v>2245</v>
      </c>
      <c r="L270" s="835">
        <v>279.52999999999997</v>
      </c>
      <c r="M270" s="835">
        <v>279.52999999999997</v>
      </c>
      <c r="N270" s="832">
        <v>1</v>
      </c>
      <c r="O270" s="836">
        <v>0.5</v>
      </c>
      <c r="P270" s="835">
        <v>279.52999999999997</v>
      </c>
      <c r="Q270" s="837">
        <v>1</v>
      </c>
      <c r="R270" s="832">
        <v>1</v>
      </c>
      <c r="S270" s="837">
        <v>1</v>
      </c>
      <c r="T270" s="836">
        <v>0.5</v>
      </c>
      <c r="U270" s="838">
        <v>1</v>
      </c>
    </row>
    <row r="271" spans="1:21" ht="14.4" customHeight="1" x14ac:dyDescent="0.3">
      <c r="A271" s="831">
        <v>50</v>
      </c>
      <c r="B271" s="832" t="s">
        <v>2036</v>
      </c>
      <c r="C271" s="832" t="s">
        <v>2041</v>
      </c>
      <c r="D271" s="833" t="s">
        <v>3245</v>
      </c>
      <c r="E271" s="834" t="s">
        <v>2051</v>
      </c>
      <c r="F271" s="832" t="s">
        <v>2037</v>
      </c>
      <c r="G271" s="832" t="s">
        <v>2066</v>
      </c>
      <c r="H271" s="832" t="s">
        <v>587</v>
      </c>
      <c r="I271" s="832" t="s">
        <v>2067</v>
      </c>
      <c r="J271" s="832" t="s">
        <v>2068</v>
      </c>
      <c r="K271" s="832" t="s">
        <v>2069</v>
      </c>
      <c r="L271" s="835">
        <v>105.32</v>
      </c>
      <c r="M271" s="835">
        <v>105.32</v>
      </c>
      <c r="N271" s="832">
        <v>1</v>
      </c>
      <c r="O271" s="836">
        <v>0.5</v>
      </c>
      <c r="P271" s="835">
        <v>105.32</v>
      </c>
      <c r="Q271" s="837">
        <v>1</v>
      </c>
      <c r="R271" s="832">
        <v>1</v>
      </c>
      <c r="S271" s="837">
        <v>1</v>
      </c>
      <c r="T271" s="836">
        <v>0.5</v>
      </c>
      <c r="U271" s="838">
        <v>1</v>
      </c>
    </row>
    <row r="272" spans="1:21" ht="14.4" customHeight="1" x14ac:dyDescent="0.3">
      <c r="A272" s="831">
        <v>50</v>
      </c>
      <c r="B272" s="832" t="s">
        <v>2036</v>
      </c>
      <c r="C272" s="832" t="s">
        <v>2041</v>
      </c>
      <c r="D272" s="833" t="s">
        <v>3245</v>
      </c>
      <c r="E272" s="834" t="s">
        <v>2051</v>
      </c>
      <c r="F272" s="832" t="s">
        <v>2037</v>
      </c>
      <c r="G272" s="832" t="s">
        <v>2066</v>
      </c>
      <c r="H272" s="832" t="s">
        <v>587</v>
      </c>
      <c r="I272" s="832" t="s">
        <v>2437</v>
      </c>
      <c r="J272" s="832" t="s">
        <v>2068</v>
      </c>
      <c r="K272" s="832" t="s">
        <v>2438</v>
      </c>
      <c r="L272" s="835">
        <v>210.66</v>
      </c>
      <c r="M272" s="835">
        <v>210.66</v>
      </c>
      <c r="N272" s="832">
        <v>1</v>
      </c>
      <c r="O272" s="836">
        <v>0.5</v>
      </c>
      <c r="P272" s="835">
        <v>210.66</v>
      </c>
      <c r="Q272" s="837">
        <v>1</v>
      </c>
      <c r="R272" s="832">
        <v>1</v>
      </c>
      <c r="S272" s="837">
        <v>1</v>
      </c>
      <c r="T272" s="836">
        <v>0.5</v>
      </c>
      <c r="U272" s="838">
        <v>1</v>
      </c>
    </row>
    <row r="273" spans="1:21" ht="14.4" customHeight="1" x14ac:dyDescent="0.3">
      <c r="A273" s="831">
        <v>50</v>
      </c>
      <c r="B273" s="832" t="s">
        <v>2036</v>
      </c>
      <c r="C273" s="832" t="s">
        <v>2041</v>
      </c>
      <c r="D273" s="833" t="s">
        <v>3245</v>
      </c>
      <c r="E273" s="834" t="s">
        <v>2051</v>
      </c>
      <c r="F273" s="832" t="s">
        <v>2037</v>
      </c>
      <c r="G273" s="832" t="s">
        <v>2066</v>
      </c>
      <c r="H273" s="832" t="s">
        <v>587</v>
      </c>
      <c r="I273" s="832" t="s">
        <v>2070</v>
      </c>
      <c r="J273" s="832" t="s">
        <v>2071</v>
      </c>
      <c r="K273" s="832" t="s">
        <v>2072</v>
      </c>
      <c r="L273" s="835">
        <v>16.38</v>
      </c>
      <c r="M273" s="835">
        <v>16.38</v>
      </c>
      <c r="N273" s="832">
        <v>1</v>
      </c>
      <c r="O273" s="836">
        <v>0.5</v>
      </c>
      <c r="P273" s="835"/>
      <c r="Q273" s="837">
        <v>0</v>
      </c>
      <c r="R273" s="832"/>
      <c r="S273" s="837">
        <v>0</v>
      </c>
      <c r="T273" s="836"/>
      <c r="U273" s="838">
        <v>0</v>
      </c>
    </row>
    <row r="274" spans="1:21" ht="14.4" customHeight="1" x14ac:dyDescent="0.3">
      <c r="A274" s="831">
        <v>50</v>
      </c>
      <c r="B274" s="832" t="s">
        <v>2036</v>
      </c>
      <c r="C274" s="832" t="s">
        <v>2041</v>
      </c>
      <c r="D274" s="833" t="s">
        <v>3245</v>
      </c>
      <c r="E274" s="834" t="s">
        <v>2051</v>
      </c>
      <c r="F274" s="832" t="s">
        <v>2037</v>
      </c>
      <c r="G274" s="832" t="s">
        <v>2066</v>
      </c>
      <c r="H274" s="832" t="s">
        <v>587</v>
      </c>
      <c r="I274" s="832" t="s">
        <v>2112</v>
      </c>
      <c r="J274" s="832" t="s">
        <v>2068</v>
      </c>
      <c r="K274" s="832" t="s">
        <v>1958</v>
      </c>
      <c r="L274" s="835">
        <v>35.11</v>
      </c>
      <c r="M274" s="835">
        <v>70.22</v>
      </c>
      <c r="N274" s="832">
        <v>2</v>
      </c>
      <c r="O274" s="836">
        <v>1.5</v>
      </c>
      <c r="P274" s="835"/>
      <c r="Q274" s="837">
        <v>0</v>
      </c>
      <c r="R274" s="832"/>
      <c r="S274" s="837">
        <v>0</v>
      </c>
      <c r="T274" s="836"/>
      <c r="U274" s="838">
        <v>0</v>
      </c>
    </row>
    <row r="275" spans="1:21" ht="14.4" customHeight="1" x14ac:dyDescent="0.3">
      <c r="A275" s="831">
        <v>50</v>
      </c>
      <c r="B275" s="832" t="s">
        <v>2036</v>
      </c>
      <c r="C275" s="832" t="s">
        <v>2041</v>
      </c>
      <c r="D275" s="833" t="s">
        <v>3245</v>
      </c>
      <c r="E275" s="834" t="s">
        <v>2051</v>
      </c>
      <c r="F275" s="832" t="s">
        <v>2037</v>
      </c>
      <c r="G275" s="832" t="s">
        <v>2066</v>
      </c>
      <c r="H275" s="832" t="s">
        <v>587</v>
      </c>
      <c r="I275" s="832" t="s">
        <v>2073</v>
      </c>
      <c r="J275" s="832" t="s">
        <v>2068</v>
      </c>
      <c r="K275" s="832" t="s">
        <v>687</v>
      </c>
      <c r="L275" s="835">
        <v>70.23</v>
      </c>
      <c r="M275" s="835">
        <v>140.46</v>
      </c>
      <c r="N275" s="832">
        <v>2</v>
      </c>
      <c r="O275" s="836">
        <v>1.5</v>
      </c>
      <c r="P275" s="835">
        <v>70.23</v>
      </c>
      <c r="Q275" s="837">
        <v>0.5</v>
      </c>
      <c r="R275" s="832">
        <v>1</v>
      </c>
      <c r="S275" s="837">
        <v>0.5</v>
      </c>
      <c r="T275" s="836">
        <v>0.5</v>
      </c>
      <c r="U275" s="838">
        <v>0.33333333333333331</v>
      </c>
    </row>
    <row r="276" spans="1:21" ht="14.4" customHeight="1" x14ac:dyDescent="0.3">
      <c r="A276" s="831">
        <v>50</v>
      </c>
      <c r="B276" s="832" t="s">
        <v>2036</v>
      </c>
      <c r="C276" s="832" t="s">
        <v>2041</v>
      </c>
      <c r="D276" s="833" t="s">
        <v>3245</v>
      </c>
      <c r="E276" s="834" t="s">
        <v>2051</v>
      </c>
      <c r="F276" s="832" t="s">
        <v>2037</v>
      </c>
      <c r="G276" s="832" t="s">
        <v>2066</v>
      </c>
      <c r="H276" s="832" t="s">
        <v>587</v>
      </c>
      <c r="I276" s="832" t="s">
        <v>2439</v>
      </c>
      <c r="J276" s="832" t="s">
        <v>2440</v>
      </c>
      <c r="K276" s="832" t="s">
        <v>687</v>
      </c>
      <c r="L276" s="835">
        <v>70.23</v>
      </c>
      <c r="M276" s="835">
        <v>140.46</v>
      </c>
      <c r="N276" s="832">
        <v>2</v>
      </c>
      <c r="O276" s="836">
        <v>1.5</v>
      </c>
      <c r="P276" s="835">
        <v>70.23</v>
      </c>
      <c r="Q276" s="837">
        <v>0.5</v>
      </c>
      <c r="R276" s="832">
        <v>1</v>
      </c>
      <c r="S276" s="837">
        <v>0.5</v>
      </c>
      <c r="T276" s="836">
        <v>0.5</v>
      </c>
      <c r="U276" s="838">
        <v>0.33333333333333331</v>
      </c>
    </row>
    <row r="277" spans="1:21" ht="14.4" customHeight="1" x14ac:dyDescent="0.3">
      <c r="A277" s="831">
        <v>50</v>
      </c>
      <c r="B277" s="832" t="s">
        <v>2036</v>
      </c>
      <c r="C277" s="832" t="s">
        <v>2041</v>
      </c>
      <c r="D277" s="833" t="s">
        <v>3245</v>
      </c>
      <c r="E277" s="834" t="s">
        <v>2051</v>
      </c>
      <c r="F277" s="832" t="s">
        <v>2037</v>
      </c>
      <c r="G277" s="832" t="s">
        <v>2066</v>
      </c>
      <c r="H277" s="832" t="s">
        <v>587</v>
      </c>
      <c r="I277" s="832" t="s">
        <v>2205</v>
      </c>
      <c r="J277" s="832" t="s">
        <v>2206</v>
      </c>
      <c r="K277" s="832" t="s">
        <v>1958</v>
      </c>
      <c r="L277" s="835">
        <v>35.11</v>
      </c>
      <c r="M277" s="835">
        <v>35.11</v>
      </c>
      <c r="N277" s="832">
        <v>1</v>
      </c>
      <c r="O277" s="836">
        <v>0.5</v>
      </c>
      <c r="P277" s="835"/>
      <c r="Q277" s="837">
        <v>0</v>
      </c>
      <c r="R277" s="832"/>
      <c r="S277" s="837">
        <v>0</v>
      </c>
      <c r="T277" s="836"/>
      <c r="U277" s="838">
        <v>0</v>
      </c>
    </row>
    <row r="278" spans="1:21" ht="14.4" customHeight="1" x14ac:dyDescent="0.3">
      <c r="A278" s="831">
        <v>50</v>
      </c>
      <c r="B278" s="832" t="s">
        <v>2036</v>
      </c>
      <c r="C278" s="832" t="s">
        <v>2041</v>
      </c>
      <c r="D278" s="833" t="s">
        <v>3245</v>
      </c>
      <c r="E278" s="834" t="s">
        <v>2051</v>
      </c>
      <c r="F278" s="832" t="s">
        <v>2037</v>
      </c>
      <c r="G278" s="832" t="s">
        <v>2066</v>
      </c>
      <c r="H278" s="832" t="s">
        <v>626</v>
      </c>
      <c r="I278" s="832" t="s">
        <v>1712</v>
      </c>
      <c r="J278" s="832" t="s">
        <v>686</v>
      </c>
      <c r="K278" s="832" t="s">
        <v>1713</v>
      </c>
      <c r="L278" s="835">
        <v>117.03</v>
      </c>
      <c r="M278" s="835">
        <v>117.03</v>
      </c>
      <c r="N278" s="832">
        <v>1</v>
      </c>
      <c r="O278" s="836">
        <v>1</v>
      </c>
      <c r="P278" s="835"/>
      <c r="Q278" s="837">
        <v>0</v>
      </c>
      <c r="R278" s="832"/>
      <c r="S278" s="837">
        <v>0</v>
      </c>
      <c r="T278" s="836"/>
      <c r="U278" s="838">
        <v>0</v>
      </c>
    </row>
    <row r="279" spans="1:21" ht="14.4" customHeight="1" x14ac:dyDescent="0.3">
      <c r="A279" s="831">
        <v>50</v>
      </c>
      <c r="B279" s="832" t="s">
        <v>2036</v>
      </c>
      <c r="C279" s="832" t="s">
        <v>2041</v>
      </c>
      <c r="D279" s="833" t="s">
        <v>3245</v>
      </c>
      <c r="E279" s="834" t="s">
        <v>2051</v>
      </c>
      <c r="F279" s="832" t="s">
        <v>2037</v>
      </c>
      <c r="G279" s="832" t="s">
        <v>2066</v>
      </c>
      <c r="H279" s="832" t="s">
        <v>626</v>
      </c>
      <c r="I279" s="832" t="s">
        <v>1710</v>
      </c>
      <c r="J279" s="832" t="s">
        <v>686</v>
      </c>
      <c r="K279" s="832" t="s">
        <v>1711</v>
      </c>
      <c r="L279" s="835">
        <v>17.559999999999999</v>
      </c>
      <c r="M279" s="835">
        <v>17.559999999999999</v>
      </c>
      <c r="N279" s="832">
        <v>1</v>
      </c>
      <c r="O279" s="836">
        <v>0.5</v>
      </c>
      <c r="P279" s="835"/>
      <c r="Q279" s="837">
        <v>0</v>
      </c>
      <c r="R279" s="832"/>
      <c r="S279" s="837">
        <v>0</v>
      </c>
      <c r="T279" s="836"/>
      <c r="U279" s="838">
        <v>0</v>
      </c>
    </row>
    <row r="280" spans="1:21" ht="14.4" customHeight="1" x14ac:dyDescent="0.3">
      <c r="A280" s="831">
        <v>50</v>
      </c>
      <c r="B280" s="832" t="s">
        <v>2036</v>
      </c>
      <c r="C280" s="832" t="s">
        <v>2041</v>
      </c>
      <c r="D280" s="833" t="s">
        <v>3245</v>
      </c>
      <c r="E280" s="834" t="s">
        <v>2051</v>
      </c>
      <c r="F280" s="832" t="s">
        <v>2037</v>
      </c>
      <c r="G280" s="832" t="s">
        <v>2441</v>
      </c>
      <c r="H280" s="832" t="s">
        <v>587</v>
      </c>
      <c r="I280" s="832" t="s">
        <v>2442</v>
      </c>
      <c r="J280" s="832" t="s">
        <v>2443</v>
      </c>
      <c r="K280" s="832" t="s">
        <v>2444</v>
      </c>
      <c r="L280" s="835">
        <v>78.33</v>
      </c>
      <c r="M280" s="835">
        <v>78.33</v>
      </c>
      <c r="N280" s="832">
        <v>1</v>
      </c>
      <c r="O280" s="836">
        <v>1</v>
      </c>
      <c r="P280" s="835">
        <v>78.33</v>
      </c>
      <c r="Q280" s="837">
        <v>1</v>
      </c>
      <c r="R280" s="832">
        <v>1</v>
      </c>
      <c r="S280" s="837">
        <v>1</v>
      </c>
      <c r="T280" s="836">
        <v>1</v>
      </c>
      <c r="U280" s="838">
        <v>1</v>
      </c>
    </row>
    <row r="281" spans="1:21" ht="14.4" customHeight="1" x14ac:dyDescent="0.3">
      <c r="A281" s="831">
        <v>50</v>
      </c>
      <c r="B281" s="832" t="s">
        <v>2036</v>
      </c>
      <c r="C281" s="832" t="s">
        <v>2041</v>
      </c>
      <c r="D281" s="833" t="s">
        <v>3245</v>
      </c>
      <c r="E281" s="834" t="s">
        <v>2051</v>
      </c>
      <c r="F281" s="832" t="s">
        <v>2037</v>
      </c>
      <c r="G281" s="832" t="s">
        <v>2266</v>
      </c>
      <c r="H281" s="832" t="s">
        <v>587</v>
      </c>
      <c r="I281" s="832" t="s">
        <v>2445</v>
      </c>
      <c r="J281" s="832" t="s">
        <v>2268</v>
      </c>
      <c r="K281" s="832" t="s">
        <v>2446</v>
      </c>
      <c r="L281" s="835">
        <v>47.46</v>
      </c>
      <c r="M281" s="835">
        <v>47.46</v>
      </c>
      <c r="N281" s="832">
        <v>1</v>
      </c>
      <c r="O281" s="836">
        <v>0.5</v>
      </c>
      <c r="P281" s="835">
        <v>47.46</v>
      </c>
      <c r="Q281" s="837">
        <v>1</v>
      </c>
      <c r="R281" s="832">
        <v>1</v>
      </c>
      <c r="S281" s="837">
        <v>1</v>
      </c>
      <c r="T281" s="836">
        <v>0.5</v>
      </c>
      <c r="U281" s="838">
        <v>1</v>
      </c>
    </row>
    <row r="282" spans="1:21" ht="14.4" customHeight="1" x14ac:dyDescent="0.3">
      <c r="A282" s="831">
        <v>50</v>
      </c>
      <c r="B282" s="832" t="s">
        <v>2036</v>
      </c>
      <c r="C282" s="832" t="s">
        <v>2041</v>
      </c>
      <c r="D282" s="833" t="s">
        <v>3245</v>
      </c>
      <c r="E282" s="834" t="s">
        <v>2051</v>
      </c>
      <c r="F282" s="832" t="s">
        <v>2037</v>
      </c>
      <c r="G282" s="832" t="s">
        <v>2119</v>
      </c>
      <c r="H282" s="832" t="s">
        <v>587</v>
      </c>
      <c r="I282" s="832" t="s">
        <v>1953</v>
      </c>
      <c r="J282" s="832" t="s">
        <v>1323</v>
      </c>
      <c r="K282" s="832" t="s">
        <v>1954</v>
      </c>
      <c r="L282" s="835">
        <v>42.51</v>
      </c>
      <c r="M282" s="835">
        <v>170.04</v>
      </c>
      <c r="N282" s="832">
        <v>4</v>
      </c>
      <c r="O282" s="836">
        <v>2</v>
      </c>
      <c r="P282" s="835">
        <v>85.02</v>
      </c>
      <c r="Q282" s="837">
        <v>0.5</v>
      </c>
      <c r="R282" s="832">
        <v>2</v>
      </c>
      <c r="S282" s="837">
        <v>0.5</v>
      </c>
      <c r="T282" s="836">
        <v>1</v>
      </c>
      <c r="U282" s="838">
        <v>0.5</v>
      </c>
    </row>
    <row r="283" spans="1:21" ht="14.4" customHeight="1" x14ac:dyDescent="0.3">
      <c r="A283" s="831">
        <v>50</v>
      </c>
      <c r="B283" s="832" t="s">
        <v>2036</v>
      </c>
      <c r="C283" s="832" t="s">
        <v>2041</v>
      </c>
      <c r="D283" s="833" t="s">
        <v>3245</v>
      </c>
      <c r="E283" s="834" t="s">
        <v>2051</v>
      </c>
      <c r="F283" s="832" t="s">
        <v>2037</v>
      </c>
      <c r="G283" s="832" t="s">
        <v>2182</v>
      </c>
      <c r="H283" s="832" t="s">
        <v>587</v>
      </c>
      <c r="I283" s="832" t="s">
        <v>2183</v>
      </c>
      <c r="J283" s="832" t="s">
        <v>2184</v>
      </c>
      <c r="K283" s="832" t="s">
        <v>2185</v>
      </c>
      <c r="L283" s="835">
        <v>84.39</v>
      </c>
      <c r="M283" s="835">
        <v>168.78</v>
      </c>
      <c r="N283" s="832">
        <v>2</v>
      </c>
      <c r="O283" s="836">
        <v>1</v>
      </c>
      <c r="P283" s="835"/>
      <c r="Q283" s="837">
        <v>0</v>
      </c>
      <c r="R283" s="832"/>
      <c r="S283" s="837">
        <v>0</v>
      </c>
      <c r="T283" s="836"/>
      <c r="U283" s="838">
        <v>0</v>
      </c>
    </row>
    <row r="284" spans="1:21" ht="14.4" customHeight="1" x14ac:dyDescent="0.3">
      <c r="A284" s="831">
        <v>50</v>
      </c>
      <c r="B284" s="832" t="s">
        <v>2036</v>
      </c>
      <c r="C284" s="832" t="s">
        <v>2041</v>
      </c>
      <c r="D284" s="833" t="s">
        <v>3245</v>
      </c>
      <c r="E284" s="834" t="s">
        <v>2051</v>
      </c>
      <c r="F284" s="832" t="s">
        <v>2037</v>
      </c>
      <c r="G284" s="832" t="s">
        <v>2127</v>
      </c>
      <c r="H284" s="832" t="s">
        <v>587</v>
      </c>
      <c r="I284" s="832" t="s">
        <v>2128</v>
      </c>
      <c r="J284" s="832" t="s">
        <v>897</v>
      </c>
      <c r="K284" s="832" t="s">
        <v>2129</v>
      </c>
      <c r="L284" s="835">
        <v>45.03</v>
      </c>
      <c r="M284" s="835">
        <v>90.06</v>
      </c>
      <c r="N284" s="832">
        <v>2</v>
      </c>
      <c r="O284" s="836">
        <v>1</v>
      </c>
      <c r="P284" s="835">
        <v>45.03</v>
      </c>
      <c r="Q284" s="837">
        <v>0.5</v>
      </c>
      <c r="R284" s="832">
        <v>1</v>
      </c>
      <c r="S284" s="837">
        <v>0.5</v>
      </c>
      <c r="T284" s="836">
        <v>0.5</v>
      </c>
      <c r="U284" s="838">
        <v>0.5</v>
      </c>
    </row>
    <row r="285" spans="1:21" ht="14.4" customHeight="1" x14ac:dyDescent="0.3">
      <c r="A285" s="831">
        <v>50</v>
      </c>
      <c r="B285" s="832" t="s">
        <v>2036</v>
      </c>
      <c r="C285" s="832" t="s">
        <v>2041</v>
      </c>
      <c r="D285" s="833" t="s">
        <v>3245</v>
      </c>
      <c r="E285" s="834" t="s">
        <v>2051</v>
      </c>
      <c r="F285" s="832" t="s">
        <v>2037</v>
      </c>
      <c r="G285" s="832" t="s">
        <v>2130</v>
      </c>
      <c r="H285" s="832" t="s">
        <v>587</v>
      </c>
      <c r="I285" s="832" t="s">
        <v>2131</v>
      </c>
      <c r="J285" s="832" t="s">
        <v>891</v>
      </c>
      <c r="K285" s="832" t="s">
        <v>2132</v>
      </c>
      <c r="L285" s="835">
        <v>49.2</v>
      </c>
      <c r="M285" s="835">
        <v>49.2</v>
      </c>
      <c r="N285" s="832">
        <v>1</v>
      </c>
      <c r="O285" s="836">
        <v>0.5</v>
      </c>
      <c r="P285" s="835">
        <v>49.2</v>
      </c>
      <c r="Q285" s="837">
        <v>1</v>
      </c>
      <c r="R285" s="832">
        <v>1</v>
      </c>
      <c r="S285" s="837">
        <v>1</v>
      </c>
      <c r="T285" s="836">
        <v>0.5</v>
      </c>
      <c r="U285" s="838">
        <v>1</v>
      </c>
    </row>
    <row r="286" spans="1:21" ht="14.4" customHeight="1" x14ac:dyDescent="0.3">
      <c r="A286" s="831">
        <v>50</v>
      </c>
      <c r="B286" s="832" t="s">
        <v>2036</v>
      </c>
      <c r="C286" s="832" t="s">
        <v>2041</v>
      </c>
      <c r="D286" s="833" t="s">
        <v>3245</v>
      </c>
      <c r="E286" s="834" t="s">
        <v>2051</v>
      </c>
      <c r="F286" s="832" t="s">
        <v>2037</v>
      </c>
      <c r="G286" s="832" t="s">
        <v>2094</v>
      </c>
      <c r="H286" s="832" t="s">
        <v>587</v>
      </c>
      <c r="I286" s="832" t="s">
        <v>2095</v>
      </c>
      <c r="J286" s="832" t="s">
        <v>1202</v>
      </c>
      <c r="K286" s="832" t="s">
        <v>2096</v>
      </c>
      <c r="L286" s="835">
        <v>98.75</v>
      </c>
      <c r="M286" s="835">
        <v>98.75</v>
      </c>
      <c r="N286" s="832">
        <v>1</v>
      </c>
      <c r="O286" s="836">
        <v>0.5</v>
      </c>
      <c r="P286" s="835"/>
      <c r="Q286" s="837">
        <v>0</v>
      </c>
      <c r="R286" s="832"/>
      <c r="S286" s="837">
        <v>0</v>
      </c>
      <c r="T286" s="836"/>
      <c r="U286" s="838">
        <v>0</v>
      </c>
    </row>
    <row r="287" spans="1:21" ht="14.4" customHeight="1" x14ac:dyDescent="0.3">
      <c r="A287" s="831">
        <v>50</v>
      </c>
      <c r="B287" s="832" t="s">
        <v>2036</v>
      </c>
      <c r="C287" s="832" t="s">
        <v>2041</v>
      </c>
      <c r="D287" s="833" t="s">
        <v>3245</v>
      </c>
      <c r="E287" s="834" t="s">
        <v>2051</v>
      </c>
      <c r="F287" s="832" t="s">
        <v>2037</v>
      </c>
      <c r="G287" s="832" t="s">
        <v>2074</v>
      </c>
      <c r="H287" s="832" t="s">
        <v>587</v>
      </c>
      <c r="I287" s="832" t="s">
        <v>2228</v>
      </c>
      <c r="J287" s="832" t="s">
        <v>2229</v>
      </c>
      <c r="K287" s="832" t="s">
        <v>2230</v>
      </c>
      <c r="L287" s="835">
        <v>300.33</v>
      </c>
      <c r="M287" s="835">
        <v>300.33</v>
      </c>
      <c r="N287" s="832">
        <v>1</v>
      </c>
      <c r="O287" s="836">
        <v>0.5</v>
      </c>
      <c r="P287" s="835"/>
      <c r="Q287" s="837">
        <v>0</v>
      </c>
      <c r="R287" s="832"/>
      <c r="S287" s="837">
        <v>0</v>
      </c>
      <c r="T287" s="836"/>
      <c r="U287" s="838">
        <v>0</v>
      </c>
    </row>
    <row r="288" spans="1:21" ht="14.4" customHeight="1" x14ac:dyDescent="0.3">
      <c r="A288" s="831">
        <v>50</v>
      </c>
      <c r="B288" s="832" t="s">
        <v>2036</v>
      </c>
      <c r="C288" s="832" t="s">
        <v>2041</v>
      </c>
      <c r="D288" s="833" t="s">
        <v>3245</v>
      </c>
      <c r="E288" s="834" t="s">
        <v>2051</v>
      </c>
      <c r="F288" s="832" t="s">
        <v>2037</v>
      </c>
      <c r="G288" s="832" t="s">
        <v>2074</v>
      </c>
      <c r="H288" s="832" t="s">
        <v>626</v>
      </c>
      <c r="I288" s="832" t="s">
        <v>1651</v>
      </c>
      <c r="J288" s="832" t="s">
        <v>1649</v>
      </c>
      <c r="K288" s="832" t="s">
        <v>1652</v>
      </c>
      <c r="L288" s="835">
        <v>186.87</v>
      </c>
      <c r="M288" s="835">
        <v>373.74</v>
      </c>
      <c r="N288" s="832">
        <v>2</v>
      </c>
      <c r="O288" s="836">
        <v>1</v>
      </c>
      <c r="P288" s="835"/>
      <c r="Q288" s="837">
        <v>0</v>
      </c>
      <c r="R288" s="832"/>
      <c r="S288" s="837">
        <v>0</v>
      </c>
      <c r="T288" s="836"/>
      <c r="U288" s="838">
        <v>0</v>
      </c>
    </row>
    <row r="289" spans="1:21" ht="14.4" customHeight="1" x14ac:dyDescent="0.3">
      <c r="A289" s="831">
        <v>50</v>
      </c>
      <c r="B289" s="832" t="s">
        <v>2036</v>
      </c>
      <c r="C289" s="832" t="s">
        <v>2041</v>
      </c>
      <c r="D289" s="833" t="s">
        <v>3245</v>
      </c>
      <c r="E289" s="834" t="s">
        <v>2051</v>
      </c>
      <c r="F289" s="832" t="s">
        <v>2037</v>
      </c>
      <c r="G289" s="832" t="s">
        <v>2447</v>
      </c>
      <c r="H289" s="832" t="s">
        <v>587</v>
      </c>
      <c r="I289" s="832" t="s">
        <v>2448</v>
      </c>
      <c r="J289" s="832" t="s">
        <v>2449</v>
      </c>
      <c r="K289" s="832" t="s">
        <v>2450</v>
      </c>
      <c r="L289" s="835">
        <v>73.989999999999995</v>
      </c>
      <c r="M289" s="835">
        <v>73.989999999999995</v>
      </c>
      <c r="N289" s="832">
        <v>1</v>
      </c>
      <c r="O289" s="836">
        <v>1</v>
      </c>
      <c r="P289" s="835"/>
      <c r="Q289" s="837">
        <v>0</v>
      </c>
      <c r="R289" s="832"/>
      <c r="S289" s="837">
        <v>0</v>
      </c>
      <c r="T289" s="836"/>
      <c r="U289" s="838">
        <v>0</v>
      </c>
    </row>
    <row r="290" spans="1:21" ht="14.4" customHeight="1" x14ac:dyDescent="0.3">
      <c r="A290" s="831">
        <v>50</v>
      </c>
      <c r="B290" s="832" t="s">
        <v>2036</v>
      </c>
      <c r="C290" s="832" t="s">
        <v>2041</v>
      </c>
      <c r="D290" s="833" t="s">
        <v>3245</v>
      </c>
      <c r="E290" s="834" t="s">
        <v>2051</v>
      </c>
      <c r="F290" s="832" t="s">
        <v>2037</v>
      </c>
      <c r="G290" s="832" t="s">
        <v>2075</v>
      </c>
      <c r="H290" s="832" t="s">
        <v>587</v>
      </c>
      <c r="I290" s="832" t="s">
        <v>2209</v>
      </c>
      <c r="J290" s="832" t="s">
        <v>2187</v>
      </c>
      <c r="K290" s="832" t="s">
        <v>2210</v>
      </c>
      <c r="L290" s="835">
        <v>29.31</v>
      </c>
      <c r="M290" s="835">
        <v>58.62</v>
      </c>
      <c r="N290" s="832">
        <v>2</v>
      </c>
      <c r="O290" s="836">
        <v>1</v>
      </c>
      <c r="P290" s="835">
        <v>29.31</v>
      </c>
      <c r="Q290" s="837">
        <v>0.5</v>
      </c>
      <c r="R290" s="832">
        <v>1</v>
      </c>
      <c r="S290" s="837">
        <v>0.5</v>
      </c>
      <c r="T290" s="836">
        <v>0.5</v>
      </c>
      <c r="U290" s="838">
        <v>0.5</v>
      </c>
    </row>
    <row r="291" spans="1:21" ht="14.4" customHeight="1" x14ac:dyDescent="0.3">
      <c r="A291" s="831">
        <v>50</v>
      </c>
      <c r="B291" s="832" t="s">
        <v>2036</v>
      </c>
      <c r="C291" s="832" t="s">
        <v>2041</v>
      </c>
      <c r="D291" s="833" t="s">
        <v>3245</v>
      </c>
      <c r="E291" s="834" t="s">
        <v>2051</v>
      </c>
      <c r="F291" s="832" t="s">
        <v>2037</v>
      </c>
      <c r="G291" s="832" t="s">
        <v>2075</v>
      </c>
      <c r="H291" s="832" t="s">
        <v>587</v>
      </c>
      <c r="I291" s="832" t="s">
        <v>2211</v>
      </c>
      <c r="J291" s="832" t="s">
        <v>2212</v>
      </c>
      <c r="K291" s="832" t="s">
        <v>2213</v>
      </c>
      <c r="L291" s="835">
        <v>0</v>
      </c>
      <c r="M291" s="835">
        <v>0</v>
      </c>
      <c r="N291" s="832">
        <v>1</v>
      </c>
      <c r="O291" s="836">
        <v>0.5</v>
      </c>
      <c r="P291" s="835">
        <v>0</v>
      </c>
      <c r="Q291" s="837"/>
      <c r="R291" s="832">
        <v>1</v>
      </c>
      <c r="S291" s="837">
        <v>1</v>
      </c>
      <c r="T291" s="836">
        <v>0.5</v>
      </c>
      <c r="U291" s="838">
        <v>1</v>
      </c>
    </row>
    <row r="292" spans="1:21" ht="14.4" customHeight="1" x14ac:dyDescent="0.3">
      <c r="A292" s="831">
        <v>50</v>
      </c>
      <c r="B292" s="832" t="s">
        <v>2036</v>
      </c>
      <c r="C292" s="832" t="s">
        <v>2041</v>
      </c>
      <c r="D292" s="833" t="s">
        <v>3245</v>
      </c>
      <c r="E292" s="834" t="s">
        <v>2051</v>
      </c>
      <c r="F292" s="832" t="s">
        <v>2037</v>
      </c>
      <c r="G292" s="832" t="s">
        <v>2075</v>
      </c>
      <c r="H292" s="832" t="s">
        <v>587</v>
      </c>
      <c r="I292" s="832" t="s">
        <v>2133</v>
      </c>
      <c r="J292" s="832" t="s">
        <v>2134</v>
      </c>
      <c r="K292" s="832" t="s">
        <v>2135</v>
      </c>
      <c r="L292" s="835">
        <v>35.17</v>
      </c>
      <c r="M292" s="835">
        <v>35.17</v>
      </c>
      <c r="N292" s="832">
        <v>1</v>
      </c>
      <c r="O292" s="836">
        <v>0.5</v>
      </c>
      <c r="P292" s="835">
        <v>35.17</v>
      </c>
      <c r="Q292" s="837">
        <v>1</v>
      </c>
      <c r="R292" s="832">
        <v>1</v>
      </c>
      <c r="S292" s="837">
        <v>1</v>
      </c>
      <c r="T292" s="836">
        <v>0.5</v>
      </c>
      <c r="U292" s="838">
        <v>1</v>
      </c>
    </row>
    <row r="293" spans="1:21" ht="14.4" customHeight="1" x14ac:dyDescent="0.3">
      <c r="A293" s="831">
        <v>50</v>
      </c>
      <c r="B293" s="832" t="s">
        <v>2036</v>
      </c>
      <c r="C293" s="832" t="s">
        <v>2041</v>
      </c>
      <c r="D293" s="833" t="s">
        <v>3245</v>
      </c>
      <c r="E293" s="834" t="s">
        <v>2051</v>
      </c>
      <c r="F293" s="832" t="s">
        <v>2037</v>
      </c>
      <c r="G293" s="832" t="s">
        <v>2075</v>
      </c>
      <c r="H293" s="832" t="s">
        <v>587</v>
      </c>
      <c r="I293" s="832" t="s">
        <v>2451</v>
      </c>
      <c r="J293" s="832" t="s">
        <v>2452</v>
      </c>
      <c r="K293" s="832" t="s">
        <v>2453</v>
      </c>
      <c r="L293" s="835">
        <v>58.62</v>
      </c>
      <c r="M293" s="835">
        <v>58.62</v>
      </c>
      <c r="N293" s="832">
        <v>1</v>
      </c>
      <c r="O293" s="836">
        <v>0.5</v>
      </c>
      <c r="P293" s="835">
        <v>58.62</v>
      </c>
      <c r="Q293" s="837">
        <v>1</v>
      </c>
      <c r="R293" s="832">
        <v>1</v>
      </c>
      <c r="S293" s="837">
        <v>1</v>
      </c>
      <c r="T293" s="836">
        <v>0.5</v>
      </c>
      <c r="U293" s="838">
        <v>1</v>
      </c>
    </row>
    <row r="294" spans="1:21" ht="14.4" customHeight="1" x14ac:dyDescent="0.3">
      <c r="A294" s="831">
        <v>50</v>
      </c>
      <c r="B294" s="832" t="s">
        <v>2036</v>
      </c>
      <c r="C294" s="832" t="s">
        <v>2041</v>
      </c>
      <c r="D294" s="833" t="s">
        <v>3245</v>
      </c>
      <c r="E294" s="834" t="s">
        <v>2051</v>
      </c>
      <c r="F294" s="832" t="s">
        <v>2037</v>
      </c>
      <c r="G294" s="832" t="s">
        <v>2104</v>
      </c>
      <c r="H294" s="832" t="s">
        <v>626</v>
      </c>
      <c r="I294" s="832" t="s">
        <v>1765</v>
      </c>
      <c r="J294" s="832" t="s">
        <v>934</v>
      </c>
      <c r="K294" s="832" t="s">
        <v>1766</v>
      </c>
      <c r="L294" s="835">
        <v>39.549999999999997</v>
      </c>
      <c r="M294" s="835">
        <v>39.549999999999997</v>
      </c>
      <c r="N294" s="832">
        <v>1</v>
      </c>
      <c r="O294" s="836">
        <v>0.5</v>
      </c>
      <c r="P294" s="835">
        <v>39.549999999999997</v>
      </c>
      <c r="Q294" s="837">
        <v>1</v>
      </c>
      <c r="R294" s="832">
        <v>1</v>
      </c>
      <c r="S294" s="837">
        <v>1</v>
      </c>
      <c r="T294" s="836">
        <v>0.5</v>
      </c>
      <c r="U294" s="838">
        <v>1</v>
      </c>
    </row>
    <row r="295" spans="1:21" ht="14.4" customHeight="1" x14ac:dyDescent="0.3">
      <c r="A295" s="831">
        <v>50</v>
      </c>
      <c r="B295" s="832" t="s">
        <v>2036</v>
      </c>
      <c r="C295" s="832" t="s">
        <v>2041</v>
      </c>
      <c r="D295" s="833" t="s">
        <v>3245</v>
      </c>
      <c r="E295" s="834" t="s">
        <v>2051</v>
      </c>
      <c r="F295" s="832" t="s">
        <v>2037</v>
      </c>
      <c r="G295" s="832" t="s">
        <v>2138</v>
      </c>
      <c r="H295" s="832" t="s">
        <v>626</v>
      </c>
      <c r="I295" s="832" t="s">
        <v>1693</v>
      </c>
      <c r="J295" s="832" t="s">
        <v>1694</v>
      </c>
      <c r="K295" s="832" t="s">
        <v>1695</v>
      </c>
      <c r="L295" s="835">
        <v>38.04</v>
      </c>
      <c r="M295" s="835">
        <v>38.04</v>
      </c>
      <c r="N295" s="832">
        <v>1</v>
      </c>
      <c r="O295" s="836">
        <v>0.5</v>
      </c>
      <c r="P295" s="835">
        <v>38.04</v>
      </c>
      <c r="Q295" s="837">
        <v>1</v>
      </c>
      <c r="R295" s="832">
        <v>1</v>
      </c>
      <c r="S295" s="837">
        <v>1</v>
      </c>
      <c r="T295" s="836">
        <v>0.5</v>
      </c>
      <c r="U295" s="838">
        <v>1</v>
      </c>
    </row>
    <row r="296" spans="1:21" ht="14.4" customHeight="1" x14ac:dyDescent="0.3">
      <c r="A296" s="831">
        <v>50</v>
      </c>
      <c r="B296" s="832" t="s">
        <v>2036</v>
      </c>
      <c r="C296" s="832" t="s">
        <v>2041</v>
      </c>
      <c r="D296" s="833" t="s">
        <v>3245</v>
      </c>
      <c r="E296" s="834" t="s">
        <v>2051</v>
      </c>
      <c r="F296" s="832" t="s">
        <v>2037</v>
      </c>
      <c r="G296" s="832" t="s">
        <v>2139</v>
      </c>
      <c r="H296" s="832" t="s">
        <v>626</v>
      </c>
      <c r="I296" s="832" t="s">
        <v>2454</v>
      </c>
      <c r="J296" s="832" t="s">
        <v>829</v>
      </c>
      <c r="K296" s="832" t="s">
        <v>1646</v>
      </c>
      <c r="L296" s="835">
        <v>490.89</v>
      </c>
      <c r="M296" s="835">
        <v>1472.67</v>
      </c>
      <c r="N296" s="832">
        <v>3</v>
      </c>
      <c r="O296" s="836">
        <v>1.5</v>
      </c>
      <c r="P296" s="835">
        <v>1472.67</v>
      </c>
      <c r="Q296" s="837">
        <v>1</v>
      </c>
      <c r="R296" s="832">
        <v>3</v>
      </c>
      <c r="S296" s="837">
        <v>1</v>
      </c>
      <c r="T296" s="836">
        <v>1.5</v>
      </c>
      <c r="U296" s="838">
        <v>1</v>
      </c>
    </row>
    <row r="297" spans="1:21" ht="14.4" customHeight="1" x14ac:dyDescent="0.3">
      <c r="A297" s="831">
        <v>50</v>
      </c>
      <c r="B297" s="832" t="s">
        <v>2036</v>
      </c>
      <c r="C297" s="832" t="s">
        <v>2041</v>
      </c>
      <c r="D297" s="833" t="s">
        <v>3245</v>
      </c>
      <c r="E297" s="834" t="s">
        <v>2051</v>
      </c>
      <c r="F297" s="832" t="s">
        <v>2037</v>
      </c>
      <c r="G297" s="832" t="s">
        <v>2139</v>
      </c>
      <c r="H297" s="832" t="s">
        <v>626</v>
      </c>
      <c r="I297" s="832" t="s">
        <v>2331</v>
      </c>
      <c r="J297" s="832" t="s">
        <v>835</v>
      </c>
      <c r="K297" s="832" t="s">
        <v>1632</v>
      </c>
      <c r="L297" s="835">
        <v>1385.62</v>
      </c>
      <c r="M297" s="835">
        <v>1385.62</v>
      </c>
      <c r="N297" s="832">
        <v>1</v>
      </c>
      <c r="O297" s="836">
        <v>0.5</v>
      </c>
      <c r="P297" s="835"/>
      <c r="Q297" s="837">
        <v>0</v>
      </c>
      <c r="R297" s="832"/>
      <c r="S297" s="837">
        <v>0</v>
      </c>
      <c r="T297" s="836"/>
      <c r="U297" s="838">
        <v>0</v>
      </c>
    </row>
    <row r="298" spans="1:21" ht="14.4" customHeight="1" x14ac:dyDescent="0.3">
      <c r="A298" s="831">
        <v>50</v>
      </c>
      <c r="B298" s="832" t="s">
        <v>2036</v>
      </c>
      <c r="C298" s="832" t="s">
        <v>2041</v>
      </c>
      <c r="D298" s="833" t="s">
        <v>3245</v>
      </c>
      <c r="E298" s="834" t="s">
        <v>2051</v>
      </c>
      <c r="F298" s="832" t="s">
        <v>2037</v>
      </c>
      <c r="G298" s="832" t="s">
        <v>2455</v>
      </c>
      <c r="H298" s="832" t="s">
        <v>587</v>
      </c>
      <c r="I298" s="832" t="s">
        <v>2456</v>
      </c>
      <c r="J298" s="832" t="s">
        <v>2457</v>
      </c>
      <c r="K298" s="832" t="s">
        <v>2458</v>
      </c>
      <c r="L298" s="835">
        <v>174.59</v>
      </c>
      <c r="M298" s="835">
        <v>174.59</v>
      </c>
      <c r="N298" s="832">
        <v>1</v>
      </c>
      <c r="O298" s="836">
        <v>1</v>
      </c>
      <c r="P298" s="835">
        <v>174.59</v>
      </c>
      <c r="Q298" s="837">
        <v>1</v>
      </c>
      <c r="R298" s="832">
        <v>1</v>
      </c>
      <c r="S298" s="837">
        <v>1</v>
      </c>
      <c r="T298" s="836">
        <v>1</v>
      </c>
      <c r="U298" s="838">
        <v>1</v>
      </c>
    </row>
    <row r="299" spans="1:21" ht="14.4" customHeight="1" x14ac:dyDescent="0.3">
      <c r="A299" s="831">
        <v>50</v>
      </c>
      <c r="B299" s="832" t="s">
        <v>2036</v>
      </c>
      <c r="C299" s="832" t="s">
        <v>2041</v>
      </c>
      <c r="D299" s="833" t="s">
        <v>3245</v>
      </c>
      <c r="E299" s="834" t="s">
        <v>2051</v>
      </c>
      <c r="F299" s="832" t="s">
        <v>2037</v>
      </c>
      <c r="G299" s="832" t="s">
        <v>2459</v>
      </c>
      <c r="H299" s="832" t="s">
        <v>587</v>
      </c>
      <c r="I299" s="832" t="s">
        <v>2460</v>
      </c>
      <c r="J299" s="832" t="s">
        <v>2461</v>
      </c>
      <c r="K299" s="832" t="s">
        <v>2462</v>
      </c>
      <c r="L299" s="835">
        <v>84.45</v>
      </c>
      <c r="M299" s="835">
        <v>84.45</v>
      </c>
      <c r="N299" s="832">
        <v>1</v>
      </c>
      <c r="O299" s="836">
        <v>1</v>
      </c>
      <c r="P299" s="835">
        <v>84.45</v>
      </c>
      <c r="Q299" s="837">
        <v>1</v>
      </c>
      <c r="R299" s="832">
        <v>1</v>
      </c>
      <c r="S299" s="837">
        <v>1</v>
      </c>
      <c r="T299" s="836">
        <v>1</v>
      </c>
      <c r="U299" s="838">
        <v>1</v>
      </c>
    </row>
    <row r="300" spans="1:21" ht="14.4" customHeight="1" x14ac:dyDescent="0.3">
      <c r="A300" s="831">
        <v>50</v>
      </c>
      <c r="B300" s="832" t="s">
        <v>2036</v>
      </c>
      <c r="C300" s="832" t="s">
        <v>2041</v>
      </c>
      <c r="D300" s="833" t="s">
        <v>3245</v>
      </c>
      <c r="E300" s="834" t="s">
        <v>2051</v>
      </c>
      <c r="F300" s="832" t="s">
        <v>2037</v>
      </c>
      <c r="G300" s="832" t="s">
        <v>2148</v>
      </c>
      <c r="H300" s="832" t="s">
        <v>626</v>
      </c>
      <c r="I300" s="832" t="s">
        <v>1963</v>
      </c>
      <c r="J300" s="832" t="s">
        <v>991</v>
      </c>
      <c r="K300" s="832" t="s">
        <v>1958</v>
      </c>
      <c r="L300" s="835">
        <v>47.7</v>
      </c>
      <c r="M300" s="835">
        <v>47.7</v>
      </c>
      <c r="N300" s="832">
        <v>1</v>
      </c>
      <c r="O300" s="836">
        <v>0.5</v>
      </c>
      <c r="P300" s="835">
        <v>47.7</v>
      </c>
      <c r="Q300" s="837">
        <v>1</v>
      </c>
      <c r="R300" s="832">
        <v>1</v>
      </c>
      <c r="S300" s="837">
        <v>1</v>
      </c>
      <c r="T300" s="836">
        <v>0.5</v>
      </c>
      <c r="U300" s="838">
        <v>1</v>
      </c>
    </row>
    <row r="301" spans="1:21" ht="14.4" customHeight="1" x14ac:dyDescent="0.3">
      <c r="A301" s="831">
        <v>50</v>
      </c>
      <c r="B301" s="832" t="s">
        <v>2036</v>
      </c>
      <c r="C301" s="832" t="s">
        <v>2041</v>
      </c>
      <c r="D301" s="833" t="s">
        <v>3245</v>
      </c>
      <c r="E301" s="834" t="s">
        <v>2051</v>
      </c>
      <c r="F301" s="832" t="s">
        <v>2037</v>
      </c>
      <c r="G301" s="832" t="s">
        <v>2463</v>
      </c>
      <c r="H301" s="832" t="s">
        <v>626</v>
      </c>
      <c r="I301" s="832" t="s">
        <v>2464</v>
      </c>
      <c r="J301" s="832" t="s">
        <v>2465</v>
      </c>
      <c r="K301" s="832" t="s">
        <v>2466</v>
      </c>
      <c r="L301" s="835">
        <v>352.37</v>
      </c>
      <c r="M301" s="835">
        <v>352.37</v>
      </c>
      <c r="N301" s="832">
        <v>1</v>
      </c>
      <c r="O301" s="836">
        <v>0.5</v>
      </c>
      <c r="P301" s="835">
        <v>352.37</v>
      </c>
      <c r="Q301" s="837">
        <v>1</v>
      </c>
      <c r="R301" s="832">
        <v>1</v>
      </c>
      <c r="S301" s="837">
        <v>1</v>
      </c>
      <c r="T301" s="836">
        <v>0.5</v>
      </c>
      <c r="U301" s="838">
        <v>1</v>
      </c>
    </row>
    <row r="302" spans="1:21" ht="14.4" customHeight="1" x14ac:dyDescent="0.3">
      <c r="A302" s="831">
        <v>50</v>
      </c>
      <c r="B302" s="832" t="s">
        <v>2036</v>
      </c>
      <c r="C302" s="832" t="s">
        <v>2041</v>
      </c>
      <c r="D302" s="833" t="s">
        <v>3245</v>
      </c>
      <c r="E302" s="834" t="s">
        <v>2051</v>
      </c>
      <c r="F302" s="832" t="s">
        <v>2037</v>
      </c>
      <c r="G302" s="832" t="s">
        <v>2153</v>
      </c>
      <c r="H302" s="832" t="s">
        <v>626</v>
      </c>
      <c r="I302" s="832" t="s">
        <v>1739</v>
      </c>
      <c r="J302" s="832" t="s">
        <v>1740</v>
      </c>
      <c r="K302" s="832" t="s">
        <v>1728</v>
      </c>
      <c r="L302" s="835">
        <v>95.39</v>
      </c>
      <c r="M302" s="835">
        <v>95.39</v>
      </c>
      <c r="N302" s="832">
        <v>1</v>
      </c>
      <c r="O302" s="836">
        <v>0.5</v>
      </c>
      <c r="P302" s="835"/>
      <c r="Q302" s="837">
        <v>0</v>
      </c>
      <c r="R302" s="832"/>
      <c r="S302" s="837">
        <v>0</v>
      </c>
      <c r="T302" s="836"/>
      <c r="U302" s="838">
        <v>0</v>
      </c>
    </row>
    <row r="303" spans="1:21" ht="14.4" customHeight="1" x14ac:dyDescent="0.3">
      <c r="A303" s="831">
        <v>50</v>
      </c>
      <c r="B303" s="832" t="s">
        <v>2036</v>
      </c>
      <c r="C303" s="832" t="s">
        <v>2041</v>
      </c>
      <c r="D303" s="833" t="s">
        <v>3245</v>
      </c>
      <c r="E303" s="834" t="s">
        <v>2051</v>
      </c>
      <c r="F303" s="832" t="s">
        <v>2037</v>
      </c>
      <c r="G303" s="832" t="s">
        <v>2153</v>
      </c>
      <c r="H303" s="832" t="s">
        <v>626</v>
      </c>
      <c r="I303" s="832" t="s">
        <v>1745</v>
      </c>
      <c r="J303" s="832" t="s">
        <v>1740</v>
      </c>
      <c r="K303" s="832" t="s">
        <v>1746</v>
      </c>
      <c r="L303" s="835">
        <v>15.9</v>
      </c>
      <c r="M303" s="835">
        <v>15.9</v>
      </c>
      <c r="N303" s="832">
        <v>1</v>
      </c>
      <c r="O303" s="836">
        <v>1</v>
      </c>
      <c r="P303" s="835">
        <v>15.9</v>
      </c>
      <c r="Q303" s="837">
        <v>1</v>
      </c>
      <c r="R303" s="832">
        <v>1</v>
      </c>
      <c r="S303" s="837">
        <v>1</v>
      </c>
      <c r="T303" s="836">
        <v>1</v>
      </c>
      <c r="U303" s="838">
        <v>1</v>
      </c>
    </row>
    <row r="304" spans="1:21" ht="14.4" customHeight="1" x14ac:dyDescent="0.3">
      <c r="A304" s="831">
        <v>50</v>
      </c>
      <c r="B304" s="832" t="s">
        <v>2036</v>
      </c>
      <c r="C304" s="832" t="s">
        <v>2041</v>
      </c>
      <c r="D304" s="833" t="s">
        <v>3245</v>
      </c>
      <c r="E304" s="834" t="s">
        <v>2051</v>
      </c>
      <c r="F304" s="832" t="s">
        <v>2037</v>
      </c>
      <c r="G304" s="832" t="s">
        <v>2153</v>
      </c>
      <c r="H304" s="832" t="s">
        <v>626</v>
      </c>
      <c r="I304" s="832" t="s">
        <v>1747</v>
      </c>
      <c r="J304" s="832" t="s">
        <v>1740</v>
      </c>
      <c r="K304" s="832" t="s">
        <v>1726</v>
      </c>
      <c r="L304" s="835">
        <v>47.7</v>
      </c>
      <c r="M304" s="835">
        <v>95.4</v>
      </c>
      <c r="N304" s="832">
        <v>2</v>
      </c>
      <c r="O304" s="836">
        <v>1</v>
      </c>
      <c r="P304" s="835">
        <v>47.7</v>
      </c>
      <c r="Q304" s="837">
        <v>0.5</v>
      </c>
      <c r="R304" s="832">
        <v>1</v>
      </c>
      <c r="S304" s="837">
        <v>0.5</v>
      </c>
      <c r="T304" s="836">
        <v>0.5</v>
      </c>
      <c r="U304" s="838">
        <v>0.5</v>
      </c>
    </row>
    <row r="305" spans="1:21" ht="14.4" customHeight="1" x14ac:dyDescent="0.3">
      <c r="A305" s="831">
        <v>50</v>
      </c>
      <c r="B305" s="832" t="s">
        <v>2036</v>
      </c>
      <c r="C305" s="832" t="s">
        <v>2041</v>
      </c>
      <c r="D305" s="833" t="s">
        <v>3245</v>
      </c>
      <c r="E305" s="834" t="s">
        <v>2051</v>
      </c>
      <c r="F305" s="832" t="s">
        <v>2037</v>
      </c>
      <c r="G305" s="832" t="s">
        <v>2467</v>
      </c>
      <c r="H305" s="832" t="s">
        <v>587</v>
      </c>
      <c r="I305" s="832" t="s">
        <v>2468</v>
      </c>
      <c r="J305" s="832" t="s">
        <v>2469</v>
      </c>
      <c r="K305" s="832" t="s">
        <v>2380</v>
      </c>
      <c r="L305" s="835">
        <v>120.14</v>
      </c>
      <c r="M305" s="835">
        <v>120.14</v>
      </c>
      <c r="N305" s="832">
        <v>1</v>
      </c>
      <c r="O305" s="836">
        <v>0.5</v>
      </c>
      <c r="P305" s="835">
        <v>120.14</v>
      </c>
      <c r="Q305" s="837">
        <v>1</v>
      </c>
      <c r="R305" s="832">
        <v>1</v>
      </c>
      <c r="S305" s="837">
        <v>1</v>
      </c>
      <c r="T305" s="836">
        <v>0.5</v>
      </c>
      <c r="U305" s="838">
        <v>1</v>
      </c>
    </row>
    <row r="306" spans="1:21" ht="14.4" customHeight="1" x14ac:dyDescent="0.3">
      <c r="A306" s="831">
        <v>50</v>
      </c>
      <c r="B306" s="832" t="s">
        <v>2036</v>
      </c>
      <c r="C306" s="832" t="s">
        <v>2041</v>
      </c>
      <c r="D306" s="833" t="s">
        <v>3245</v>
      </c>
      <c r="E306" s="834" t="s">
        <v>2051</v>
      </c>
      <c r="F306" s="832" t="s">
        <v>2037</v>
      </c>
      <c r="G306" s="832" t="s">
        <v>2161</v>
      </c>
      <c r="H306" s="832" t="s">
        <v>587</v>
      </c>
      <c r="I306" s="832" t="s">
        <v>2470</v>
      </c>
      <c r="J306" s="832" t="s">
        <v>1100</v>
      </c>
      <c r="K306" s="832" t="s">
        <v>1722</v>
      </c>
      <c r="L306" s="835">
        <v>210.38</v>
      </c>
      <c r="M306" s="835">
        <v>420.76</v>
      </c>
      <c r="N306" s="832">
        <v>2</v>
      </c>
      <c r="O306" s="836">
        <v>1.5</v>
      </c>
      <c r="P306" s="835">
        <v>210.38</v>
      </c>
      <c r="Q306" s="837">
        <v>0.5</v>
      </c>
      <c r="R306" s="832">
        <v>1</v>
      </c>
      <c r="S306" s="837">
        <v>0.5</v>
      </c>
      <c r="T306" s="836">
        <v>0.5</v>
      </c>
      <c r="U306" s="838">
        <v>0.33333333333333331</v>
      </c>
    </row>
    <row r="307" spans="1:21" ht="14.4" customHeight="1" x14ac:dyDescent="0.3">
      <c r="A307" s="831">
        <v>50</v>
      </c>
      <c r="B307" s="832" t="s">
        <v>2036</v>
      </c>
      <c r="C307" s="832" t="s">
        <v>2041</v>
      </c>
      <c r="D307" s="833" t="s">
        <v>3245</v>
      </c>
      <c r="E307" s="834" t="s">
        <v>2051</v>
      </c>
      <c r="F307" s="832" t="s">
        <v>2037</v>
      </c>
      <c r="G307" s="832" t="s">
        <v>2161</v>
      </c>
      <c r="H307" s="832" t="s">
        <v>587</v>
      </c>
      <c r="I307" s="832" t="s">
        <v>2162</v>
      </c>
      <c r="J307" s="832" t="s">
        <v>1100</v>
      </c>
      <c r="K307" s="832" t="s">
        <v>2163</v>
      </c>
      <c r="L307" s="835">
        <v>42.08</v>
      </c>
      <c r="M307" s="835">
        <v>126.24</v>
      </c>
      <c r="N307" s="832">
        <v>3</v>
      </c>
      <c r="O307" s="836">
        <v>1.5</v>
      </c>
      <c r="P307" s="835">
        <v>42.08</v>
      </c>
      <c r="Q307" s="837">
        <v>0.33333333333333331</v>
      </c>
      <c r="R307" s="832">
        <v>1</v>
      </c>
      <c r="S307" s="837">
        <v>0.33333333333333331</v>
      </c>
      <c r="T307" s="836">
        <v>0.5</v>
      </c>
      <c r="U307" s="838">
        <v>0.33333333333333331</v>
      </c>
    </row>
    <row r="308" spans="1:21" ht="14.4" customHeight="1" x14ac:dyDescent="0.3">
      <c r="A308" s="831">
        <v>50</v>
      </c>
      <c r="B308" s="832" t="s">
        <v>2036</v>
      </c>
      <c r="C308" s="832" t="s">
        <v>2041</v>
      </c>
      <c r="D308" s="833" t="s">
        <v>3245</v>
      </c>
      <c r="E308" s="834" t="s">
        <v>2051</v>
      </c>
      <c r="F308" s="832" t="s">
        <v>2037</v>
      </c>
      <c r="G308" s="832" t="s">
        <v>2471</v>
      </c>
      <c r="H308" s="832" t="s">
        <v>587</v>
      </c>
      <c r="I308" s="832" t="s">
        <v>2472</v>
      </c>
      <c r="J308" s="832" t="s">
        <v>1216</v>
      </c>
      <c r="K308" s="832" t="s">
        <v>2473</v>
      </c>
      <c r="L308" s="835">
        <v>42.54</v>
      </c>
      <c r="M308" s="835">
        <v>85.08</v>
      </c>
      <c r="N308" s="832">
        <v>2</v>
      </c>
      <c r="O308" s="836">
        <v>1.5</v>
      </c>
      <c r="P308" s="835">
        <v>85.08</v>
      </c>
      <c r="Q308" s="837">
        <v>1</v>
      </c>
      <c r="R308" s="832">
        <v>2</v>
      </c>
      <c r="S308" s="837">
        <v>1</v>
      </c>
      <c r="T308" s="836">
        <v>1.5</v>
      </c>
      <c r="U308" s="838">
        <v>1</v>
      </c>
    </row>
    <row r="309" spans="1:21" ht="14.4" customHeight="1" x14ac:dyDescent="0.3">
      <c r="A309" s="831">
        <v>50</v>
      </c>
      <c r="B309" s="832" t="s">
        <v>2036</v>
      </c>
      <c r="C309" s="832" t="s">
        <v>2041</v>
      </c>
      <c r="D309" s="833" t="s">
        <v>3245</v>
      </c>
      <c r="E309" s="834" t="s">
        <v>2051</v>
      </c>
      <c r="F309" s="832" t="s">
        <v>2037</v>
      </c>
      <c r="G309" s="832" t="s">
        <v>2101</v>
      </c>
      <c r="H309" s="832" t="s">
        <v>587</v>
      </c>
      <c r="I309" s="832" t="s">
        <v>2102</v>
      </c>
      <c r="J309" s="832" t="s">
        <v>808</v>
      </c>
      <c r="K309" s="832" t="s">
        <v>809</v>
      </c>
      <c r="L309" s="835">
        <v>50.89</v>
      </c>
      <c r="M309" s="835">
        <v>50.89</v>
      </c>
      <c r="N309" s="832">
        <v>1</v>
      </c>
      <c r="O309" s="836">
        <v>0.5</v>
      </c>
      <c r="P309" s="835"/>
      <c r="Q309" s="837">
        <v>0</v>
      </c>
      <c r="R309" s="832"/>
      <c r="S309" s="837">
        <v>0</v>
      </c>
      <c r="T309" s="836"/>
      <c r="U309" s="838">
        <v>0</v>
      </c>
    </row>
    <row r="310" spans="1:21" ht="14.4" customHeight="1" x14ac:dyDescent="0.3">
      <c r="A310" s="831">
        <v>50</v>
      </c>
      <c r="B310" s="832" t="s">
        <v>2036</v>
      </c>
      <c r="C310" s="832" t="s">
        <v>2041</v>
      </c>
      <c r="D310" s="833" t="s">
        <v>3245</v>
      </c>
      <c r="E310" s="834" t="s">
        <v>2051</v>
      </c>
      <c r="F310" s="832" t="s">
        <v>2037</v>
      </c>
      <c r="G310" s="832" t="s">
        <v>2474</v>
      </c>
      <c r="H310" s="832" t="s">
        <v>587</v>
      </c>
      <c r="I310" s="832" t="s">
        <v>2475</v>
      </c>
      <c r="J310" s="832" t="s">
        <v>1065</v>
      </c>
      <c r="K310" s="832" t="s">
        <v>1911</v>
      </c>
      <c r="L310" s="835">
        <v>192.28</v>
      </c>
      <c r="M310" s="835">
        <v>192.28</v>
      </c>
      <c r="N310" s="832">
        <v>1</v>
      </c>
      <c r="O310" s="836">
        <v>0.5</v>
      </c>
      <c r="P310" s="835">
        <v>192.28</v>
      </c>
      <c r="Q310" s="837">
        <v>1</v>
      </c>
      <c r="R310" s="832">
        <v>1</v>
      </c>
      <c r="S310" s="837">
        <v>1</v>
      </c>
      <c r="T310" s="836">
        <v>0.5</v>
      </c>
      <c r="U310" s="838">
        <v>1</v>
      </c>
    </row>
    <row r="311" spans="1:21" ht="14.4" customHeight="1" x14ac:dyDescent="0.3">
      <c r="A311" s="831">
        <v>50</v>
      </c>
      <c r="B311" s="832" t="s">
        <v>2036</v>
      </c>
      <c r="C311" s="832" t="s">
        <v>2041</v>
      </c>
      <c r="D311" s="833" t="s">
        <v>3245</v>
      </c>
      <c r="E311" s="834" t="s">
        <v>2051</v>
      </c>
      <c r="F311" s="832" t="s">
        <v>2037</v>
      </c>
      <c r="G311" s="832" t="s">
        <v>2168</v>
      </c>
      <c r="H311" s="832" t="s">
        <v>587</v>
      </c>
      <c r="I311" s="832" t="s">
        <v>2169</v>
      </c>
      <c r="J311" s="832" t="s">
        <v>2170</v>
      </c>
      <c r="K311" s="832" t="s">
        <v>2171</v>
      </c>
      <c r="L311" s="835">
        <v>93.43</v>
      </c>
      <c r="M311" s="835">
        <v>186.86</v>
      </c>
      <c r="N311" s="832">
        <v>2</v>
      </c>
      <c r="O311" s="836">
        <v>2</v>
      </c>
      <c r="P311" s="835"/>
      <c r="Q311" s="837">
        <v>0</v>
      </c>
      <c r="R311" s="832"/>
      <c r="S311" s="837">
        <v>0</v>
      </c>
      <c r="T311" s="836"/>
      <c r="U311" s="838">
        <v>0</v>
      </c>
    </row>
    <row r="312" spans="1:21" ht="14.4" customHeight="1" x14ac:dyDescent="0.3">
      <c r="A312" s="831">
        <v>50</v>
      </c>
      <c r="B312" s="832" t="s">
        <v>2036</v>
      </c>
      <c r="C312" s="832" t="s">
        <v>2041</v>
      </c>
      <c r="D312" s="833" t="s">
        <v>3245</v>
      </c>
      <c r="E312" s="834" t="s">
        <v>2051</v>
      </c>
      <c r="F312" s="832" t="s">
        <v>2037</v>
      </c>
      <c r="G312" s="832" t="s">
        <v>2222</v>
      </c>
      <c r="H312" s="832" t="s">
        <v>587</v>
      </c>
      <c r="I312" s="832" t="s">
        <v>2476</v>
      </c>
      <c r="J312" s="832" t="s">
        <v>776</v>
      </c>
      <c r="K312" s="832" t="s">
        <v>2477</v>
      </c>
      <c r="L312" s="835">
        <v>87.89</v>
      </c>
      <c r="M312" s="835">
        <v>87.89</v>
      </c>
      <c r="N312" s="832">
        <v>1</v>
      </c>
      <c r="O312" s="836">
        <v>0.5</v>
      </c>
      <c r="P312" s="835">
        <v>87.89</v>
      </c>
      <c r="Q312" s="837">
        <v>1</v>
      </c>
      <c r="R312" s="832">
        <v>1</v>
      </c>
      <c r="S312" s="837">
        <v>1</v>
      </c>
      <c r="T312" s="836">
        <v>0.5</v>
      </c>
      <c r="U312" s="838">
        <v>1</v>
      </c>
    </row>
    <row r="313" spans="1:21" ht="14.4" customHeight="1" x14ac:dyDescent="0.3">
      <c r="A313" s="831">
        <v>50</v>
      </c>
      <c r="B313" s="832" t="s">
        <v>2036</v>
      </c>
      <c r="C313" s="832" t="s">
        <v>2041</v>
      </c>
      <c r="D313" s="833" t="s">
        <v>3245</v>
      </c>
      <c r="E313" s="834" t="s">
        <v>2051</v>
      </c>
      <c r="F313" s="832" t="s">
        <v>2037</v>
      </c>
      <c r="G313" s="832" t="s">
        <v>1112</v>
      </c>
      <c r="H313" s="832" t="s">
        <v>626</v>
      </c>
      <c r="I313" s="832" t="s">
        <v>1625</v>
      </c>
      <c r="J313" s="832" t="s">
        <v>1626</v>
      </c>
      <c r="K313" s="832" t="s">
        <v>1627</v>
      </c>
      <c r="L313" s="835">
        <v>120.61</v>
      </c>
      <c r="M313" s="835">
        <v>482.44</v>
      </c>
      <c r="N313" s="832">
        <v>4</v>
      </c>
      <c r="O313" s="836">
        <v>2</v>
      </c>
      <c r="P313" s="835">
        <v>361.83</v>
      </c>
      <c r="Q313" s="837">
        <v>0.75</v>
      </c>
      <c r="R313" s="832">
        <v>3</v>
      </c>
      <c r="S313" s="837">
        <v>0.75</v>
      </c>
      <c r="T313" s="836">
        <v>1.5</v>
      </c>
      <c r="U313" s="838">
        <v>0.75</v>
      </c>
    </row>
    <row r="314" spans="1:21" ht="14.4" customHeight="1" x14ac:dyDescent="0.3">
      <c r="A314" s="831">
        <v>50</v>
      </c>
      <c r="B314" s="832" t="s">
        <v>2036</v>
      </c>
      <c r="C314" s="832" t="s">
        <v>2041</v>
      </c>
      <c r="D314" s="833" t="s">
        <v>3245</v>
      </c>
      <c r="E314" s="834" t="s">
        <v>2051</v>
      </c>
      <c r="F314" s="832" t="s">
        <v>2037</v>
      </c>
      <c r="G314" s="832" t="s">
        <v>1112</v>
      </c>
      <c r="H314" s="832" t="s">
        <v>587</v>
      </c>
      <c r="I314" s="832" t="s">
        <v>1628</v>
      </c>
      <c r="J314" s="832" t="s">
        <v>1626</v>
      </c>
      <c r="K314" s="832" t="s">
        <v>1629</v>
      </c>
      <c r="L314" s="835">
        <v>184.74</v>
      </c>
      <c r="M314" s="835">
        <v>369.48</v>
      </c>
      <c r="N314" s="832">
        <v>2</v>
      </c>
      <c r="O314" s="836">
        <v>1</v>
      </c>
      <c r="P314" s="835">
        <v>184.74</v>
      </c>
      <c r="Q314" s="837">
        <v>0.5</v>
      </c>
      <c r="R314" s="832">
        <v>1</v>
      </c>
      <c r="S314" s="837">
        <v>0.5</v>
      </c>
      <c r="T314" s="836">
        <v>0.5</v>
      </c>
      <c r="U314" s="838">
        <v>0.5</v>
      </c>
    </row>
    <row r="315" spans="1:21" ht="14.4" customHeight="1" x14ac:dyDescent="0.3">
      <c r="A315" s="831">
        <v>50</v>
      </c>
      <c r="B315" s="832" t="s">
        <v>2036</v>
      </c>
      <c r="C315" s="832" t="s">
        <v>2041</v>
      </c>
      <c r="D315" s="833" t="s">
        <v>3245</v>
      </c>
      <c r="E315" s="834" t="s">
        <v>2051</v>
      </c>
      <c r="F315" s="832" t="s">
        <v>2037</v>
      </c>
      <c r="G315" s="832" t="s">
        <v>2087</v>
      </c>
      <c r="H315" s="832" t="s">
        <v>626</v>
      </c>
      <c r="I315" s="832" t="s">
        <v>1657</v>
      </c>
      <c r="J315" s="832" t="s">
        <v>1655</v>
      </c>
      <c r="K315" s="832" t="s">
        <v>1658</v>
      </c>
      <c r="L315" s="835">
        <v>1887.9</v>
      </c>
      <c r="M315" s="835">
        <v>1887.9</v>
      </c>
      <c r="N315" s="832">
        <v>1</v>
      </c>
      <c r="O315" s="836">
        <v>0.5</v>
      </c>
      <c r="P315" s="835"/>
      <c r="Q315" s="837">
        <v>0</v>
      </c>
      <c r="R315" s="832"/>
      <c r="S315" s="837">
        <v>0</v>
      </c>
      <c r="T315" s="836"/>
      <c r="U315" s="838">
        <v>0</v>
      </c>
    </row>
    <row r="316" spans="1:21" ht="14.4" customHeight="1" x14ac:dyDescent="0.3">
      <c r="A316" s="831">
        <v>50</v>
      </c>
      <c r="B316" s="832" t="s">
        <v>2036</v>
      </c>
      <c r="C316" s="832" t="s">
        <v>2041</v>
      </c>
      <c r="D316" s="833" t="s">
        <v>3245</v>
      </c>
      <c r="E316" s="834" t="s">
        <v>2051</v>
      </c>
      <c r="F316" s="832" t="s">
        <v>2037</v>
      </c>
      <c r="G316" s="832" t="s">
        <v>2225</v>
      </c>
      <c r="H316" s="832" t="s">
        <v>626</v>
      </c>
      <c r="I316" s="832" t="s">
        <v>2226</v>
      </c>
      <c r="J316" s="832" t="s">
        <v>1760</v>
      </c>
      <c r="K316" s="832" t="s">
        <v>2227</v>
      </c>
      <c r="L316" s="835">
        <v>654.95000000000005</v>
      </c>
      <c r="M316" s="835">
        <v>654.95000000000005</v>
      </c>
      <c r="N316" s="832">
        <v>1</v>
      </c>
      <c r="O316" s="836">
        <v>0.5</v>
      </c>
      <c r="P316" s="835">
        <v>654.95000000000005</v>
      </c>
      <c r="Q316" s="837">
        <v>1</v>
      </c>
      <c r="R316" s="832">
        <v>1</v>
      </c>
      <c r="S316" s="837">
        <v>1</v>
      </c>
      <c r="T316" s="836">
        <v>0.5</v>
      </c>
      <c r="U316" s="838">
        <v>1</v>
      </c>
    </row>
    <row r="317" spans="1:21" ht="14.4" customHeight="1" x14ac:dyDescent="0.3">
      <c r="A317" s="831">
        <v>50</v>
      </c>
      <c r="B317" s="832" t="s">
        <v>2036</v>
      </c>
      <c r="C317" s="832" t="s">
        <v>2041</v>
      </c>
      <c r="D317" s="833" t="s">
        <v>3245</v>
      </c>
      <c r="E317" s="834" t="s">
        <v>2051</v>
      </c>
      <c r="F317" s="832" t="s">
        <v>2037</v>
      </c>
      <c r="G317" s="832" t="s">
        <v>2225</v>
      </c>
      <c r="H317" s="832" t="s">
        <v>626</v>
      </c>
      <c r="I317" s="832" t="s">
        <v>1762</v>
      </c>
      <c r="J317" s="832" t="s">
        <v>1760</v>
      </c>
      <c r="K317" s="832" t="s">
        <v>1763</v>
      </c>
      <c r="L317" s="835">
        <v>218.32</v>
      </c>
      <c r="M317" s="835">
        <v>218.32</v>
      </c>
      <c r="N317" s="832">
        <v>1</v>
      </c>
      <c r="O317" s="836">
        <v>0.5</v>
      </c>
      <c r="P317" s="835"/>
      <c r="Q317" s="837">
        <v>0</v>
      </c>
      <c r="R317" s="832"/>
      <c r="S317" s="837">
        <v>0</v>
      </c>
      <c r="T317" s="836"/>
      <c r="U317" s="838">
        <v>0</v>
      </c>
    </row>
    <row r="318" spans="1:21" ht="14.4" customHeight="1" x14ac:dyDescent="0.3">
      <c r="A318" s="831">
        <v>50</v>
      </c>
      <c r="B318" s="832" t="s">
        <v>2036</v>
      </c>
      <c r="C318" s="832" t="s">
        <v>2041</v>
      </c>
      <c r="D318" s="833" t="s">
        <v>3245</v>
      </c>
      <c r="E318" s="834" t="s">
        <v>2051</v>
      </c>
      <c r="F318" s="832" t="s">
        <v>2037</v>
      </c>
      <c r="G318" s="832" t="s">
        <v>2176</v>
      </c>
      <c r="H318" s="832" t="s">
        <v>587</v>
      </c>
      <c r="I318" s="832" t="s">
        <v>2478</v>
      </c>
      <c r="J318" s="832" t="s">
        <v>2479</v>
      </c>
      <c r="K318" s="832" t="s">
        <v>2480</v>
      </c>
      <c r="L318" s="835">
        <v>154.36000000000001</v>
      </c>
      <c r="M318" s="835">
        <v>154.36000000000001</v>
      </c>
      <c r="N318" s="832">
        <v>1</v>
      </c>
      <c r="O318" s="836">
        <v>0.5</v>
      </c>
      <c r="P318" s="835"/>
      <c r="Q318" s="837">
        <v>0</v>
      </c>
      <c r="R318" s="832"/>
      <c r="S318" s="837">
        <v>0</v>
      </c>
      <c r="T318" s="836"/>
      <c r="U318" s="838">
        <v>0</v>
      </c>
    </row>
    <row r="319" spans="1:21" ht="14.4" customHeight="1" x14ac:dyDescent="0.3">
      <c r="A319" s="831">
        <v>50</v>
      </c>
      <c r="B319" s="832" t="s">
        <v>2036</v>
      </c>
      <c r="C319" s="832" t="s">
        <v>2041</v>
      </c>
      <c r="D319" s="833" t="s">
        <v>3245</v>
      </c>
      <c r="E319" s="834" t="s">
        <v>2051</v>
      </c>
      <c r="F319" s="832" t="s">
        <v>2037</v>
      </c>
      <c r="G319" s="832" t="s">
        <v>2176</v>
      </c>
      <c r="H319" s="832" t="s">
        <v>626</v>
      </c>
      <c r="I319" s="832" t="s">
        <v>1819</v>
      </c>
      <c r="J319" s="832" t="s">
        <v>1156</v>
      </c>
      <c r="K319" s="832" t="s">
        <v>1820</v>
      </c>
      <c r="L319" s="835">
        <v>154.36000000000001</v>
      </c>
      <c r="M319" s="835">
        <v>154.36000000000001</v>
      </c>
      <c r="N319" s="832">
        <v>1</v>
      </c>
      <c r="O319" s="836">
        <v>1</v>
      </c>
      <c r="P319" s="835">
        <v>154.36000000000001</v>
      </c>
      <c r="Q319" s="837">
        <v>1</v>
      </c>
      <c r="R319" s="832">
        <v>1</v>
      </c>
      <c r="S319" s="837">
        <v>1</v>
      </c>
      <c r="T319" s="836">
        <v>1</v>
      </c>
      <c r="U319" s="838">
        <v>1</v>
      </c>
    </row>
    <row r="320" spans="1:21" ht="14.4" customHeight="1" x14ac:dyDescent="0.3">
      <c r="A320" s="831">
        <v>50</v>
      </c>
      <c r="B320" s="832" t="s">
        <v>2036</v>
      </c>
      <c r="C320" s="832" t="s">
        <v>2041</v>
      </c>
      <c r="D320" s="833" t="s">
        <v>3245</v>
      </c>
      <c r="E320" s="834" t="s">
        <v>2051</v>
      </c>
      <c r="F320" s="832" t="s">
        <v>2037</v>
      </c>
      <c r="G320" s="832" t="s">
        <v>2176</v>
      </c>
      <c r="H320" s="832" t="s">
        <v>587</v>
      </c>
      <c r="I320" s="832" t="s">
        <v>2481</v>
      </c>
      <c r="J320" s="832" t="s">
        <v>1156</v>
      </c>
      <c r="K320" s="832" t="s">
        <v>1820</v>
      </c>
      <c r="L320" s="835">
        <v>154.36000000000001</v>
      </c>
      <c r="M320" s="835">
        <v>154.36000000000001</v>
      </c>
      <c r="N320" s="832">
        <v>1</v>
      </c>
      <c r="O320" s="836">
        <v>1</v>
      </c>
      <c r="P320" s="835">
        <v>154.36000000000001</v>
      </c>
      <c r="Q320" s="837">
        <v>1</v>
      </c>
      <c r="R320" s="832">
        <v>1</v>
      </c>
      <c r="S320" s="837">
        <v>1</v>
      </c>
      <c r="T320" s="836">
        <v>1</v>
      </c>
      <c r="U320" s="838">
        <v>1</v>
      </c>
    </row>
    <row r="321" spans="1:21" ht="14.4" customHeight="1" x14ac:dyDescent="0.3">
      <c r="A321" s="831">
        <v>50</v>
      </c>
      <c r="B321" s="832" t="s">
        <v>2036</v>
      </c>
      <c r="C321" s="832" t="s">
        <v>2041</v>
      </c>
      <c r="D321" s="833" t="s">
        <v>3245</v>
      </c>
      <c r="E321" s="834" t="s">
        <v>2052</v>
      </c>
      <c r="F321" s="832" t="s">
        <v>2037</v>
      </c>
      <c r="G321" s="832" t="s">
        <v>2482</v>
      </c>
      <c r="H321" s="832" t="s">
        <v>587</v>
      </c>
      <c r="I321" s="832" t="s">
        <v>2483</v>
      </c>
      <c r="J321" s="832" t="s">
        <v>2484</v>
      </c>
      <c r="K321" s="832" t="s">
        <v>1928</v>
      </c>
      <c r="L321" s="835">
        <v>0</v>
      </c>
      <c r="M321" s="835">
        <v>0</v>
      </c>
      <c r="N321" s="832">
        <v>1</v>
      </c>
      <c r="O321" s="836">
        <v>0.5</v>
      </c>
      <c r="P321" s="835">
        <v>0</v>
      </c>
      <c r="Q321" s="837"/>
      <c r="R321" s="832">
        <v>1</v>
      </c>
      <c r="S321" s="837">
        <v>1</v>
      </c>
      <c r="T321" s="836">
        <v>0.5</v>
      </c>
      <c r="U321" s="838">
        <v>1</v>
      </c>
    </row>
    <row r="322" spans="1:21" ht="14.4" customHeight="1" x14ac:dyDescent="0.3">
      <c r="A322" s="831">
        <v>50</v>
      </c>
      <c r="B322" s="832" t="s">
        <v>2036</v>
      </c>
      <c r="C322" s="832" t="s">
        <v>2041</v>
      </c>
      <c r="D322" s="833" t="s">
        <v>3245</v>
      </c>
      <c r="E322" s="834" t="s">
        <v>2052</v>
      </c>
      <c r="F322" s="832" t="s">
        <v>2037</v>
      </c>
      <c r="G322" s="832" t="s">
        <v>2105</v>
      </c>
      <c r="H322" s="832" t="s">
        <v>587</v>
      </c>
      <c r="I322" s="832" t="s">
        <v>2106</v>
      </c>
      <c r="J322" s="832" t="s">
        <v>2107</v>
      </c>
      <c r="K322" s="832" t="s">
        <v>2108</v>
      </c>
      <c r="L322" s="835">
        <v>36.270000000000003</v>
      </c>
      <c r="M322" s="835">
        <v>36.270000000000003</v>
      </c>
      <c r="N322" s="832">
        <v>1</v>
      </c>
      <c r="O322" s="836">
        <v>0.5</v>
      </c>
      <c r="P322" s="835">
        <v>36.270000000000003</v>
      </c>
      <c r="Q322" s="837">
        <v>1</v>
      </c>
      <c r="R322" s="832">
        <v>1</v>
      </c>
      <c r="S322" s="837">
        <v>1</v>
      </c>
      <c r="T322" s="836">
        <v>0.5</v>
      </c>
      <c r="U322" s="838">
        <v>1</v>
      </c>
    </row>
    <row r="323" spans="1:21" ht="14.4" customHeight="1" x14ac:dyDescent="0.3">
      <c r="A323" s="831">
        <v>50</v>
      </c>
      <c r="B323" s="832" t="s">
        <v>2036</v>
      </c>
      <c r="C323" s="832" t="s">
        <v>2041</v>
      </c>
      <c r="D323" s="833" t="s">
        <v>3245</v>
      </c>
      <c r="E323" s="834" t="s">
        <v>2052</v>
      </c>
      <c r="F323" s="832" t="s">
        <v>2037</v>
      </c>
      <c r="G323" s="832" t="s">
        <v>2239</v>
      </c>
      <c r="H323" s="832" t="s">
        <v>626</v>
      </c>
      <c r="I323" s="832" t="s">
        <v>1902</v>
      </c>
      <c r="J323" s="832" t="s">
        <v>1903</v>
      </c>
      <c r="K323" s="832" t="s">
        <v>1904</v>
      </c>
      <c r="L323" s="835">
        <v>4.7</v>
      </c>
      <c r="M323" s="835">
        <v>4.7</v>
      </c>
      <c r="N323" s="832">
        <v>1</v>
      </c>
      <c r="O323" s="836">
        <v>0.5</v>
      </c>
      <c r="P323" s="835"/>
      <c r="Q323" s="837">
        <v>0</v>
      </c>
      <c r="R323" s="832"/>
      <c r="S323" s="837">
        <v>0</v>
      </c>
      <c r="T323" s="836"/>
      <c r="U323" s="838">
        <v>0</v>
      </c>
    </row>
    <row r="324" spans="1:21" ht="14.4" customHeight="1" x14ac:dyDescent="0.3">
      <c r="A324" s="831">
        <v>50</v>
      </c>
      <c r="B324" s="832" t="s">
        <v>2036</v>
      </c>
      <c r="C324" s="832" t="s">
        <v>2041</v>
      </c>
      <c r="D324" s="833" t="s">
        <v>3245</v>
      </c>
      <c r="E324" s="834" t="s">
        <v>2052</v>
      </c>
      <c r="F324" s="832" t="s">
        <v>2037</v>
      </c>
      <c r="G324" s="832" t="s">
        <v>2485</v>
      </c>
      <c r="H324" s="832" t="s">
        <v>587</v>
      </c>
      <c r="I324" s="832" t="s">
        <v>2486</v>
      </c>
      <c r="J324" s="832" t="s">
        <v>639</v>
      </c>
      <c r="K324" s="832" t="s">
        <v>1932</v>
      </c>
      <c r="L324" s="835">
        <v>0</v>
      </c>
      <c r="M324" s="835">
        <v>0</v>
      </c>
      <c r="N324" s="832">
        <v>1</v>
      </c>
      <c r="O324" s="836">
        <v>0.5</v>
      </c>
      <c r="P324" s="835"/>
      <c r="Q324" s="837"/>
      <c r="R324" s="832"/>
      <c r="S324" s="837">
        <v>0</v>
      </c>
      <c r="T324" s="836"/>
      <c r="U324" s="838">
        <v>0</v>
      </c>
    </row>
    <row r="325" spans="1:21" ht="14.4" customHeight="1" x14ac:dyDescent="0.3">
      <c r="A325" s="831">
        <v>50</v>
      </c>
      <c r="B325" s="832" t="s">
        <v>2036</v>
      </c>
      <c r="C325" s="832" t="s">
        <v>2041</v>
      </c>
      <c r="D325" s="833" t="s">
        <v>3245</v>
      </c>
      <c r="E325" s="834" t="s">
        <v>2052</v>
      </c>
      <c r="F325" s="832" t="s">
        <v>2037</v>
      </c>
      <c r="G325" s="832" t="s">
        <v>2061</v>
      </c>
      <c r="H325" s="832" t="s">
        <v>626</v>
      </c>
      <c r="I325" s="832" t="s">
        <v>1662</v>
      </c>
      <c r="J325" s="832" t="s">
        <v>731</v>
      </c>
      <c r="K325" s="832" t="s">
        <v>1663</v>
      </c>
      <c r="L325" s="835">
        <v>72</v>
      </c>
      <c r="M325" s="835">
        <v>288</v>
      </c>
      <c r="N325" s="832">
        <v>4</v>
      </c>
      <c r="O325" s="836">
        <v>3</v>
      </c>
      <c r="P325" s="835">
        <v>216</v>
      </c>
      <c r="Q325" s="837">
        <v>0.75</v>
      </c>
      <c r="R325" s="832">
        <v>3</v>
      </c>
      <c r="S325" s="837">
        <v>0.75</v>
      </c>
      <c r="T325" s="836">
        <v>2</v>
      </c>
      <c r="U325" s="838">
        <v>0.66666666666666663</v>
      </c>
    </row>
    <row r="326" spans="1:21" ht="14.4" customHeight="1" x14ac:dyDescent="0.3">
      <c r="A326" s="831">
        <v>50</v>
      </c>
      <c r="B326" s="832" t="s">
        <v>2036</v>
      </c>
      <c r="C326" s="832" t="s">
        <v>2041</v>
      </c>
      <c r="D326" s="833" t="s">
        <v>3245</v>
      </c>
      <c r="E326" s="834" t="s">
        <v>2052</v>
      </c>
      <c r="F326" s="832" t="s">
        <v>2037</v>
      </c>
      <c r="G326" s="832" t="s">
        <v>2061</v>
      </c>
      <c r="H326" s="832" t="s">
        <v>626</v>
      </c>
      <c r="I326" s="832" t="s">
        <v>1662</v>
      </c>
      <c r="J326" s="832" t="s">
        <v>731</v>
      </c>
      <c r="K326" s="832" t="s">
        <v>1663</v>
      </c>
      <c r="L326" s="835">
        <v>80.010000000000005</v>
      </c>
      <c r="M326" s="835">
        <v>80.010000000000005</v>
      </c>
      <c r="N326" s="832">
        <v>1</v>
      </c>
      <c r="O326" s="836">
        <v>1</v>
      </c>
      <c r="P326" s="835"/>
      <c r="Q326" s="837">
        <v>0</v>
      </c>
      <c r="R326" s="832"/>
      <c r="S326" s="837">
        <v>0</v>
      </c>
      <c r="T326" s="836"/>
      <c r="U326" s="838">
        <v>0</v>
      </c>
    </row>
    <row r="327" spans="1:21" ht="14.4" customHeight="1" x14ac:dyDescent="0.3">
      <c r="A327" s="831">
        <v>50</v>
      </c>
      <c r="B327" s="832" t="s">
        <v>2036</v>
      </c>
      <c r="C327" s="832" t="s">
        <v>2041</v>
      </c>
      <c r="D327" s="833" t="s">
        <v>3245</v>
      </c>
      <c r="E327" s="834" t="s">
        <v>2052</v>
      </c>
      <c r="F327" s="832" t="s">
        <v>2037</v>
      </c>
      <c r="G327" s="832" t="s">
        <v>2061</v>
      </c>
      <c r="H327" s="832" t="s">
        <v>587</v>
      </c>
      <c r="I327" s="832" t="s">
        <v>2487</v>
      </c>
      <c r="J327" s="832" t="s">
        <v>2488</v>
      </c>
      <c r="K327" s="832" t="s">
        <v>2489</v>
      </c>
      <c r="L327" s="835">
        <v>120</v>
      </c>
      <c r="M327" s="835">
        <v>120</v>
      </c>
      <c r="N327" s="832">
        <v>1</v>
      </c>
      <c r="O327" s="836">
        <v>0.5</v>
      </c>
      <c r="P327" s="835"/>
      <c r="Q327" s="837">
        <v>0</v>
      </c>
      <c r="R327" s="832"/>
      <c r="S327" s="837">
        <v>0</v>
      </c>
      <c r="T327" s="836"/>
      <c r="U327" s="838">
        <v>0</v>
      </c>
    </row>
    <row r="328" spans="1:21" ht="14.4" customHeight="1" x14ac:dyDescent="0.3">
      <c r="A328" s="831">
        <v>50</v>
      </c>
      <c r="B328" s="832" t="s">
        <v>2036</v>
      </c>
      <c r="C328" s="832" t="s">
        <v>2041</v>
      </c>
      <c r="D328" s="833" t="s">
        <v>3245</v>
      </c>
      <c r="E328" s="834" t="s">
        <v>2052</v>
      </c>
      <c r="F328" s="832" t="s">
        <v>2037</v>
      </c>
      <c r="G328" s="832" t="s">
        <v>2103</v>
      </c>
      <c r="H328" s="832" t="s">
        <v>587</v>
      </c>
      <c r="I328" s="832" t="s">
        <v>2109</v>
      </c>
      <c r="J328" s="832" t="s">
        <v>2110</v>
      </c>
      <c r="K328" s="832" t="s">
        <v>1728</v>
      </c>
      <c r="L328" s="835">
        <v>62.18</v>
      </c>
      <c r="M328" s="835">
        <v>124.36</v>
      </c>
      <c r="N328" s="832">
        <v>2</v>
      </c>
      <c r="O328" s="836">
        <v>1</v>
      </c>
      <c r="P328" s="835">
        <v>62.18</v>
      </c>
      <c r="Q328" s="837">
        <v>0.5</v>
      </c>
      <c r="R328" s="832">
        <v>1</v>
      </c>
      <c r="S328" s="837">
        <v>0.5</v>
      </c>
      <c r="T328" s="836">
        <v>0.5</v>
      </c>
      <c r="U328" s="838">
        <v>0.5</v>
      </c>
    </row>
    <row r="329" spans="1:21" ht="14.4" customHeight="1" x14ac:dyDescent="0.3">
      <c r="A329" s="831">
        <v>50</v>
      </c>
      <c r="B329" s="832" t="s">
        <v>2036</v>
      </c>
      <c r="C329" s="832" t="s">
        <v>2041</v>
      </c>
      <c r="D329" s="833" t="s">
        <v>3245</v>
      </c>
      <c r="E329" s="834" t="s">
        <v>2052</v>
      </c>
      <c r="F329" s="832" t="s">
        <v>2037</v>
      </c>
      <c r="G329" s="832" t="s">
        <v>2062</v>
      </c>
      <c r="H329" s="832" t="s">
        <v>626</v>
      </c>
      <c r="I329" s="832" t="s">
        <v>1785</v>
      </c>
      <c r="J329" s="832" t="s">
        <v>1786</v>
      </c>
      <c r="K329" s="832" t="s">
        <v>1787</v>
      </c>
      <c r="L329" s="835">
        <v>278.63</v>
      </c>
      <c r="M329" s="835">
        <v>1950.41</v>
      </c>
      <c r="N329" s="832">
        <v>7</v>
      </c>
      <c r="O329" s="836">
        <v>3.5</v>
      </c>
      <c r="P329" s="835">
        <v>1393.15</v>
      </c>
      <c r="Q329" s="837">
        <v>0.7142857142857143</v>
      </c>
      <c r="R329" s="832">
        <v>5</v>
      </c>
      <c r="S329" s="837">
        <v>0.7142857142857143</v>
      </c>
      <c r="T329" s="836">
        <v>2.5</v>
      </c>
      <c r="U329" s="838">
        <v>0.7142857142857143</v>
      </c>
    </row>
    <row r="330" spans="1:21" ht="14.4" customHeight="1" x14ac:dyDescent="0.3">
      <c r="A330" s="831">
        <v>50</v>
      </c>
      <c r="B330" s="832" t="s">
        <v>2036</v>
      </c>
      <c r="C330" s="832" t="s">
        <v>2041</v>
      </c>
      <c r="D330" s="833" t="s">
        <v>3245</v>
      </c>
      <c r="E330" s="834" t="s">
        <v>2052</v>
      </c>
      <c r="F330" s="832" t="s">
        <v>2037</v>
      </c>
      <c r="G330" s="832" t="s">
        <v>2062</v>
      </c>
      <c r="H330" s="832" t="s">
        <v>626</v>
      </c>
      <c r="I330" s="832" t="s">
        <v>2490</v>
      </c>
      <c r="J330" s="832" t="s">
        <v>1789</v>
      </c>
      <c r="K330" s="832" t="s">
        <v>2491</v>
      </c>
      <c r="L330" s="835">
        <v>139.77000000000001</v>
      </c>
      <c r="M330" s="835">
        <v>279.54000000000002</v>
      </c>
      <c r="N330" s="832">
        <v>2</v>
      </c>
      <c r="O330" s="836">
        <v>0.5</v>
      </c>
      <c r="P330" s="835"/>
      <c r="Q330" s="837">
        <v>0</v>
      </c>
      <c r="R330" s="832"/>
      <c r="S330" s="837">
        <v>0</v>
      </c>
      <c r="T330" s="836"/>
      <c r="U330" s="838">
        <v>0</v>
      </c>
    </row>
    <row r="331" spans="1:21" ht="14.4" customHeight="1" x14ac:dyDescent="0.3">
      <c r="A331" s="831">
        <v>50</v>
      </c>
      <c r="B331" s="832" t="s">
        <v>2036</v>
      </c>
      <c r="C331" s="832" t="s">
        <v>2041</v>
      </c>
      <c r="D331" s="833" t="s">
        <v>3245</v>
      </c>
      <c r="E331" s="834" t="s">
        <v>2052</v>
      </c>
      <c r="F331" s="832" t="s">
        <v>2037</v>
      </c>
      <c r="G331" s="832" t="s">
        <v>2062</v>
      </c>
      <c r="H331" s="832" t="s">
        <v>626</v>
      </c>
      <c r="I331" s="832" t="s">
        <v>1791</v>
      </c>
      <c r="J331" s="832" t="s">
        <v>1789</v>
      </c>
      <c r="K331" s="832" t="s">
        <v>1792</v>
      </c>
      <c r="L331" s="835">
        <v>279.52999999999997</v>
      </c>
      <c r="M331" s="835">
        <v>279.52999999999997</v>
      </c>
      <c r="N331" s="832">
        <v>1</v>
      </c>
      <c r="O331" s="836">
        <v>0.5</v>
      </c>
      <c r="P331" s="835"/>
      <c r="Q331" s="837">
        <v>0</v>
      </c>
      <c r="R331" s="832"/>
      <c r="S331" s="837">
        <v>0</v>
      </c>
      <c r="T331" s="836"/>
      <c r="U331" s="838">
        <v>0</v>
      </c>
    </row>
    <row r="332" spans="1:21" ht="14.4" customHeight="1" x14ac:dyDescent="0.3">
      <c r="A332" s="831">
        <v>50</v>
      </c>
      <c r="B332" s="832" t="s">
        <v>2036</v>
      </c>
      <c r="C332" s="832" t="s">
        <v>2041</v>
      </c>
      <c r="D332" s="833" t="s">
        <v>3245</v>
      </c>
      <c r="E332" s="834" t="s">
        <v>2052</v>
      </c>
      <c r="F332" s="832" t="s">
        <v>2037</v>
      </c>
      <c r="G332" s="832" t="s">
        <v>2062</v>
      </c>
      <c r="H332" s="832" t="s">
        <v>587</v>
      </c>
      <c r="I332" s="832" t="s">
        <v>2063</v>
      </c>
      <c r="J332" s="832" t="s">
        <v>1786</v>
      </c>
      <c r="K332" s="832" t="s">
        <v>1796</v>
      </c>
      <c r="L332" s="835">
        <v>117.71</v>
      </c>
      <c r="M332" s="835">
        <v>235.42</v>
      </c>
      <c r="N332" s="832">
        <v>2</v>
      </c>
      <c r="O332" s="836">
        <v>1</v>
      </c>
      <c r="P332" s="835">
        <v>117.71</v>
      </c>
      <c r="Q332" s="837">
        <v>0.5</v>
      </c>
      <c r="R332" s="832">
        <v>1</v>
      </c>
      <c r="S332" s="837">
        <v>0.5</v>
      </c>
      <c r="T332" s="836">
        <v>0.5</v>
      </c>
      <c r="U332" s="838">
        <v>0.5</v>
      </c>
    </row>
    <row r="333" spans="1:21" ht="14.4" customHeight="1" x14ac:dyDescent="0.3">
      <c r="A333" s="831">
        <v>50</v>
      </c>
      <c r="B333" s="832" t="s">
        <v>2036</v>
      </c>
      <c r="C333" s="832" t="s">
        <v>2041</v>
      </c>
      <c r="D333" s="833" t="s">
        <v>3245</v>
      </c>
      <c r="E333" s="834" t="s">
        <v>2052</v>
      </c>
      <c r="F333" s="832" t="s">
        <v>2037</v>
      </c>
      <c r="G333" s="832" t="s">
        <v>2062</v>
      </c>
      <c r="H333" s="832" t="s">
        <v>587</v>
      </c>
      <c r="I333" s="832" t="s">
        <v>2111</v>
      </c>
      <c r="J333" s="832" t="s">
        <v>1786</v>
      </c>
      <c r="K333" s="832" t="s">
        <v>1800</v>
      </c>
      <c r="L333" s="835">
        <v>181.11</v>
      </c>
      <c r="M333" s="835">
        <v>1086.6600000000001</v>
      </c>
      <c r="N333" s="832">
        <v>6</v>
      </c>
      <c r="O333" s="836">
        <v>4</v>
      </c>
      <c r="P333" s="835">
        <v>362.22</v>
      </c>
      <c r="Q333" s="837">
        <v>0.33333333333333331</v>
      </c>
      <c r="R333" s="832">
        <v>2</v>
      </c>
      <c r="S333" s="837">
        <v>0.33333333333333331</v>
      </c>
      <c r="T333" s="836">
        <v>1.5</v>
      </c>
      <c r="U333" s="838">
        <v>0.375</v>
      </c>
    </row>
    <row r="334" spans="1:21" ht="14.4" customHeight="1" x14ac:dyDescent="0.3">
      <c r="A334" s="831">
        <v>50</v>
      </c>
      <c r="B334" s="832" t="s">
        <v>2036</v>
      </c>
      <c r="C334" s="832" t="s">
        <v>2041</v>
      </c>
      <c r="D334" s="833" t="s">
        <v>3245</v>
      </c>
      <c r="E334" s="834" t="s">
        <v>2052</v>
      </c>
      <c r="F334" s="832" t="s">
        <v>2037</v>
      </c>
      <c r="G334" s="832" t="s">
        <v>2062</v>
      </c>
      <c r="H334" s="832" t="s">
        <v>626</v>
      </c>
      <c r="I334" s="832" t="s">
        <v>2492</v>
      </c>
      <c r="J334" s="832" t="s">
        <v>1789</v>
      </c>
      <c r="K334" s="832" t="s">
        <v>1800</v>
      </c>
      <c r="L334" s="835">
        <v>143.35</v>
      </c>
      <c r="M334" s="835">
        <v>286.7</v>
      </c>
      <c r="N334" s="832">
        <v>2</v>
      </c>
      <c r="O334" s="836">
        <v>1</v>
      </c>
      <c r="P334" s="835">
        <v>286.7</v>
      </c>
      <c r="Q334" s="837">
        <v>1</v>
      </c>
      <c r="R334" s="832">
        <v>2</v>
      </c>
      <c r="S334" s="837">
        <v>1</v>
      </c>
      <c r="T334" s="836">
        <v>1</v>
      </c>
      <c r="U334" s="838">
        <v>1</v>
      </c>
    </row>
    <row r="335" spans="1:21" ht="14.4" customHeight="1" x14ac:dyDescent="0.3">
      <c r="A335" s="831">
        <v>50</v>
      </c>
      <c r="B335" s="832" t="s">
        <v>2036</v>
      </c>
      <c r="C335" s="832" t="s">
        <v>2041</v>
      </c>
      <c r="D335" s="833" t="s">
        <v>3245</v>
      </c>
      <c r="E335" s="834" t="s">
        <v>2052</v>
      </c>
      <c r="F335" s="832" t="s">
        <v>2037</v>
      </c>
      <c r="G335" s="832" t="s">
        <v>2493</v>
      </c>
      <c r="H335" s="832" t="s">
        <v>587</v>
      </c>
      <c r="I335" s="832" t="s">
        <v>2494</v>
      </c>
      <c r="J335" s="832" t="s">
        <v>2495</v>
      </c>
      <c r="K335" s="832" t="s">
        <v>2496</v>
      </c>
      <c r="L335" s="835">
        <v>62.47</v>
      </c>
      <c r="M335" s="835">
        <v>62.47</v>
      </c>
      <c r="N335" s="832">
        <v>1</v>
      </c>
      <c r="O335" s="836">
        <v>0.5</v>
      </c>
      <c r="P335" s="835"/>
      <c r="Q335" s="837">
        <v>0</v>
      </c>
      <c r="R335" s="832"/>
      <c r="S335" s="837">
        <v>0</v>
      </c>
      <c r="T335" s="836"/>
      <c r="U335" s="838">
        <v>0</v>
      </c>
    </row>
    <row r="336" spans="1:21" ht="14.4" customHeight="1" x14ac:dyDescent="0.3">
      <c r="A336" s="831">
        <v>50</v>
      </c>
      <c r="B336" s="832" t="s">
        <v>2036</v>
      </c>
      <c r="C336" s="832" t="s">
        <v>2041</v>
      </c>
      <c r="D336" s="833" t="s">
        <v>3245</v>
      </c>
      <c r="E336" s="834" t="s">
        <v>2052</v>
      </c>
      <c r="F336" s="832" t="s">
        <v>2037</v>
      </c>
      <c r="G336" s="832" t="s">
        <v>2493</v>
      </c>
      <c r="H336" s="832" t="s">
        <v>587</v>
      </c>
      <c r="I336" s="832" t="s">
        <v>2497</v>
      </c>
      <c r="J336" s="832" t="s">
        <v>2498</v>
      </c>
      <c r="K336" s="832" t="s">
        <v>2499</v>
      </c>
      <c r="L336" s="835">
        <v>46.03</v>
      </c>
      <c r="M336" s="835">
        <v>92.06</v>
      </c>
      <c r="N336" s="832">
        <v>2</v>
      </c>
      <c r="O336" s="836">
        <v>1</v>
      </c>
      <c r="P336" s="835"/>
      <c r="Q336" s="837">
        <v>0</v>
      </c>
      <c r="R336" s="832"/>
      <c r="S336" s="837">
        <v>0</v>
      </c>
      <c r="T336" s="836"/>
      <c r="U336" s="838">
        <v>0</v>
      </c>
    </row>
    <row r="337" spans="1:21" ht="14.4" customHeight="1" x14ac:dyDescent="0.3">
      <c r="A337" s="831">
        <v>50</v>
      </c>
      <c r="B337" s="832" t="s">
        <v>2036</v>
      </c>
      <c r="C337" s="832" t="s">
        <v>2041</v>
      </c>
      <c r="D337" s="833" t="s">
        <v>3245</v>
      </c>
      <c r="E337" s="834" t="s">
        <v>2052</v>
      </c>
      <c r="F337" s="832" t="s">
        <v>2037</v>
      </c>
      <c r="G337" s="832" t="s">
        <v>2066</v>
      </c>
      <c r="H337" s="832" t="s">
        <v>587</v>
      </c>
      <c r="I337" s="832" t="s">
        <v>2070</v>
      </c>
      <c r="J337" s="832" t="s">
        <v>2071</v>
      </c>
      <c r="K337" s="832" t="s">
        <v>2072</v>
      </c>
      <c r="L337" s="835">
        <v>16.38</v>
      </c>
      <c r="M337" s="835">
        <v>16.38</v>
      </c>
      <c r="N337" s="832">
        <v>1</v>
      </c>
      <c r="O337" s="836">
        <v>1</v>
      </c>
      <c r="P337" s="835">
        <v>16.38</v>
      </c>
      <c r="Q337" s="837">
        <v>1</v>
      </c>
      <c r="R337" s="832">
        <v>1</v>
      </c>
      <c r="S337" s="837">
        <v>1</v>
      </c>
      <c r="T337" s="836">
        <v>1</v>
      </c>
      <c r="U337" s="838">
        <v>1</v>
      </c>
    </row>
    <row r="338" spans="1:21" ht="14.4" customHeight="1" x14ac:dyDescent="0.3">
      <c r="A338" s="831">
        <v>50</v>
      </c>
      <c r="B338" s="832" t="s">
        <v>2036</v>
      </c>
      <c r="C338" s="832" t="s">
        <v>2041</v>
      </c>
      <c r="D338" s="833" t="s">
        <v>3245</v>
      </c>
      <c r="E338" s="834" t="s">
        <v>2052</v>
      </c>
      <c r="F338" s="832" t="s">
        <v>2037</v>
      </c>
      <c r="G338" s="832" t="s">
        <v>2066</v>
      </c>
      <c r="H338" s="832" t="s">
        <v>587</v>
      </c>
      <c r="I338" s="832" t="s">
        <v>2112</v>
      </c>
      <c r="J338" s="832" t="s">
        <v>2068</v>
      </c>
      <c r="K338" s="832" t="s">
        <v>1958</v>
      </c>
      <c r="L338" s="835">
        <v>35.11</v>
      </c>
      <c r="M338" s="835">
        <v>245.76999999999998</v>
      </c>
      <c r="N338" s="832">
        <v>7</v>
      </c>
      <c r="O338" s="836">
        <v>3.5</v>
      </c>
      <c r="P338" s="835">
        <v>105.33</v>
      </c>
      <c r="Q338" s="837">
        <v>0.4285714285714286</v>
      </c>
      <c r="R338" s="832">
        <v>3</v>
      </c>
      <c r="S338" s="837">
        <v>0.42857142857142855</v>
      </c>
      <c r="T338" s="836">
        <v>1.5</v>
      </c>
      <c r="U338" s="838">
        <v>0.42857142857142855</v>
      </c>
    </row>
    <row r="339" spans="1:21" ht="14.4" customHeight="1" x14ac:dyDescent="0.3">
      <c r="A339" s="831">
        <v>50</v>
      </c>
      <c r="B339" s="832" t="s">
        <v>2036</v>
      </c>
      <c r="C339" s="832" t="s">
        <v>2041</v>
      </c>
      <c r="D339" s="833" t="s">
        <v>3245</v>
      </c>
      <c r="E339" s="834" t="s">
        <v>2052</v>
      </c>
      <c r="F339" s="832" t="s">
        <v>2037</v>
      </c>
      <c r="G339" s="832" t="s">
        <v>2066</v>
      </c>
      <c r="H339" s="832" t="s">
        <v>587</v>
      </c>
      <c r="I339" s="832" t="s">
        <v>2439</v>
      </c>
      <c r="J339" s="832" t="s">
        <v>2440</v>
      </c>
      <c r="K339" s="832" t="s">
        <v>687</v>
      </c>
      <c r="L339" s="835">
        <v>70.23</v>
      </c>
      <c r="M339" s="835">
        <v>70.23</v>
      </c>
      <c r="N339" s="832">
        <v>1</v>
      </c>
      <c r="O339" s="836">
        <v>0.5</v>
      </c>
      <c r="P339" s="835"/>
      <c r="Q339" s="837">
        <v>0</v>
      </c>
      <c r="R339" s="832"/>
      <c r="S339" s="837">
        <v>0</v>
      </c>
      <c r="T339" s="836"/>
      <c r="U339" s="838">
        <v>0</v>
      </c>
    </row>
    <row r="340" spans="1:21" ht="14.4" customHeight="1" x14ac:dyDescent="0.3">
      <c r="A340" s="831">
        <v>50</v>
      </c>
      <c r="B340" s="832" t="s">
        <v>2036</v>
      </c>
      <c r="C340" s="832" t="s">
        <v>2041</v>
      </c>
      <c r="D340" s="833" t="s">
        <v>3245</v>
      </c>
      <c r="E340" s="834" t="s">
        <v>2052</v>
      </c>
      <c r="F340" s="832" t="s">
        <v>2037</v>
      </c>
      <c r="G340" s="832" t="s">
        <v>2066</v>
      </c>
      <c r="H340" s="832" t="s">
        <v>587</v>
      </c>
      <c r="I340" s="832" t="s">
        <v>2205</v>
      </c>
      <c r="J340" s="832" t="s">
        <v>2206</v>
      </c>
      <c r="K340" s="832" t="s">
        <v>1958</v>
      </c>
      <c r="L340" s="835">
        <v>35.11</v>
      </c>
      <c r="M340" s="835">
        <v>35.11</v>
      </c>
      <c r="N340" s="832">
        <v>1</v>
      </c>
      <c r="O340" s="836">
        <v>0.5</v>
      </c>
      <c r="P340" s="835"/>
      <c r="Q340" s="837">
        <v>0</v>
      </c>
      <c r="R340" s="832"/>
      <c r="S340" s="837">
        <v>0</v>
      </c>
      <c r="T340" s="836"/>
      <c r="U340" s="838">
        <v>0</v>
      </c>
    </row>
    <row r="341" spans="1:21" ht="14.4" customHeight="1" x14ac:dyDescent="0.3">
      <c r="A341" s="831">
        <v>50</v>
      </c>
      <c r="B341" s="832" t="s">
        <v>2036</v>
      </c>
      <c r="C341" s="832" t="s">
        <v>2041</v>
      </c>
      <c r="D341" s="833" t="s">
        <v>3245</v>
      </c>
      <c r="E341" s="834" t="s">
        <v>2052</v>
      </c>
      <c r="F341" s="832" t="s">
        <v>2037</v>
      </c>
      <c r="G341" s="832" t="s">
        <v>2066</v>
      </c>
      <c r="H341" s="832" t="s">
        <v>626</v>
      </c>
      <c r="I341" s="832" t="s">
        <v>1957</v>
      </c>
      <c r="J341" s="832" t="s">
        <v>686</v>
      </c>
      <c r="K341" s="832" t="s">
        <v>1958</v>
      </c>
      <c r="L341" s="835">
        <v>35.11</v>
      </c>
      <c r="M341" s="835">
        <v>35.11</v>
      </c>
      <c r="N341" s="832">
        <v>1</v>
      </c>
      <c r="O341" s="836">
        <v>0.5</v>
      </c>
      <c r="P341" s="835">
        <v>35.11</v>
      </c>
      <c r="Q341" s="837">
        <v>1</v>
      </c>
      <c r="R341" s="832">
        <v>1</v>
      </c>
      <c r="S341" s="837">
        <v>1</v>
      </c>
      <c r="T341" s="836">
        <v>0.5</v>
      </c>
      <c r="U341" s="838">
        <v>1</v>
      </c>
    </row>
    <row r="342" spans="1:21" ht="14.4" customHeight="1" x14ac:dyDescent="0.3">
      <c r="A342" s="831">
        <v>50</v>
      </c>
      <c r="B342" s="832" t="s">
        <v>2036</v>
      </c>
      <c r="C342" s="832" t="s">
        <v>2041</v>
      </c>
      <c r="D342" s="833" t="s">
        <v>3245</v>
      </c>
      <c r="E342" s="834" t="s">
        <v>2052</v>
      </c>
      <c r="F342" s="832" t="s">
        <v>2037</v>
      </c>
      <c r="G342" s="832" t="s">
        <v>2500</v>
      </c>
      <c r="H342" s="832" t="s">
        <v>587</v>
      </c>
      <c r="I342" s="832" t="s">
        <v>2501</v>
      </c>
      <c r="J342" s="832" t="s">
        <v>2502</v>
      </c>
      <c r="K342" s="832" t="s">
        <v>2503</v>
      </c>
      <c r="L342" s="835">
        <v>224.51</v>
      </c>
      <c r="M342" s="835">
        <v>224.51</v>
      </c>
      <c r="N342" s="832">
        <v>1</v>
      </c>
      <c r="O342" s="836">
        <v>0.5</v>
      </c>
      <c r="P342" s="835"/>
      <c r="Q342" s="837">
        <v>0</v>
      </c>
      <c r="R342" s="832"/>
      <c r="S342" s="837">
        <v>0</v>
      </c>
      <c r="T342" s="836"/>
      <c r="U342" s="838">
        <v>0</v>
      </c>
    </row>
    <row r="343" spans="1:21" ht="14.4" customHeight="1" x14ac:dyDescent="0.3">
      <c r="A343" s="831">
        <v>50</v>
      </c>
      <c r="B343" s="832" t="s">
        <v>2036</v>
      </c>
      <c r="C343" s="832" t="s">
        <v>2041</v>
      </c>
      <c r="D343" s="833" t="s">
        <v>3245</v>
      </c>
      <c r="E343" s="834" t="s">
        <v>2052</v>
      </c>
      <c r="F343" s="832" t="s">
        <v>2037</v>
      </c>
      <c r="G343" s="832" t="s">
        <v>2504</v>
      </c>
      <c r="H343" s="832" t="s">
        <v>626</v>
      </c>
      <c r="I343" s="832" t="s">
        <v>2016</v>
      </c>
      <c r="J343" s="832" t="s">
        <v>1117</v>
      </c>
      <c r="K343" s="832" t="s">
        <v>687</v>
      </c>
      <c r="L343" s="835">
        <v>58.77</v>
      </c>
      <c r="M343" s="835">
        <v>58.77</v>
      </c>
      <c r="N343" s="832">
        <v>1</v>
      </c>
      <c r="O343" s="836">
        <v>0.5</v>
      </c>
      <c r="P343" s="835">
        <v>58.77</v>
      </c>
      <c r="Q343" s="837">
        <v>1</v>
      </c>
      <c r="R343" s="832">
        <v>1</v>
      </c>
      <c r="S343" s="837">
        <v>1</v>
      </c>
      <c r="T343" s="836">
        <v>0.5</v>
      </c>
      <c r="U343" s="838">
        <v>1</v>
      </c>
    </row>
    <row r="344" spans="1:21" ht="14.4" customHeight="1" x14ac:dyDescent="0.3">
      <c r="A344" s="831">
        <v>50</v>
      </c>
      <c r="B344" s="832" t="s">
        <v>2036</v>
      </c>
      <c r="C344" s="832" t="s">
        <v>2041</v>
      </c>
      <c r="D344" s="833" t="s">
        <v>3245</v>
      </c>
      <c r="E344" s="834" t="s">
        <v>2052</v>
      </c>
      <c r="F344" s="832" t="s">
        <v>2037</v>
      </c>
      <c r="G344" s="832" t="s">
        <v>2441</v>
      </c>
      <c r="H344" s="832" t="s">
        <v>587</v>
      </c>
      <c r="I344" s="832" t="s">
        <v>2442</v>
      </c>
      <c r="J344" s="832" t="s">
        <v>2443</v>
      </c>
      <c r="K344" s="832" t="s">
        <v>2444</v>
      </c>
      <c r="L344" s="835">
        <v>78.33</v>
      </c>
      <c r="M344" s="835">
        <v>78.33</v>
      </c>
      <c r="N344" s="832">
        <v>1</v>
      </c>
      <c r="O344" s="836">
        <v>1</v>
      </c>
      <c r="P344" s="835">
        <v>78.33</v>
      </c>
      <c r="Q344" s="837">
        <v>1</v>
      </c>
      <c r="R344" s="832">
        <v>1</v>
      </c>
      <c r="S344" s="837">
        <v>1</v>
      </c>
      <c r="T344" s="836">
        <v>1</v>
      </c>
      <c r="U344" s="838">
        <v>1</v>
      </c>
    </row>
    <row r="345" spans="1:21" ht="14.4" customHeight="1" x14ac:dyDescent="0.3">
      <c r="A345" s="831">
        <v>50</v>
      </c>
      <c r="B345" s="832" t="s">
        <v>2036</v>
      </c>
      <c r="C345" s="832" t="s">
        <v>2041</v>
      </c>
      <c r="D345" s="833" t="s">
        <v>3245</v>
      </c>
      <c r="E345" s="834" t="s">
        <v>2052</v>
      </c>
      <c r="F345" s="832" t="s">
        <v>2037</v>
      </c>
      <c r="G345" s="832" t="s">
        <v>2257</v>
      </c>
      <c r="H345" s="832" t="s">
        <v>587</v>
      </c>
      <c r="I345" s="832" t="s">
        <v>2505</v>
      </c>
      <c r="J345" s="832" t="s">
        <v>2259</v>
      </c>
      <c r="K345" s="832" t="s">
        <v>2506</v>
      </c>
      <c r="L345" s="835">
        <v>772.5</v>
      </c>
      <c r="M345" s="835">
        <v>772.5</v>
      </c>
      <c r="N345" s="832">
        <v>1</v>
      </c>
      <c r="O345" s="836">
        <v>0.5</v>
      </c>
      <c r="P345" s="835"/>
      <c r="Q345" s="837">
        <v>0</v>
      </c>
      <c r="R345" s="832"/>
      <c r="S345" s="837">
        <v>0</v>
      </c>
      <c r="T345" s="836"/>
      <c r="U345" s="838">
        <v>0</v>
      </c>
    </row>
    <row r="346" spans="1:21" ht="14.4" customHeight="1" x14ac:dyDescent="0.3">
      <c r="A346" s="831">
        <v>50</v>
      </c>
      <c r="B346" s="832" t="s">
        <v>2036</v>
      </c>
      <c r="C346" s="832" t="s">
        <v>2041</v>
      </c>
      <c r="D346" s="833" t="s">
        <v>3245</v>
      </c>
      <c r="E346" s="834" t="s">
        <v>2052</v>
      </c>
      <c r="F346" s="832" t="s">
        <v>2037</v>
      </c>
      <c r="G346" s="832" t="s">
        <v>2113</v>
      </c>
      <c r="H346" s="832" t="s">
        <v>587</v>
      </c>
      <c r="I346" s="832" t="s">
        <v>2507</v>
      </c>
      <c r="J346" s="832" t="s">
        <v>2508</v>
      </c>
      <c r="K346" s="832" t="s">
        <v>2509</v>
      </c>
      <c r="L346" s="835">
        <v>161.4</v>
      </c>
      <c r="M346" s="835">
        <v>161.4</v>
      </c>
      <c r="N346" s="832">
        <v>1</v>
      </c>
      <c r="O346" s="836">
        <v>0.5</v>
      </c>
      <c r="P346" s="835">
        <v>161.4</v>
      </c>
      <c r="Q346" s="837">
        <v>1</v>
      </c>
      <c r="R346" s="832">
        <v>1</v>
      </c>
      <c r="S346" s="837">
        <v>1</v>
      </c>
      <c r="T346" s="836">
        <v>0.5</v>
      </c>
      <c r="U346" s="838">
        <v>1</v>
      </c>
    </row>
    <row r="347" spans="1:21" ht="14.4" customHeight="1" x14ac:dyDescent="0.3">
      <c r="A347" s="831">
        <v>50</v>
      </c>
      <c r="B347" s="832" t="s">
        <v>2036</v>
      </c>
      <c r="C347" s="832" t="s">
        <v>2041</v>
      </c>
      <c r="D347" s="833" t="s">
        <v>3245</v>
      </c>
      <c r="E347" s="834" t="s">
        <v>2052</v>
      </c>
      <c r="F347" s="832" t="s">
        <v>2037</v>
      </c>
      <c r="G347" s="832" t="s">
        <v>2113</v>
      </c>
      <c r="H347" s="832" t="s">
        <v>587</v>
      </c>
      <c r="I347" s="832" t="s">
        <v>2114</v>
      </c>
      <c r="J347" s="832" t="s">
        <v>1251</v>
      </c>
      <c r="K347" s="832" t="s">
        <v>2115</v>
      </c>
      <c r="L347" s="835">
        <v>96.84</v>
      </c>
      <c r="M347" s="835">
        <v>96.84</v>
      </c>
      <c r="N347" s="832">
        <v>1</v>
      </c>
      <c r="O347" s="836">
        <v>0.5</v>
      </c>
      <c r="P347" s="835"/>
      <c r="Q347" s="837">
        <v>0</v>
      </c>
      <c r="R347" s="832"/>
      <c r="S347" s="837">
        <v>0</v>
      </c>
      <c r="T347" s="836"/>
      <c r="U347" s="838">
        <v>0</v>
      </c>
    </row>
    <row r="348" spans="1:21" ht="14.4" customHeight="1" x14ac:dyDescent="0.3">
      <c r="A348" s="831">
        <v>50</v>
      </c>
      <c r="B348" s="832" t="s">
        <v>2036</v>
      </c>
      <c r="C348" s="832" t="s">
        <v>2041</v>
      </c>
      <c r="D348" s="833" t="s">
        <v>3245</v>
      </c>
      <c r="E348" s="834" t="s">
        <v>2052</v>
      </c>
      <c r="F348" s="832" t="s">
        <v>2037</v>
      </c>
      <c r="G348" s="832" t="s">
        <v>2113</v>
      </c>
      <c r="H348" s="832" t="s">
        <v>587</v>
      </c>
      <c r="I348" s="832" t="s">
        <v>2114</v>
      </c>
      <c r="J348" s="832" t="s">
        <v>1251</v>
      </c>
      <c r="K348" s="832" t="s">
        <v>2115</v>
      </c>
      <c r="L348" s="835">
        <v>70.48</v>
      </c>
      <c r="M348" s="835">
        <v>70.48</v>
      </c>
      <c r="N348" s="832">
        <v>1</v>
      </c>
      <c r="O348" s="836">
        <v>0.5</v>
      </c>
      <c r="P348" s="835"/>
      <c r="Q348" s="837">
        <v>0</v>
      </c>
      <c r="R348" s="832"/>
      <c r="S348" s="837">
        <v>0</v>
      </c>
      <c r="T348" s="836"/>
      <c r="U348" s="838">
        <v>0</v>
      </c>
    </row>
    <row r="349" spans="1:21" ht="14.4" customHeight="1" x14ac:dyDescent="0.3">
      <c r="A349" s="831">
        <v>50</v>
      </c>
      <c r="B349" s="832" t="s">
        <v>2036</v>
      </c>
      <c r="C349" s="832" t="s">
        <v>2041</v>
      </c>
      <c r="D349" s="833" t="s">
        <v>3245</v>
      </c>
      <c r="E349" s="834" t="s">
        <v>2052</v>
      </c>
      <c r="F349" s="832" t="s">
        <v>2037</v>
      </c>
      <c r="G349" s="832" t="s">
        <v>2270</v>
      </c>
      <c r="H349" s="832" t="s">
        <v>587</v>
      </c>
      <c r="I349" s="832" t="s">
        <v>2510</v>
      </c>
      <c r="J349" s="832" t="s">
        <v>743</v>
      </c>
      <c r="K349" s="832" t="s">
        <v>2511</v>
      </c>
      <c r="L349" s="835">
        <v>91.11</v>
      </c>
      <c r="M349" s="835">
        <v>273.33</v>
      </c>
      <c r="N349" s="832">
        <v>3</v>
      </c>
      <c r="O349" s="836">
        <v>1.5</v>
      </c>
      <c r="P349" s="835">
        <v>91.11</v>
      </c>
      <c r="Q349" s="837">
        <v>0.33333333333333337</v>
      </c>
      <c r="R349" s="832">
        <v>1</v>
      </c>
      <c r="S349" s="837">
        <v>0.33333333333333331</v>
      </c>
      <c r="T349" s="836">
        <v>1</v>
      </c>
      <c r="U349" s="838">
        <v>0.66666666666666663</v>
      </c>
    </row>
    <row r="350" spans="1:21" ht="14.4" customHeight="1" x14ac:dyDescent="0.3">
      <c r="A350" s="831">
        <v>50</v>
      </c>
      <c r="B350" s="832" t="s">
        <v>2036</v>
      </c>
      <c r="C350" s="832" t="s">
        <v>2041</v>
      </c>
      <c r="D350" s="833" t="s">
        <v>3245</v>
      </c>
      <c r="E350" s="834" t="s">
        <v>2052</v>
      </c>
      <c r="F350" s="832" t="s">
        <v>2037</v>
      </c>
      <c r="G350" s="832" t="s">
        <v>2270</v>
      </c>
      <c r="H350" s="832" t="s">
        <v>587</v>
      </c>
      <c r="I350" s="832" t="s">
        <v>2512</v>
      </c>
      <c r="J350" s="832" t="s">
        <v>743</v>
      </c>
      <c r="K350" s="832" t="s">
        <v>2513</v>
      </c>
      <c r="L350" s="835">
        <v>45.56</v>
      </c>
      <c r="M350" s="835">
        <v>45.56</v>
      </c>
      <c r="N350" s="832">
        <v>1</v>
      </c>
      <c r="O350" s="836">
        <v>0.5</v>
      </c>
      <c r="P350" s="835">
        <v>45.56</v>
      </c>
      <c r="Q350" s="837">
        <v>1</v>
      </c>
      <c r="R350" s="832">
        <v>1</v>
      </c>
      <c r="S350" s="837">
        <v>1</v>
      </c>
      <c r="T350" s="836">
        <v>0.5</v>
      </c>
      <c r="U350" s="838">
        <v>1</v>
      </c>
    </row>
    <row r="351" spans="1:21" ht="14.4" customHeight="1" x14ac:dyDescent="0.3">
      <c r="A351" s="831">
        <v>50</v>
      </c>
      <c r="B351" s="832" t="s">
        <v>2036</v>
      </c>
      <c r="C351" s="832" t="s">
        <v>2041</v>
      </c>
      <c r="D351" s="833" t="s">
        <v>3245</v>
      </c>
      <c r="E351" s="834" t="s">
        <v>2052</v>
      </c>
      <c r="F351" s="832" t="s">
        <v>2037</v>
      </c>
      <c r="G351" s="832" t="s">
        <v>2514</v>
      </c>
      <c r="H351" s="832" t="s">
        <v>626</v>
      </c>
      <c r="I351" s="832" t="s">
        <v>2515</v>
      </c>
      <c r="J351" s="832" t="s">
        <v>2516</v>
      </c>
      <c r="K351" s="832" t="s">
        <v>2517</v>
      </c>
      <c r="L351" s="835">
        <v>561.76</v>
      </c>
      <c r="M351" s="835">
        <v>561.76</v>
      </c>
      <c r="N351" s="832">
        <v>1</v>
      </c>
      <c r="O351" s="836">
        <v>0.5</v>
      </c>
      <c r="P351" s="835"/>
      <c r="Q351" s="837">
        <v>0</v>
      </c>
      <c r="R351" s="832"/>
      <c r="S351" s="837">
        <v>0</v>
      </c>
      <c r="T351" s="836"/>
      <c r="U351" s="838">
        <v>0</v>
      </c>
    </row>
    <row r="352" spans="1:21" ht="14.4" customHeight="1" x14ac:dyDescent="0.3">
      <c r="A352" s="831">
        <v>50</v>
      </c>
      <c r="B352" s="832" t="s">
        <v>2036</v>
      </c>
      <c r="C352" s="832" t="s">
        <v>2041</v>
      </c>
      <c r="D352" s="833" t="s">
        <v>3245</v>
      </c>
      <c r="E352" s="834" t="s">
        <v>2052</v>
      </c>
      <c r="F352" s="832" t="s">
        <v>2037</v>
      </c>
      <c r="G352" s="832" t="s">
        <v>2116</v>
      </c>
      <c r="H352" s="832" t="s">
        <v>587</v>
      </c>
      <c r="I352" s="832" t="s">
        <v>2117</v>
      </c>
      <c r="J352" s="832" t="s">
        <v>794</v>
      </c>
      <c r="K352" s="832" t="s">
        <v>2118</v>
      </c>
      <c r="L352" s="835">
        <v>159.16999999999999</v>
      </c>
      <c r="M352" s="835">
        <v>159.16999999999999</v>
      </c>
      <c r="N352" s="832">
        <v>1</v>
      </c>
      <c r="O352" s="836">
        <v>0.5</v>
      </c>
      <c r="P352" s="835">
        <v>159.16999999999999</v>
      </c>
      <c r="Q352" s="837">
        <v>1</v>
      </c>
      <c r="R352" s="832">
        <v>1</v>
      </c>
      <c r="S352" s="837">
        <v>1</v>
      </c>
      <c r="T352" s="836">
        <v>0.5</v>
      </c>
      <c r="U352" s="838">
        <v>1</v>
      </c>
    </row>
    <row r="353" spans="1:21" ht="14.4" customHeight="1" x14ac:dyDescent="0.3">
      <c r="A353" s="831">
        <v>50</v>
      </c>
      <c r="B353" s="832" t="s">
        <v>2036</v>
      </c>
      <c r="C353" s="832" t="s">
        <v>2041</v>
      </c>
      <c r="D353" s="833" t="s">
        <v>3245</v>
      </c>
      <c r="E353" s="834" t="s">
        <v>2052</v>
      </c>
      <c r="F353" s="832" t="s">
        <v>2037</v>
      </c>
      <c r="G353" s="832" t="s">
        <v>2518</v>
      </c>
      <c r="H353" s="832" t="s">
        <v>587</v>
      </c>
      <c r="I353" s="832" t="s">
        <v>2519</v>
      </c>
      <c r="J353" s="832" t="s">
        <v>2520</v>
      </c>
      <c r="K353" s="832" t="s">
        <v>2521</v>
      </c>
      <c r="L353" s="835">
        <v>3551.67</v>
      </c>
      <c r="M353" s="835">
        <v>3551.67</v>
      </c>
      <c r="N353" s="832">
        <v>1</v>
      </c>
      <c r="O353" s="836">
        <v>0.5</v>
      </c>
      <c r="P353" s="835">
        <v>3551.67</v>
      </c>
      <c r="Q353" s="837">
        <v>1</v>
      </c>
      <c r="R353" s="832">
        <v>1</v>
      </c>
      <c r="S353" s="837">
        <v>1</v>
      </c>
      <c r="T353" s="836">
        <v>0.5</v>
      </c>
      <c r="U353" s="838">
        <v>1</v>
      </c>
    </row>
    <row r="354" spans="1:21" ht="14.4" customHeight="1" x14ac:dyDescent="0.3">
      <c r="A354" s="831">
        <v>50</v>
      </c>
      <c r="B354" s="832" t="s">
        <v>2036</v>
      </c>
      <c r="C354" s="832" t="s">
        <v>2041</v>
      </c>
      <c r="D354" s="833" t="s">
        <v>3245</v>
      </c>
      <c r="E354" s="834" t="s">
        <v>2052</v>
      </c>
      <c r="F354" s="832" t="s">
        <v>2037</v>
      </c>
      <c r="G354" s="832" t="s">
        <v>2522</v>
      </c>
      <c r="H354" s="832" t="s">
        <v>587</v>
      </c>
      <c r="I354" s="832" t="s">
        <v>2523</v>
      </c>
      <c r="J354" s="832" t="s">
        <v>2524</v>
      </c>
      <c r="K354" s="832" t="s">
        <v>2525</v>
      </c>
      <c r="L354" s="835">
        <v>121.07</v>
      </c>
      <c r="M354" s="835">
        <v>121.07</v>
      </c>
      <c r="N354" s="832">
        <v>1</v>
      </c>
      <c r="O354" s="836">
        <v>0.5</v>
      </c>
      <c r="P354" s="835">
        <v>121.07</v>
      </c>
      <c r="Q354" s="837">
        <v>1</v>
      </c>
      <c r="R354" s="832">
        <v>1</v>
      </c>
      <c r="S354" s="837">
        <v>1</v>
      </c>
      <c r="T354" s="836">
        <v>0.5</v>
      </c>
      <c r="U354" s="838">
        <v>1</v>
      </c>
    </row>
    <row r="355" spans="1:21" ht="14.4" customHeight="1" x14ac:dyDescent="0.3">
      <c r="A355" s="831">
        <v>50</v>
      </c>
      <c r="B355" s="832" t="s">
        <v>2036</v>
      </c>
      <c r="C355" s="832" t="s">
        <v>2041</v>
      </c>
      <c r="D355" s="833" t="s">
        <v>3245</v>
      </c>
      <c r="E355" s="834" t="s">
        <v>2052</v>
      </c>
      <c r="F355" s="832" t="s">
        <v>2037</v>
      </c>
      <c r="G355" s="832" t="s">
        <v>2526</v>
      </c>
      <c r="H355" s="832" t="s">
        <v>587</v>
      </c>
      <c r="I355" s="832" t="s">
        <v>2527</v>
      </c>
      <c r="J355" s="832" t="s">
        <v>2528</v>
      </c>
      <c r="K355" s="832" t="s">
        <v>2529</v>
      </c>
      <c r="L355" s="835">
        <v>386.89</v>
      </c>
      <c r="M355" s="835">
        <v>386.89</v>
      </c>
      <c r="N355" s="832">
        <v>1</v>
      </c>
      <c r="O355" s="836">
        <v>0.5</v>
      </c>
      <c r="P355" s="835"/>
      <c r="Q355" s="837">
        <v>0</v>
      </c>
      <c r="R355" s="832"/>
      <c r="S355" s="837">
        <v>0</v>
      </c>
      <c r="T355" s="836"/>
      <c r="U355" s="838">
        <v>0</v>
      </c>
    </row>
    <row r="356" spans="1:21" ht="14.4" customHeight="1" x14ac:dyDescent="0.3">
      <c r="A356" s="831">
        <v>50</v>
      </c>
      <c r="B356" s="832" t="s">
        <v>2036</v>
      </c>
      <c r="C356" s="832" t="s">
        <v>2041</v>
      </c>
      <c r="D356" s="833" t="s">
        <v>3245</v>
      </c>
      <c r="E356" s="834" t="s">
        <v>2052</v>
      </c>
      <c r="F356" s="832" t="s">
        <v>2037</v>
      </c>
      <c r="G356" s="832" t="s">
        <v>2119</v>
      </c>
      <c r="H356" s="832" t="s">
        <v>626</v>
      </c>
      <c r="I356" s="832" t="s">
        <v>2181</v>
      </c>
      <c r="J356" s="832" t="s">
        <v>839</v>
      </c>
      <c r="K356" s="832" t="s">
        <v>1954</v>
      </c>
      <c r="L356" s="835">
        <v>42.51</v>
      </c>
      <c r="M356" s="835">
        <v>42.51</v>
      </c>
      <c r="N356" s="832">
        <v>1</v>
      </c>
      <c r="O356" s="836">
        <v>0.5</v>
      </c>
      <c r="P356" s="835">
        <v>42.51</v>
      </c>
      <c r="Q356" s="837">
        <v>1</v>
      </c>
      <c r="R356" s="832">
        <v>1</v>
      </c>
      <c r="S356" s="837">
        <v>1</v>
      </c>
      <c r="T356" s="836">
        <v>0.5</v>
      </c>
      <c r="U356" s="838">
        <v>1</v>
      </c>
    </row>
    <row r="357" spans="1:21" ht="14.4" customHeight="1" x14ac:dyDescent="0.3">
      <c r="A357" s="831">
        <v>50</v>
      </c>
      <c r="B357" s="832" t="s">
        <v>2036</v>
      </c>
      <c r="C357" s="832" t="s">
        <v>2041</v>
      </c>
      <c r="D357" s="833" t="s">
        <v>3245</v>
      </c>
      <c r="E357" s="834" t="s">
        <v>2052</v>
      </c>
      <c r="F357" s="832" t="s">
        <v>2037</v>
      </c>
      <c r="G357" s="832" t="s">
        <v>2119</v>
      </c>
      <c r="H357" s="832" t="s">
        <v>626</v>
      </c>
      <c r="I357" s="832" t="s">
        <v>2530</v>
      </c>
      <c r="J357" s="832" t="s">
        <v>837</v>
      </c>
      <c r="K357" s="832" t="s">
        <v>2531</v>
      </c>
      <c r="L357" s="835">
        <v>58.97</v>
      </c>
      <c r="M357" s="835">
        <v>58.97</v>
      </c>
      <c r="N357" s="832">
        <v>1</v>
      </c>
      <c r="O357" s="836">
        <v>0.5</v>
      </c>
      <c r="P357" s="835"/>
      <c r="Q357" s="837">
        <v>0</v>
      </c>
      <c r="R357" s="832"/>
      <c r="S357" s="837">
        <v>0</v>
      </c>
      <c r="T357" s="836"/>
      <c r="U357" s="838">
        <v>0</v>
      </c>
    </row>
    <row r="358" spans="1:21" ht="14.4" customHeight="1" x14ac:dyDescent="0.3">
      <c r="A358" s="831">
        <v>50</v>
      </c>
      <c r="B358" s="832" t="s">
        <v>2036</v>
      </c>
      <c r="C358" s="832" t="s">
        <v>2041</v>
      </c>
      <c r="D358" s="833" t="s">
        <v>3245</v>
      </c>
      <c r="E358" s="834" t="s">
        <v>2052</v>
      </c>
      <c r="F358" s="832" t="s">
        <v>2037</v>
      </c>
      <c r="G358" s="832" t="s">
        <v>2119</v>
      </c>
      <c r="H358" s="832" t="s">
        <v>587</v>
      </c>
      <c r="I358" s="832" t="s">
        <v>1953</v>
      </c>
      <c r="J358" s="832" t="s">
        <v>1323</v>
      </c>
      <c r="K358" s="832" t="s">
        <v>1954</v>
      </c>
      <c r="L358" s="835">
        <v>42.51</v>
      </c>
      <c r="M358" s="835">
        <v>340.08</v>
      </c>
      <c r="N358" s="832">
        <v>8</v>
      </c>
      <c r="O358" s="836">
        <v>4.5</v>
      </c>
      <c r="P358" s="835">
        <v>212.54999999999998</v>
      </c>
      <c r="Q358" s="837">
        <v>0.625</v>
      </c>
      <c r="R358" s="832">
        <v>5</v>
      </c>
      <c r="S358" s="837">
        <v>0.625</v>
      </c>
      <c r="T358" s="836">
        <v>2.5</v>
      </c>
      <c r="U358" s="838">
        <v>0.55555555555555558</v>
      </c>
    </row>
    <row r="359" spans="1:21" ht="14.4" customHeight="1" x14ac:dyDescent="0.3">
      <c r="A359" s="831">
        <v>50</v>
      </c>
      <c r="B359" s="832" t="s">
        <v>2036</v>
      </c>
      <c r="C359" s="832" t="s">
        <v>2041</v>
      </c>
      <c r="D359" s="833" t="s">
        <v>3245</v>
      </c>
      <c r="E359" s="834" t="s">
        <v>2052</v>
      </c>
      <c r="F359" s="832" t="s">
        <v>2037</v>
      </c>
      <c r="G359" s="832" t="s">
        <v>2532</v>
      </c>
      <c r="H359" s="832" t="s">
        <v>587</v>
      </c>
      <c r="I359" s="832" t="s">
        <v>2533</v>
      </c>
      <c r="J359" s="832" t="s">
        <v>2534</v>
      </c>
      <c r="K359" s="832" t="s">
        <v>2535</v>
      </c>
      <c r="L359" s="835">
        <v>101.72</v>
      </c>
      <c r="M359" s="835">
        <v>203.44</v>
      </c>
      <c r="N359" s="832">
        <v>2</v>
      </c>
      <c r="O359" s="836">
        <v>1</v>
      </c>
      <c r="P359" s="835">
        <v>203.44</v>
      </c>
      <c r="Q359" s="837">
        <v>1</v>
      </c>
      <c r="R359" s="832">
        <v>2</v>
      </c>
      <c r="S359" s="837">
        <v>1</v>
      </c>
      <c r="T359" s="836">
        <v>1</v>
      </c>
      <c r="U359" s="838">
        <v>1</v>
      </c>
    </row>
    <row r="360" spans="1:21" ht="14.4" customHeight="1" x14ac:dyDescent="0.3">
      <c r="A360" s="831">
        <v>50</v>
      </c>
      <c r="B360" s="832" t="s">
        <v>2036</v>
      </c>
      <c r="C360" s="832" t="s">
        <v>2041</v>
      </c>
      <c r="D360" s="833" t="s">
        <v>3245</v>
      </c>
      <c r="E360" s="834" t="s">
        <v>2052</v>
      </c>
      <c r="F360" s="832" t="s">
        <v>2037</v>
      </c>
      <c r="G360" s="832" t="s">
        <v>2123</v>
      </c>
      <c r="H360" s="832" t="s">
        <v>587</v>
      </c>
      <c r="I360" s="832" t="s">
        <v>2124</v>
      </c>
      <c r="J360" s="832" t="s">
        <v>2125</v>
      </c>
      <c r="K360" s="832" t="s">
        <v>2126</v>
      </c>
      <c r="L360" s="835">
        <v>107.27</v>
      </c>
      <c r="M360" s="835">
        <v>1823.59</v>
      </c>
      <c r="N360" s="832">
        <v>17</v>
      </c>
      <c r="O360" s="836">
        <v>4.5</v>
      </c>
      <c r="P360" s="835"/>
      <c r="Q360" s="837">
        <v>0</v>
      </c>
      <c r="R360" s="832"/>
      <c r="S360" s="837">
        <v>0</v>
      </c>
      <c r="T360" s="836"/>
      <c r="U360" s="838">
        <v>0</v>
      </c>
    </row>
    <row r="361" spans="1:21" ht="14.4" customHeight="1" x14ac:dyDescent="0.3">
      <c r="A361" s="831">
        <v>50</v>
      </c>
      <c r="B361" s="832" t="s">
        <v>2036</v>
      </c>
      <c r="C361" s="832" t="s">
        <v>2041</v>
      </c>
      <c r="D361" s="833" t="s">
        <v>3245</v>
      </c>
      <c r="E361" s="834" t="s">
        <v>2052</v>
      </c>
      <c r="F361" s="832" t="s">
        <v>2037</v>
      </c>
      <c r="G361" s="832" t="s">
        <v>2127</v>
      </c>
      <c r="H361" s="832" t="s">
        <v>587</v>
      </c>
      <c r="I361" s="832" t="s">
        <v>2128</v>
      </c>
      <c r="J361" s="832" t="s">
        <v>897</v>
      </c>
      <c r="K361" s="832" t="s">
        <v>2129</v>
      </c>
      <c r="L361" s="835">
        <v>45.03</v>
      </c>
      <c r="M361" s="835">
        <v>225.15</v>
      </c>
      <c r="N361" s="832">
        <v>5</v>
      </c>
      <c r="O361" s="836">
        <v>2.5</v>
      </c>
      <c r="P361" s="835">
        <v>135.09</v>
      </c>
      <c r="Q361" s="837">
        <v>0.6</v>
      </c>
      <c r="R361" s="832">
        <v>3</v>
      </c>
      <c r="S361" s="837">
        <v>0.6</v>
      </c>
      <c r="T361" s="836">
        <v>1.5</v>
      </c>
      <c r="U361" s="838">
        <v>0.6</v>
      </c>
    </row>
    <row r="362" spans="1:21" ht="14.4" customHeight="1" x14ac:dyDescent="0.3">
      <c r="A362" s="831">
        <v>50</v>
      </c>
      <c r="B362" s="832" t="s">
        <v>2036</v>
      </c>
      <c r="C362" s="832" t="s">
        <v>2041</v>
      </c>
      <c r="D362" s="833" t="s">
        <v>3245</v>
      </c>
      <c r="E362" s="834" t="s">
        <v>2052</v>
      </c>
      <c r="F362" s="832" t="s">
        <v>2037</v>
      </c>
      <c r="G362" s="832" t="s">
        <v>2130</v>
      </c>
      <c r="H362" s="832" t="s">
        <v>587</v>
      </c>
      <c r="I362" s="832" t="s">
        <v>2131</v>
      </c>
      <c r="J362" s="832" t="s">
        <v>891</v>
      </c>
      <c r="K362" s="832" t="s">
        <v>2132</v>
      </c>
      <c r="L362" s="835">
        <v>49.2</v>
      </c>
      <c r="M362" s="835">
        <v>49.2</v>
      </c>
      <c r="N362" s="832">
        <v>1</v>
      </c>
      <c r="O362" s="836">
        <v>0.5</v>
      </c>
      <c r="P362" s="835">
        <v>49.2</v>
      </c>
      <c r="Q362" s="837">
        <v>1</v>
      </c>
      <c r="R362" s="832">
        <v>1</v>
      </c>
      <c r="S362" s="837">
        <v>1</v>
      </c>
      <c r="T362" s="836">
        <v>0.5</v>
      </c>
      <c r="U362" s="838">
        <v>1</v>
      </c>
    </row>
    <row r="363" spans="1:21" ht="14.4" customHeight="1" x14ac:dyDescent="0.3">
      <c r="A363" s="831">
        <v>50</v>
      </c>
      <c r="B363" s="832" t="s">
        <v>2036</v>
      </c>
      <c r="C363" s="832" t="s">
        <v>2041</v>
      </c>
      <c r="D363" s="833" t="s">
        <v>3245</v>
      </c>
      <c r="E363" s="834" t="s">
        <v>2052</v>
      </c>
      <c r="F363" s="832" t="s">
        <v>2037</v>
      </c>
      <c r="G363" s="832" t="s">
        <v>2287</v>
      </c>
      <c r="H363" s="832" t="s">
        <v>587</v>
      </c>
      <c r="I363" s="832" t="s">
        <v>2288</v>
      </c>
      <c r="J363" s="832" t="s">
        <v>2289</v>
      </c>
      <c r="K363" s="832" t="s">
        <v>2290</v>
      </c>
      <c r="L363" s="835">
        <v>166.1</v>
      </c>
      <c r="M363" s="835">
        <v>166.1</v>
      </c>
      <c r="N363" s="832">
        <v>1</v>
      </c>
      <c r="O363" s="836">
        <v>0.5</v>
      </c>
      <c r="P363" s="835">
        <v>166.1</v>
      </c>
      <c r="Q363" s="837">
        <v>1</v>
      </c>
      <c r="R363" s="832">
        <v>1</v>
      </c>
      <c r="S363" s="837">
        <v>1</v>
      </c>
      <c r="T363" s="836">
        <v>0.5</v>
      </c>
      <c r="U363" s="838">
        <v>1</v>
      </c>
    </row>
    <row r="364" spans="1:21" ht="14.4" customHeight="1" x14ac:dyDescent="0.3">
      <c r="A364" s="831">
        <v>50</v>
      </c>
      <c r="B364" s="832" t="s">
        <v>2036</v>
      </c>
      <c r="C364" s="832" t="s">
        <v>2041</v>
      </c>
      <c r="D364" s="833" t="s">
        <v>3245</v>
      </c>
      <c r="E364" s="834" t="s">
        <v>2052</v>
      </c>
      <c r="F364" s="832" t="s">
        <v>2037</v>
      </c>
      <c r="G364" s="832" t="s">
        <v>2536</v>
      </c>
      <c r="H364" s="832" t="s">
        <v>587</v>
      </c>
      <c r="I364" s="832" t="s">
        <v>2537</v>
      </c>
      <c r="J364" s="832" t="s">
        <v>1192</v>
      </c>
      <c r="K364" s="832" t="s">
        <v>2538</v>
      </c>
      <c r="L364" s="835">
        <v>48.09</v>
      </c>
      <c r="M364" s="835">
        <v>96.18</v>
      </c>
      <c r="N364" s="832">
        <v>2</v>
      </c>
      <c r="O364" s="836">
        <v>0.5</v>
      </c>
      <c r="P364" s="835"/>
      <c r="Q364" s="837">
        <v>0</v>
      </c>
      <c r="R364" s="832"/>
      <c r="S364" s="837">
        <v>0</v>
      </c>
      <c r="T364" s="836"/>
      <c r="U364" s="838">
        <v>0</v>
      </c>
    </row>
    <row r="365" spans="1:21" ht="14.4" customHeight="1" x14ac:dyDescent="0.3">
      <c r="A365" s="831">
        <v>50</v>
      </c>
      <c r="B365" s="832" t="s">
        <v>2036</v>
      </c>
      <c r="C365" s="832" t="s">
        <v>2041</v>
      </c>
      <c r="D365" s="833" t="s">
        <v>3245</v>
      </c>
      <c r="E365" s="834" t="s">
        <v>2052</v>
      </c>
      <c r="F365" s="832" t="s">
        <v>2037</v>
      </c>
      <c r="G365" s="832" t="s">
        <v>2295</v>
      </c>
      <c r="H365" s="832" t="s">
        <v>626</v>
      </c>
      <c r="I365" s="832" t="s">
        <v>1959</v>
      </c>
      <c r="J365" s="832" t="s">
        <v>711</v>
      </c>
      <c r="K365" s="832" t="s">
        <v>1960</v>
      </c>
      <c r="L365" s="835">
        <v>8.7899999999999991</v>
      </c>
      <c r="M365" s="835">
        <v>8.7899999999999991</v>
      </c>
      <c r="N365" s="832">
        <v>1</v>
      </c>
      <c r="O365" s="836">
        <v>0.5</v>
      </c>
      <c r="P365" s="835"/>
      <c r="Q365" s="837">
        <v>0</v>
      </c>
      <c r="R365" s="832"/>
      <c r="S365" s="837">
        <v>0</v>
      </c>
      <c r="T365" s="836"/>
      <c r="U365" s="838">
        <v>0</v>
      </c>
    </row>
    <row r="366" spans="1:21" ht="14.4" customHeight="1" x14ac:dyDescent="0.3">
      <c r="A366" s="831">
        <v>50</v>
      </c>
      <c r="B366" s="832" t="s">
        <v>2036</v>
      </c>
      <c r="C366" s="832" t="s">
        <v>2041</v>
      </c>
      <c r="D366" s="833" t="s">
        <v>3245</v>
      </c>
      <c r="E366" s="834" t="s">
        <v>2052</v>
      </c>
      <c r="F366" s="832" t="s">
        <v>2037</v>
      </c>
      <c r="G366" s="832" t="s">
        <v>2539</v>
      </c>
      <c r="H366" s="832" t="s">
        <v>587</v>
      </c>
      <c r="I366" s="832" t="s">
        <v>2540</v>
      </c>
      <c r="J366" s="832" t="s">
        <v>2541</v>
      </c>
      <c r="K366" s="832" t="s">
        <v>2542</v>
      </c>
      <c r="L366" s="835">
        <v>76.180000000000007</v>
      </c>
      <c r="M366" s="835">
        <v>76.180000000000007</v>
      </c>
      <c r="N366" s="832">
        <v>1</v>
      </c>
      <c r="O366" s="836">
        <v>1</v>
      </c>
      <c r="P366" s="835"/>
      <c r="Q366" s="837">
        <v>0</v>
      </c>
      <c r="R366" s="832"/>
      <c r="S366" s="837">
        <v>0</v>
      </c>
      <c r="T366" s="836"/>
      <c r="U366" s="838">
        <v>0</v>
      </c>
    </row>
    <row r="367" spans="1:21" ht="14.4" customHeight="1" x14ac:dyDescent="0.3">
      <c r="A367" s="831">
        <v>50</v>
      </c>
      <c r="B367" s="832" t="s">
        <v>2036</v>
      </c>
      <c r="C367" s="832" t="s">
        <v>2041</v>
      </c>
      <c r="D367" s="833" t="s">
        <v>3245</v>
      </c>
      <c r="E367" s="834" t="s">
        <v>2052</v>
      </c>
      <c r="F367" s="832" t="s">
        <v>2037</v>
      </c>
      <c r="G367" s="832" t="s">
        <v>2074</v>
      </c>
      <c r="H367" s="832" t="s">
        <v>626</v>
      </c>
      <c r="I367" s="832" t="s">
        <v>1648</v>
      </c>
      <c r="J367" s="832" t="s">
        <v>1649</v>
      </c>
      <c r="K367" s="832" t="s">
        <v>1650</v>
      </c>
      <c r="L367" s="835">
        <v>93.43</v>
      </c>
      <c r="M367" s="835">
        <v>654.01</v>
      </c>
      <c r="N367" s="832">
        <v>7</v>
      </c>
      <c r="O367" s="836">
        <v>3.5</v>
      </c>
      <c r="P367" s="835">
        <v>467.15000000000003</v>
      </c>
      <c r="Q367" s="837">
        <v>0.7142857142857143</v>
      </c>
      <c r="R367" s="832">
        <v>5</v>
      </c>
      <c r="S367" s="837">
        <v>0.7142857142857143</v>
      </c>
      <c r="T367" s="836">
        <v>2.5</v>
      </c>
      <c r="U367" s="838">
        <v>0.7142857142857143</v>
      </c>
    </row>
    <row r="368" spans="1:21" ht="14.4" customHeight="1" x14ac:dyDescent="0.3">
      <c r="A368" s="831">
        <v>50</v>
      </c>
      <c r="B368" s="832" t="s">
        <v>2036</v>
      </c>
      <c r="C368" s="832" t="s">
        <v>2041</v>
      </c>
      <c r="D368" s="833" t="s">
        <v>3245</v>
      </c>
      <c r="E368" s="834" t="s">
        <v>2052</v>
      </c>
      <c r="F368" s="832" t="s">
        <v>2037</v>
      </c>
      <c r="G368" s="832" t="s">
        <v>2447</v>
      </c>
      <c r="H368" s="832" t="s">
        <v>587</v>
      </c>
      <c r="I368" s="832" t="s">
        <v>2448</v>
      </c>
      <c r="J368" s="832" t="s">
        <v>2449</v>
      </c>
      <c r="K368" s="832" t="s">
        <v>2450</v>
      </c>
      <c r="L368" s="835">
        <v>73.989999999999995</v>
      </c>
      <c r="M368" s="835">
        <v>147.97999999999999</v>
      </c>
      <c r="N368" s="832">
        <v>2</v>
      </c>
      <c r="O368" s="836">
        <v>1.5</v>
      </c>
      <c r="P368" s="835">
        <v>147.97999999999999</v>
      </c>
      <c r="Q368" s="837">
        <v>1</v>
      </c>
      <c r="R368" s="832">
        <v>2</v>
      </c>
      <c r="S368" s="837">
        <v>1</v>
      </c>
      <c r="T368" s="836">
        <v>1.5</v>
      </c>
      <c r="U368" s="838">
        <v>1</v>
      </c>
    </row>
    <row r="369" spans="1:21" ht="14.4" customHeight="1" x14ac:dyDescent="0.3">
      <c r="A369" s="831">
        <v>50</v>
      </c>
      <c r="B369" s="832" t="s">
        <v>2036</v>
      </c>
      <c r="C369" s="832" t="s">
        <v>2041</v>
      </c>
      <c r="D369" s="833" t="s">
        <v>3245</v>
      </c>
      <c r="E369" s="834" t="s">
        <v>2052</v>
      </c>
      <c r="F369" s="832" t="s">
        <v>2037</v>
      </c>
      <c r="G369" s="832" t="s">
        <v>2305</v>
      </c>
      <c r="H369" s="832" t="s">
        <v>587</v>
      </c>
      <c r="I369" s="832" t="s">
        <v>2306</v>
      </c>
      <c r="J369" s="832" t="s">
        <v>722</v>
      </c>
      <c r="K369" s="832" t="s">
        <v>2307</v>
      </c>
      <c r="L369" s="835">
        <v>231.16</v>
      </c>
      <c r="M369" s="835">
        <v>231.16</v>
      </c>
      <c r="N369" s="832">
        <v>1</v>
      </c>
      <c r="O369" s="836">
        <v>0.5</v>
      </c>
      <c r="P369" s="835"/>
      <c r="Q369" s="837">
        <v>0</v>
      </c>
      <c r="R369" s="832"/>
      <c r="S369" s="837">
        <v>0</v>
      </c>
      <c r="T369" s="836"/>
      <c r="U369" s="838">
        <v>0</v>
      </c>
    </row>
    <row r="370" spans="1:21" ht="14.4" customHeight="1" x14ac:dyDescent="0.3">
      <c r="A370" s="831">
        <v>50</v>
      </c>
      <c r="B370" s="832" t="s">
        <v>2036</v>
      </c>
      <c r="C370" s="832" t="s">
        <v>2041</v>
      </c>
      <c r="D370" s="833" t="s">
        <v>3245</v>
      </c>
      <c r="E370" s="834" t="s">
        <v>2052</v>
      </c>
      <c r="F370" s="832" t="s">
        <v>2037</v>
      </c>
      <c r="G370" s="832" t="s">
        <v>2543</v>
      </c>
      <c r="H370" s="832" t="s">
        <v>587</v>
      </c>
      <c r="I370" s="832" t="s">
        <v>2544</v>
      </c>
      <c r="J370" s="832" t="s">
        <v>2545</v>
      </c>
      <c r="K370" s="832" t="s">
        <v>2546</v>
      </c>
      <c r="L370" s="835">
        <v>61.97</v>
      </c>
      <c r="M370" s="835">
        <v>61.97</v>
      </c>
      <c r="N370" s="832">
        <v>1</v>
      </c>
      <c r="O370" s="836">
        <v>0.5</v>
      </c>
      <c r="P370" s="835">
        <v>61.97</v>
      </c>
      <c r="Q370" s="837">
        <v>1</v>
      </c>
      <c r="R370" s="832">
        <v>1</v>
      </c>
      <c r="S370" s="837">
        <v>1</v>
      </c>
      <c r="T370" s="836">
        <v>0.5</v>
      </c>
      <c r="U370" s="838">
        <v>1</v>
      </c>
    </row>
    <row r="371" spans="1:21" ht="14.4" customHeight="1" x14ac:dyDescent="0.3">
      <c r="A371" s="831">
        <v>50</v>
      </c>
      <c r="B371" s="832" t="s">
        <v>2036</v>
      </c>
      <c r="C371" s="832" t="s">
        <v>2041</v>
      </c>
      <c r="D371" s="833" t="s">
        <v>3245</v>
      </c>
      <c r="E371" s="834" t="s">
        <v>2052</v>
      </c>
      <c r="F371" s="832" t="s">
        <v>2037</v>
      </c>
      <c r="G371" s="832" t="s">
        <v>2075</v>
      </c>
      <c r="H371" s="832" t="s">
        <v>587</v>
      </c>
      <c r="I371" s="832" t="s">
        <v>2207</v>
      </c>
      <c r="J371" s="832" t="s">
        <v>2077</v>
      </c>
      <c r="K371" s="832" t="s">
        <v>2208</v>
      </c>
      <c r="L371" s="835">
        <v>35.18</v>
      </c>
      <c r="M371" s="835">
        <v>35.18</v>
      </c>
      <c r="N371" s="832">
        <v>1</v>
      </c>
      <c r="O371" s="836">
        <v>0.5</v>
      </c>
      <c r="P371" s="835"/>
      <c r="Q371" s="837">
        <v>0</v>
      </c>
      <c r="R371" s="832"/>
      <c r="S371" s="837">
        <v>0</v>
      </c>
      <c r="T371" s="836"/>
      <c r="U371" s="838">
        <v>0</v>
      </c>
    </row>
    <row r="372" spans="1:21" ht="14.4" customHeight="1" x14ac:dyDescent="0.3">
      <c r="A372" s="831">
        <v>50</v>
      </c>
      <c r="B372" s="832" t="s">
        <v>2036</v>
      </c>
      <c r="C372" s="832" t="s">
        <v>2041</v>
      </c>
      <c r="D372" s="833" t="s">
        <v>3245</v>
      </c>
      <c r="E372" s="834" t="s">
        <v>2052</v>
      </c>
      <c r="F372" s="832" t="s">
        <v>2037</v>
      </c>
      <c r="G372" s="832" t="s">
        <v>2075</v>
      </c>
      <c r="H372" s="832" t="s">
        <v>587</v>
      </c>
      <c r="I372" s="832" t="s">
        <v>2076</v>
      </c>
      <c r="J372" s="832" t="s">
        <v>2077</v>
      </c>
      <c r="K372" s="832" t="s">
        <v>2078</v>
      </c>
      <c r="L372" s="835">
        <v>11.73</v>
      </c>
      <c r="M372" s="835">
        <v>152.49</v>
      </c>
      <c r="N372" s="832">
        <v>13</v>
      </c>
      <c r="O372" s="836">
        <v>7</v>
      </c>
      <c r="P372" s="835">
        <v>46.92</v>
      </c>
      <c r="Q372" s="837">
        <v>0.30769230769230771</v>
      </c>
      <c r="R372" s="832">
        <v>4</v>
      </c>
      <c r="S372" s="837">
        <v>0.30769230769230771</v>
      </c>
      <c r="T372" s="836">
        <v>2</v>
      </c>
      <c r="U372" s="838">
        <v>0.2857142857142857</v>
      </c>
    </row>
    <row r="373" spans="1:21" ht="14.4" customHeight="1" x14ac:dyDescent="0.3">
      <c r="A373" s="831">
        <v>50</v>
      </c>
      <c r="B373" s="832" t="s">
        <v>2036</v>
      </c>
      <c r="C373" s="832" t="s">
        <v>2041</v>
      </c>
      <c r="D373" s="833" t="s">
        <v>3245</v>
      </c>
      <c r="E373" s="834" t="s">
        <v>2052</v>
      </c>
      <c r="F373" s="832" t="s">
        <v>2037</v>
      </c>
      <c r="G373" s="832" t="s">
        <v>2075</v>
      </c>
      <c r="H373" s="832" t="s">
        <v>587</v>
      </c>
      <c r="I373" s="832" t="s">
        <v>2186</v>
      </c>
      <c r="J373" s="832" t="s">
        <v>2187</v>
      </c>
      <c r="K373" s="832" t="s">
        <v>2188</v>
      </c>
      <c r="L373" s="835">
        <v>11.73</v>
      </c>
      <c r="M373" s="835">
        <v>11.73</v>
      </c>
      <c r="N373" s="832">
        <v>1</v>
      </c>
      <c r="O373" s="836">
        <v>1</v>
      </c>
      <c r="P373" s="835"/>
      <c r="Q373" s="837">
        <v>0</v>
      </c>
      <c r="R373" s="832"/>
      <c r="S373" s="837">
        <v>0</v>
      </c>
      <c r="T373" s="836"/>
      <c r="U373" s="838">
        <v>0</v>
      </c>
    </row>
    <row r="374" spans="1:21" ht="14.4" customHeight="1" x14ac:dyDescent="0.3">
      <c r="A374" s="831">
        <v>50</v>
      </c>
      <c r="B374" s="832" t="s">
        <v>2036</v>
      </c>
      <c r="C374" s="832" t="s">
        <v>2041</v>
      </c>
      <c r="D374" s="833" t="s">
        <v>3245</v>
      </c>
      <c r="E374" s="834" t="s">
        <v>2052</v>
      </c>
      <c r="F374" s="832" t="s">
        <v>2037</v>
      </c>
      <c r="G374" s="832" t="s">
        <v>2075</v>
      </c>
      <c r="H374" s="832" t="s">
        <v>587</v>
      </c>
      <c r="I374" s="832" t="s">
        <v>2133</v>
      </c>
      <c r="J374" s="832" t="s">
        <v>2134</v>
      </c>
      <c r="K374" s="832" t="s">
        <v>2135</v>
      </c>
      <c r="L374" s="835">
        <v>35.17</v>
      </c>
      <c r="M374" s="835">
        <v>35.17</v>
      </c>
      <c r="N374" s="832">
        <v>1</v>
      </c>
      <c r="O374" s="836">
        <v>0.5</v>
      </c>
      <c r="P374" s="835">
        <v>35.17</v>
      </c>
      <c r="Q374" s="837">
        <v>1</v>
      </c>
      <c r="R374" s="832">
        <v>1</v>
      </c>
      <c r="S374" s="837">
        <v>1</v>
      </c>
      <c r="T374" s="836">
        <v>0.5</v>
      </c>
      <c r="U374" s="838">
        <v>1</v>
      </c>
    </row>
    <row r="375" spans="1:21" ht="14.4" customHeight="1" x14ac:dyDescent="0.3">
      <c r="A375" s="831">
        <v>50</v>
      </c>
      <c r="B375" s="832" t="s">
        <v>2036</v>
      </c>
      <c r="C375" s="832" t="s">
        <v>2041</v>
      </c>
      <c r="D375" s="833" t="s">
        <v>3245</v>
      </c>
      <c r="E375" s="834" t="s">
        <v>2052</v>
      </c>
      <c r="F375" s="832" t="s">
        <v>2037</v>
      </c>
      <c r="G375" s="832" t="s">
        <v>2547</v>
      </c>
      <c r="H375" s="832" t="s">
        <v>626</v>
      </c>
      <c r="I375" s="832" t="s">
        <v>2548</v>
      </c>
      <c r="J375" s="832" t="s">
        <v>2019</v>
      </c>
      <c r="K375" s="832" t="s">
        <v>2549</v>
      </c>
      <c r="L375" s="835">
        <v>176.32</v>
      </c>
      <c r="M375" s="835">
        <v>176.32</v>
      </c>
      <c r="N375" s="832">
        <v>1</v>
      </c>
      <c r="O375" s="836">
        <v>0.5</v>
      </c>
      <c r="P375" s="835">
        <v>176.32</v>
      </c>
      <c r="Q375" s="837">
        <v>1</v>
      </c>
      <c r="R375" s="832">
        <v>1</v>
      </c>
      <c r="S375" s="837">
        <v>1</v>
      </c>
      <c r="T375" s="836">
        <v>0.5</v>
      </c>
      <c r="U375" s="838">
        <v>1</v>
      </c>
    </row>
    <row r="376" spans="1:21" ht="14.4" customHeight="1" x14ac:dyDescent="0.3">
      <c r="A376" s="831">
        <v>50</v>
      </c>
      <c r="B376" s="832" t="s">
        <v>2036</v>
      </c>
      <c r="C376" s="832" t="s">
        <v>2041</v>
      </c>
      <c r="D376" s="833" t="s">
        <v>3245</v>
      </c>
      <c r="E376" s="834" t="s">
        <v>2052</v>
      </c>
      <c r="F376" s="832" t="s">
        <v>2037</v>
      </c>
      <c r="G376" s="832" t="s">
        <v>2550</v>
      </c>
      <c r="H376" s="832" t="s">
        <v>587</v>
      </c>
      <c r="I376" s="832" t="s">
        <v>2551</v>
      </c>
      <c r="J376" s="832" t="s">
        <v>2552</v>
      </c>
      <c r="K376" s="832" t="s">
        <v>2553</v>
      </c>
      <c r="L376" s="835">
        <v>0</v>
      </c>
      <c r="M376" s="835">
        <v>0</v>
      </c>
      <c r="N376" s="832">
        <v>1</v>
      </c>
      <c r="O376" s="836">
        <v>0.5</v>
      </c>
      <c r="P376" s="835"/>
      <c r="Q376" s="837"/>
      <c r="R376" s="832"/>
      <c r="S376" s="837">
        <v>0</v>
      </c>
      <c r="T376" s="836"/>
      <c r="U376" s="838">
        <v>0</v>
      </c>
    </row>
    <row r="377" spans="1:21" ht="14.4" customHeight="1" x14ac:dyDescent="0.3">
      <c r="A377" s="831">
        <v>50</v>
      </c>
      <c r="B377" s="832" t="s">
        <v>2036</v>
      </c>
      <c r="C377" s="832" t="s">
        <v>2041</v>
      </c>
      <c r="D377" s="833" t="s">
        <v>3245</v>
      </c>
      <c r="E377" s="834" t="s">
        <v>2052</v>
      </c>
      <c r="F377" s="832" t="s">
        <v>2037</v>
      </c>
      <c r="G377" s="832" t="s">
        <v>2554</v>
      </c>
      <c r="H377" s="832" t="s">
        <v>587</v>
      </c>
      <c r="I377" s="832" t="s">
        <v>2555</v>
      </c>
      <c r="J377" s="832" t="s">
        <v>1500</v>
      </c>
      <c r="K377" s="832" t="s">
        <v>1501</v>
      </c>
      <c r="L377" s="835">
        <v>59.78</v>
      </c>
      <c r="M377" s="835">
        <v>358.68</v>
      </c>
      <c r="N377" s="832">
        <v>6</v>
      </c>
      <c r="O377" s="836">
        <v>4</v>
      </c>
      <c r="P377" s="835">
        <v>119.56</v>
      </c>
      <c r="Q377" s="837">
        <v>0.33333333333333331</v>
      </c>
      <c r="R377" s="832">
        <v>2</v>
      </c>
      <c r="S377" s="837">
        <v>0.33333333333333331</v>
      </c>
      <c r="T377" s="836">
        <v>1</v>
      </c>
      <c r="U377" s="838">
        <v>0.25</v>
      </c>
    </row>
    <row r="378" spans="1:21" ht="14.4" customHeight="1" x14ac:dyDescent="0.3">
      <c r="A378" s="831">
        <v>50</v>
      </c>
      <c r="B378" s="832" t="s">
        <v>2036</v>
      </c>
      <c r="C378" s="832" t="s">
        <v>2041</v>
      </c>
      <c r="D378" s="833" t="s">
        <v>3245</v>
      </c>
      <c r="E378" s="834" t="s">
        <v>2052</v>
      </c>
      <c r="F378" s="832" t="s">
        <v>2037</v>
      </c>
      <c r="G378" s="832" t="s">
        <v>2136</v>
      </c>
      <c r="H378" s="832" t="s">
        <v>626</v>
      </c>
      <c r="I378" s="832" t="s">
        <v>1619</v>
      </c>
      <c r="J378" s="832" t="s">
        <v>1024</v>
      </c>
      <c r="K378" s="832" t="s">
        <v>1620</v>
      </c>
      <c r="L378" s="835">
        <v>86.41</v>
      </c>
      <c r="M378" s="835">
        <v>86.41</v>
      </c>
      <c r="N378" s="832">
        <v>1</v>
      </c>
      <c r="O378" s="836">
        <v>0.5</v>
      </c>
      <c r="P378" s="835"/>
      <c r="Q378" s="837">
        <v>0</v>
      </c>
      <c r="R378" s="832"/>
      <c r="S378" s="837">
        <v>0</v>
      </c>
      <c r="T378" s="836"/>
      <c r="U378" s="838">
        <v>0</v>
      </c>
    </row>
    <row r="379" spans="1:21" ht="14.4" customHeight="1" x14ac:dyDescent="0.3">
      <c r="A379" s="831">
        <v>50</v>
      </c>
      <c r="B379" s="832" t="s">
        <v>2036</v>
      </c>
      <c r="C379" s="832" t="s">
        <v>2041</v>
      </c>
      <c r="D379" s="833" t="s">
        <v>3245</v>
      </c>
      <c r="E379" s="834" t="s">
        <v>2052</v>
      </c>
      <c r="F379" s="832" t="s">
        <v>2037</v>
      </c>
      <c r="G379" s="832" t="s">
        <v>2136</v>
      </c>
      <c r="H379" s="832" t="s">
        <v>587</v>
      </c>
      <c r="I379" s="832" t="s">
        <v>2556</v>
      </c>
      <c r="J379" s="832" t="s">
        <v>2557</v>
      </c>
      <c r="K379" s="832" t="s">
        <v>2558</v>
      </c>
      <c r="L379" s="835">
        <v>73.45</v>
      </c>
      <c r="M379" s="835">
        <v>73.45</v>
      </c>
      <c r="N379" s="832">
        <v>1</v>
      </c>
      <c r="O379" s="836">
        <v>0.5</v>
      </c>
      <c r="P379" s="835"/>
      <c r="Q379" s="837">
        <v>0</v>
      </c>
      <c r="R379" s="832"/>
      <c r="S379" s="837">
        <v>0</v>
      </c>
      <c r="T379" s="836"/>
      <c r="U379" s="838">
        <v>0</v>
      </c>
    </row>
    <row r="380" spans="1:21" ht="14.4" customHeight="1" x14ac:dyDescent="0.3">
      <c r="A380" s="831">
        <v>50</v>
      </c>
      <c r="B380" s="832" t="s">
        <v>2036</v>
      </c>
      <c r="C380" s="832" t="s">
        <v>2041</v>
      </c>
      <c r="D380" s="833" t="s">
        <v>3245</v>
      </c>
      <c r="E380" s="834" t="s">
        <v>2052</v>
      </c>
      <c r="F380" s="832" t="s">
        <v>2037</v>
      </c>
      <c r="G380" s="832" t="s">
        <v>2136</v>
      </c>
      <c r="H380" s="832" t="s">
        <v>587</v>
      </c>
      <c r="I380" s="832" t="s">
        <v>2137</v>
      </c>
      <c r="J380" s="832" t="s">
        <v>1024</v>
      </c>
      <c r="K380" s="832" t="s">
        <v>1620</v>
      </c>
      <c r="L380" s="835">
        <v>86.41</v>
      </c>
      <c r="M380" s="835">
        <v>172.82</v>
      </c>
      <c r="N380" s="832">
        <v>2</v>
      </c>
      <c r="O380" s="836">
        <v>1</v>
      </c>
      <c r="P380" s="835"/>
      <c r="Q380" s="837">
        <v>0</v>
      </c>
      <c r="R380" s="832"/>
      <c r="S380" s="837">
        <v>0</v>
      </c>
      <c r="T380" s="836"/>
      <c r="U380" s="838">
        <v>0</v>
      </c>
    </row>
    <row r="381" spans="1:21" ht="14.4" customHeight="1" x14ac:dyDescent="0.3">
      <c r="A381" s="831">
        <v>50</v>
      </c>
      <c r="B381" s="832" t="s">
        <v>2036</v>
      </c>
      <c r="C381" s="832" t="s">
        <v>2041</v>
      </c>
      <c r="D381" s="833" t="s">
        <v>3245</v>
      </c>
      <c r="E381" s="834" t="s">
        <v>2052</v>
      </c>
      <c r="F381" s="832" t="s">
        <v>2037</v>
      </c>
      <c r="G381" s="832" t="s">
        <v>2138</v>
      </c>
      <c r="H381" s="832" t="s">
        <v>626</v>
      </c>
      <c r="I381" s="832" t="s">
        <v>1955</v>
      </c>
      <c r="J381" s="832" t="s">
        <v>1694</v>
      </c>
      <c r="K381" s="832" t="s">
        <v>1956</v>
      </c>
      <c r="L381" s="835">
        <v>10.65</v>
      </c>
      <c r="M381" s="835">
        <v>63.900000000000006</v>
      </c>
      <c r="N381" s="832">
        <v>6</v>
      </c>
      <c r="O381" s="836">
        <v>3</v>
      </c>
      <c r="P381" s="835">
        <v>21.3</v>
      </c>
      <c r="Q381" s="837">
        <v>0.33333333333333331</v>
      </c>
      <c r="R381" s="832">
        <v>2</v>
      </c>
      <c r="S381" s="837">
        <v>0.33333333333333331</v>
      </c>
      <c r="T381" s="836">
        <v>1</v>
      </c>
      <c r="U381" s="838">
        <v>0.33333333333333331</v>
      </c>
    </row>
    <row r="382" spans="1:21" ht="14.4" customHeight="1" x14ac:dyDescent="0.3">
      <c r="A382" s="831">
        <v>50</v>
      </c>
      <c r="B382" s="832" t="s">
        <v>2036</v>
      </c>
      <c r="C382" s="832" t="s">
        <v>2041</v>
      </c>
      <c r="D382" s="833" t="s">
        <v>3245</v>
      </c>
      <c r="E382" s="834" t="s">
        <v>2052</v>
      </c>
      <c r="F382" s="832" t="s">
        <v>2037</v>
      </c>
      <c r="G382" s="832" t="s">
        <v>2138</v>
      </c>
      <c r="H382" s="832" t="s">
        <v>626</v>
      </c>
      <c r="I382" s="832" t="s">
        <v>1696</v>
      </c>
      <c r="J382" s="832" t="s">
        <v>1694</v>
      </c>
      <c r="K382" s="832" t="s">
        <v>1697</v>
      </c>
      <c r="L382" s="835">
        <v>35.11</v>
      </c>
      <c r="M382" s="835">
        <v>35.11</v>
      </c>
      <c r="N382" s="832">
        <v>1</v>
      </c>
      <c r="O382" s="836">
        <v>0.5</v>
      </c>
      <c r="P382" s="835"/>
      <c r="Q382" s="837">
        <v>0</v>
      </c>
      <c r="R382" s="832"/>
      <c r="S382" s="837">
        <v>0</v>
      </c>
      <c r="T382" s="836"/>
      <c r="U382" s="838">
        <v>0</v>
      </c>
    </row>
    <row r="383" spans="1:21" ht="14.4" customHeight="1" x14ac:dyDescent="0.3">
      <c r="A383" s="831">
        <v>50</v>
      </c>
      <c r="B383" s="832" t="s">
        <v>2036</v>
      </c>
      <c r="C383" s="832" t="s">
        <v>2041</v>
      </c>
      <c r="D383" s="833" t="s">
        <v>3245</v>
      </c>
      <c r="E383" s="834" t="s">
        <v>2052</v>
      </c>
      <c r="F383" s="832" t="s">
        <v>2037</v>
      </c>
      <c r="G383" s="832" t="s">
        <v>2138</v>
      </c>
      <c r="H383" s="832" t="s">
        <v>626</v>
      </c>
      <c r="I383" s="832" t="s">
        <v>1701</v>
      </c>
      <c r="J383" s="832" t="s">
        <v>1694</v>
      </c>
      <c r="K383" s="832" t="s">
        <v>1702</v>
      </c>
      <c r="L383" s="835">
        <v>17.559999999999999</v>
      </c>
      <c r="M383" s="835">
        <v>52.679999999999993</v>
      </c>
      <c r="N383" s="832">
        <v>3</v>
      </c>
      <c r="O383" s="836">
        <v>1.5</v>
      </c>
      <c r="P383" s="835">
        <v>35.119999999999997</v>
      </c>
      <c r="Q383" s="837">
        <v>0.66666666666666674</v>
      </c>
      <c r="R383" s="832">
        <v>2</v>
      </c>
      <c r="S383" s="837">
        <v>0.66666666666666663</v>
      </c>
      <c r="T383" s="836">
        <v>1</v>
      </c>
      <c r="U383" s="838">
        <v>0.66666666666666663</v>
      </c>
    </row>
    <row r="384" spans="1:21" ht="14.4" customHeight="1" x14ac:dyDescent="0.3">
      <c r="A384" s="831">
        <v>50</v>
      </c>
      <c r="B384" s="832" t="s">
        <v>2036</v>
      </c>
      <c r="C384" s="832" t="s">
        <v>2041</v>
      </c>
      <c r="D384" s="833" t="s">
        <v>3245</v>
      </c>
      <c r="E384" s="834" t="s">
        <v>2052</v>
      </c>
      <c r="F384" s="832" t="s">
        <v>2037</v>
      </c>
      <c r="G384" s="832" t="s">
        <v>2326</v>
      </c>
      <c r="H384" s="832" t="s">
        <v>626</v>
      </c>
      <c r="I384" s="832" t="s">
        <v>2327</v>
      </c>
      <c r="J384" s="832" t="s">
        <v>2328</v>
      </c>
      <c r="K384" s="832" t="s">
        <v>2329</v>
      </c>
      <c r="L384" s="835">
        <v>0</v>
      </c>
      <c r="M384" s="835">
        <v>0</v>
      </c>
      <c r="N384" s="832">
        <v>1</v>
      </c>
      <c r="O384" s="836">
        <v>0.5</v>
      </c>
      <c r="P384" s="835">
        <v>0</v>
      </c>
      <c r="Q384" s="837"/>
      <c r="R384" s="832">
        <v>1</v>
      </c>
      <c r="S384" s="837">
        <v>1</v>
      </c>
      <c r="T384" s="836">
        <v>0.5</v>
      </c>
      <c r="U384" s="838">
        <v>1</v>
      </c>
    </row>
    <row r="385" spans="1:21" ht="14.4" customHeight="1" x14ac:dyDescent="0.3">
      <c r="A385" s="831">
        <v>50</v>
      </c>
      <c r="B385" s="832" t="s">
        <v>2036</v>
      </c>
      <c r="C385" s="832" t="s">
        <v>2041</v>
      </c>
      <c r="D385" s="833" t="s">
        <v>3245</v>
      </c>
      <c r="E385" s="834" t="s">
        <v>2052</v>
      </c>
      <c r="F385" s="832" t="s">
        <v>2037</v>
      </c>
      <c r="G385" s="832" t="s">
        <v>2139</v>
      </c>
      <c r="H385" s="832" t="s">
        <v>626</v>
      </c>
      <c r="I385" s="832" t="s">
        <v>2331</v>
      </c>
      <c r="J385" s="832" t="s">
        <v>835</v>
      </c>
      <c r="K385" s="832" t="s">
        <v>1632</v>
      </c>
      <c r="L385" s="835">
        <v>1385.62</v>
      </c>
      <c r="M385" s="835">
        <v>1385.62</v>
      </c>
      <c r="N385" s="832">
        <v>1</v>
      </c>
      <c r="O385" s="836">
        <v>0.5</v>
      </c>
      <c r="P385" s="835">
        <v>1385.62</v>
      </c>
      <c r="Q385" s="837">
        <v>1</v>
      </c>
      <c r="R385" s="832">
        <v>1</v>
      </c>
      <c r="S385" s="837">
        <v>1</v>
      </c>
      <c r="T385" s="836">
        <v>0.5</v>
      </c>
      <c r="U385" s="838">
        <v>1</v>
      </c>
    </row>
    <row r="386" spans="1:21" ht="14.4" customHeight="1" x14ac:dyDescent="0.3">
      <c r="A386" s="831">
        <v>50</v>
      </c>
      <c r="B386" s="832" t="s">
        <v>2036</v>
      </c>
      <c r="C386" s="832" t="s">
        <v>2041</v>
      </c>
      <c r="D386" s="833" t="s">
        <v>3245</v>
      </c>
      <c r="E386" s="834" t="s">
        <v>2052</v>
      </c>
      <c r="F386" s="832" t="s">
        <v>2037</v>
      </c>
      <c r="G386" s="832" t="s">
        <v>2139</v>
      </c>
      <c r="H386" s="832" t="s">
        <v>626</v>
      </c>
      <c r="I386" s="832" t="s">
        <v>2559</v>
      </c>
      <c r="J386" s="832" t="s">
        <v>835</v>
      </c>
      <c r="K386" s="832" t="s">
        <v>2560</v>
      </c>
      <c r="L386" s="835">
        <v>369.5</v>
      </c>
      <c r="M386" s="835">
        <v>369.5</v>
      </c>
      <c r="N386" s="832">
        <v>1</v>
      </c>
      <c r="O386" s="836">
        <v>0.5</v>
      </c>
      <c r="P386" s="835"/>
      <c r="Q386" s="837">
        <v>0</v>
      </c>
      <c r="R386" s="832"/>
      <c r="S386" s="837">
        <v>0</v>
      </c>
      <c r="T386" s="836"/>
      <c r="U386" s="838">
        <v>0</v>
      </c>
    </row>
    <row r="387" spans="1:21" ht="14.4" customHeight="1" x14ac:dyDescent="0.3">
      <c r="A387" s="831">
        <v>50</v>
      </c>
      <c r="B387" s="832" t="s">
        <v>2036</v>
      </c>
      <c r="C387" s="832" t="s">
        <v>2041</v>
      </c>
      <c r="D387" s="833" t="s">
        <v>3245</v>
      </c>
      <c r="E387" s="834" t="s">
        <v>2052</v>
      </c>
      <c r="F387" s="832" t="s">
        <v>2037</v>
      </c>
      <c r="G387" s="832" t="s">
        <v>2139</v>
      </c>
      <c r="H387" s="832" t="s">
        <v>626</v>
      </c>
      <c r="I387" s="832" t="s">
        <v>2190</v>
      </c>
      <c r="J387" s="832" t="s">
        <v>835</v>
      </c>
      <c r="K387" s="832" t="s">
        <v>1634</v>
      </c>
      <c r="L387" s="835">
        <v>1847.49</v>
      </c>
      <c r="M387" s="835">
        <v>3694.98</v>
      </c>
      <c r="N387" s="832">
        <v>2</v>
      </c>
      <c r="O387" s="836">
        <v>1</v>
      </c>
      <c r="P387" s="835">
        <v>3694.98</v>
      </c>
      <c r="Q387" s="837">
        <v>1</v>
      </c>
      <c r="R387" s="832">
        <v>2</v>
      </c>
      <c r="S387" s="837">
        <v>1</v>
      </c>
      <c r="T387" s="836">
        <v>1</v>
      </c>
      <c r="U387" s="838">
        <v>1</v>
      </c>
    </row>
    <row r="388" spans="1:21" ht="14.4" customHeight="1" x14ac:dyDescent="0.3">
      <c r="A388" s="831">
        <v>50</v>
      </c>
      <c r="B388" s="832" t="s">
        <v>2036</v>
      </c>
      <c r="C388" s="832" t="s">
        <v>2041</v>
      </c>
      <c r="D388" s="833" t="s">
        <v>3245</v>
      </c>
      <c r="E388" s="834" t="s">
        <v>2052</v>
      </c>
      <c r="F388" s="832" t="s">
        <v>2037</v>
      </c>
      <c r="G388" s="832" t="s">
        <v>2139</v>
      </c>
      <c r="H388" s="832" t="s">
        <v>626</v>
      </c>
      <c r="I388" s="832" t="s">
        <v>1641</v>
      </c>
      <c r="J388" s="832" t="s">
        <v>829</v>
      </c>
      <c r="K388" s="832" t="s">
        <v>1642</v>
      </c>
      <c r="L388" s="835">
        <v>736.33</v>
      </c>
      <c r="M388" s="835">
        <v>736.33</v>
      </c>
      <c r="N388" s="832">
        <v>1</v>
      </c>
      <c r="O388" s="836">
        <v>0.5</v>
      </c>
      <c r="P388" s="835"/>
      <c r="Q388" s="837">
        <v>0</v>
      </c>
      <c r="R388" s="832"/>
      <c r="S388" s="837">
        <v>0</v>
      </c>
      <c r="T388" s="836"/>
      <c r="U388" s="838">
        <v>0</v>
      </c>
    </row>
    <row r="389" spans="1:21" ht="14.4" customHeight="1" x14ac:dyDescent="0.3">
      <c r="A389" s="831">
        <v>50</v>
      </c>
      <c r="B389" s="832" t="s">
        <v>2036</v>
      </c>
      <c r="C389" s="832" t="s">
        <v>2041</v>
      </c>
      <c r="D389" s="833" t="s">
        <v>3245</v>
      </c>
      <c r="E389" s="834" t="s">
        <v>2052</v>
      </c>
      <c r="F389" s="832" t="s">
        <v>2037</v>
      </c>
      <c r="G389" s="832" t="s">
        <v>2332</v>
      </c>
      <c r="H389" s="832" t="s">
        <v>626</v>
      </c>
      <c r="I389" s="832" t="s">
        <v>2561</v>
      </c>
      <c r="J389" s="832" t="s">
        <v>667</v>
      </c>
      <c r="K389" s="832" t="s">
        <v>2458</v>
      </c>
      <c r="L389" s="835">
        <v>48.42</v>
      </c>
      <c r="M389" s="835">
        <v>48.42</v>
      </c>
      <c r="N389" s="832">
        <v>1</v>
      </c>
      <c r="O389" s="836">
        <v>0.5</v>
      </c>
      <c r="P389" s="835"/>
      <c r="Q389" s="837">
        <v>0</v>
      </c>
      <c r="R389" s="832"/>
      <c r="S389" s="837">
        <v>0</v>
      </c>
      <c r="T389" s="836"/>
      <c r="U389" s="838">
        <v>0</v>
      </c>
    </row>
    <row r="390" spans="1:21" ht="14.4" customHeight="1" x14ac:dyDescent="0.3">
      <c r="A390" s="831">
        <v>50</v>
      </c>
      <c r="B390" s="832" t="s">
        <v>2036</v>
      </c>
      <c r="C390" s="832" t="s">
        <v>2041</v>
      </c>
      <c r="D390" s="833" t="s">
        <v>3245</v>
      </c>
      <c r="E390" s="834" t="s">
        <v>2052</v>
      </c>
      <c r="F390" s="832" t="s">
        <v>2037</v>
      </c>
      <c r="G390" s="832" t="s">
        <v>2332</v>
      </c>
      <c r="H390" s="832" t="s">
        <v>587</v>
      </c>
      <c r="I390" s="832" t="s">
        <v>2562</v>
      </c>
      <c r="J390" s="832" t="s">
        <v>2563</v>
      </c>
      <c r="K390" s="832" t="s">
        <v>2564</v>
      </c>
      <c r="L390" s="835">
        <v>48.42</v>
      </c>
      <c r="M390" s="835">
        <v>96.84</v>
      </c>
      <c r="N390" s="832">
        <v>2</v>
      </c>
      <c r="O390" s="836">
        <v>0.5</v>
      </c>
      <c r="P390" s="835"/>
      <c r="Q390" s="837">
        <v>0</v>
      </c>
      <c r="R390" s="832"/>
      <c r="S390" s="837">
        <v>0</v>
      </c>
      <c r="T390" s="836"/>
      <c r="U390" s="838">
        <v>0</v>
      </c>
    </row>
    <row r="391" spans="1:21" ht="14.4" customHeight="1" x14ac:dyDescent="0.3">
      <c r="A391" s="831">
        <v>50</v>
      </c>
      <c r="B391" s="832" t="s">
        <v>2036</v>
      </c>
      <c r="C391" s="832" t="s">
        <v>2041</v>
      </c>
      <c r="D391" s="833" t="s">
        <v>3245</v>
      </c>
      <c r="E391" s="834" t="s">
        <v>2052</v>
      </c>
      <c r="F391" s="832" t="s">
        <v>2037</v>
      </c>
      <c r="G391" s="832" t="s">
        <v>2335</v>
      </c>
      <c r="H391" s="832" t="s">
        <v>626</v>
      </c>
      <c r="I391" s="832" t="s">
        <v>2565</v>
      </c>
      <c r="J391" s="832" t="s">
        <v>2337</v>
      </c>
      <c r="K391" s="832" t="s">
        <v>2566</v>
      </c>
      <c r="L391" s="835">
        <v>31.09</v>
      </c>
      <c r="M391" s="835">
        <v>31.09</v>
      </c>
      <c r="N391" s="832">
        <v>1</v>
      </c>
      <c r="O391" s="836">
        <v>0.5</v>
      </c>
      <c r="P391" s="835"/>
      <c r="Q391" s="837">
        <v>0</v>
      </c>
      <c r="R391" s="832"/>
      <c r="S391" s="837">
        <v>0</v>
      </c>
      <c r="T391" s="836"/>
      <c r="U391" s="838">
        <v>0</v>
      </c>
    </row>
    <row r="392" spans="1:21" ht="14.4" customHeight="1" x14ac:dyDescent="0.3">
      <c r="A392" s="831">
        <v>50</v>
      </c>
      <c r="B392" s="832" t="s">
        <v>2036</v>
      </c>
      <c r="C392" s="832" t="s">
        <v>2041</v>
      </c>
      <c r="D392" s="833" t="s">
        <v>3245</v>
      </c>
      <c r="E392" s="834" t="s">
        <v>2052</v>
      </c>
      <c r="F392" s="832" t="s">
        <v>2037</v>
      </c>
      <c r="G392" s="832" t="s">
        <v>2567</v>
      </c>
      <c r="H392" s="832" t="s">
        <v>587</v>
      </c>
      <c r="I392" s="832" t="s">
        <v>2568</v>
      </c>
      <c r="J392" s="832" t="s">
        <v>2569</v>
      </c>
      <c r="K392" s="832" t="s">
        <v>2570</v>
      </c>
      <c r="L392" s="835">
        <v>71.3</v>
      </c>
      <c r="M392" s="835">
        <v>142.6</v>
      </c>
      <c r="N392" s="832">
        <v>2</v>
      </c>
      <c r="O392" s="836">
        <v>0.5</v>
      </c>
      <c r="P392" s="835"/>
      <c r="Q392" s="837">
        <v>0</v>
      </c>
      <c r="R392" s="832"/>
      <c r="S392" s="837">
        <v>0</v>
      </c>
      <c r="T392" s="836"/>
      <c r="U392" s="838">
        <v>0</v>
      </c>
    </row>
    <row r="393" spans="1:21" ht="14.4" customHeight="1" x14ac:dyDescent="0.3">
      <c r="A393" s="831">
        <v>50</v>
      </c>
      <c r="B393" s="832" t="s">
        <v>2036</v>
      </c>
      <c r="C393" s="832" t="s">
        <v>2041</v>
      </c>
      <c r="D393" s="833" t="s">
        <v>3245</v>
      </c>
      <c r="E393" s="834" t="s">
        <v>2052</v>
      </c>
      <c r="F393" s="832" t="s">
        <v>2037</v>
      </c>
      <c r="G393" s="832" t="s">
        <v>2344</v>
      </c>
      <c r="H393" s="832" t="s">
        <v>587</v>
      </c>
      <c r="I393" s="832" t="s">
        <v>2571</v>
      </c>
      <c r="J393" s="832" t="s">
        <v>2572</v>
      </c>
      <c r="K393" s="832" t="s">
        <v>2347</v>
      </c>
      <c r="L393" s="835">
        <v>115.18</v>
      </c>
      <c r="M393" s="835">
        <v>115.18</v>
      </c>
      <c r="N393" s="832">
        <v>1</v>
      </c>
      <c r="O393" s="836">
        <v>0.5</v>
      </c>
      <c r="P393" s="835">
        <v>115.18</v>
      </c>
      <c r="Q393" s="837">
        <v>1</v>
      </c>
      <c r="R393" s="832">
        <v>1</v>
      </c>
      <c r="S393" s="837">
        <v>1</v>
      </c>
      <c r="T393" s="836">
        <v>0.5</v>
      </c>
      <c r="U393" s="838">
        <v>1</v>
      </c>
    </row>
    <row r="394" spans="1:21" ht="14.4" customHeight="1" x14ac:dyDescent="0.3">
      <c r="A394" s="831">
        <v>50</v>
      </c>
      <c r="B394" s="832" t="s">
        <v>2036</v>
      </c>
      <c r="C394" s="832" t="s">
        <v>2041</v>
      </c>
      <c r="D394" s="833" t="s">
        <v>3245</v>
      </c>
      <c r="E394" s="834" t="s">
        <v>2052</v>
      </c>
      <c r="F394" s="832" t="s">
        <v>2037</v>
      </c>
      <c r="G394" s="832" t="s">
        <v>2142</v>
      </c>
      <c r="H394" s="832" t="s">
        <v>626</v>
      </c>
      <c r="I394" s="832" t="s">
        <v>2143</v>
      </c>
      <c r="J394" s="832" t="s">
        <v>1601</v>
      </c>
      <c r="K394" s="832" t="s">
        <v>1602</v>
      </c>
      <c r="L394" s="835">
        <v>16.12</v>
      </c>
      <c r="M394" s="835">
        <v>16.12</v>
      </c>
      <c r="N394" s="832">
        <v>1</v>
      </c>
      <c r="O394" s="836">
        <v>0.5</v>
      </c>
      <c r="P394" s="835">
        <v>16.12</v>
      </c>
      <c r="Q394" s="837">
        <v>1</v>
      </c>
      <c r="R394" s="832">
        <v>1</v>
      </c>
      <c r="S394" s="837">
        <v>1</v>
      </c>
      <c r="T394" s="836">
        <v>0.5</v>
      </c>
      <c r="U394" s="838">
        <v>1</v>
      </c>
    </row>
    <row r="395" spans="1:21" ht="14.4" customHeight="1" x14ac:dyDescent="0.3">
      <c r="A395" s="831">
        <v>50</v>
      </c>
      <c r="B395" s="832" t="s">
        <v>2036</v>
      </c>
      <c r="C395" s="832" t="s">
        <v>2041</v>
      </c>
      <c r="D395" s="833" t="s">
        <v>3245</v>
      </c>
      <c r="E395" s="834" t="s">
        <v>2052</v>
      </c>
      <c r="F395" s="832" t="s">
        <v>2037</v>
      </c>
      <c r="G395" s="832" t="s">
        <v>2142</v>
      </c>
      <c r="H395" s="832" t="s">
        <v>626</v>
      </c>
      <c r="I395" s="832" t="s">
        <v>2144</v>
      </c>
      <c r="J395" s="832" t="s">
        <v>1601</v>
      </c>
      <c r="K395" s="832" t="s">
        <v>2145</v>
      </c>
      <c r="L395" s="835">
        <v>32.25</v>
      </c>
      <c r="M395" s="835">
        <v>64.5</v>
      </c>
      <c r="N395" s="832">
        <v>2</v>
      </c>
      <c r="O395" s="836">
        <v>1</v>
      </c>
      <c r="P395" s="835">
        <v>32.25</v>
      </c>
      <c r="Q395" s="837">
        <v>0.5</v>
      </c>
      <c r="R395" s="832">
        <v>1</v>
      </c>
      <c r="S395" s="837">
        <v>0.5</v>
      </c>
      <c r="T395" s="836">
        <v>0.5</v>
      </c>
      <c r="U395" s="838">
        <v>0.5</v>
      </c>
    </row>
    <row r="396" spans="1:21" ht="14.4" customHeight="1" x14ac:dyDescent="0.3">
      <c r="A396" s="831">
        <v>50</v>
      </c>
      <c r="B396" s="832" t="s">
        <v>2036</v>
      </c>
      <c r="C396" s="832" t="s">
        <v>2041</v>
      </c>
      <c r="D396" s="833" t="s">
        <v>3245</v>
      </c>
      <c r="E396" s="834" t="s">
        <v>2052</v>
      </c>
      <c r="F396" s="832" t="s">
        <v>2037</v>
      </c>
      <c r="G396" s="832" t="s">
        <v>2142</v>
      </c>
      <c r="H396" s="832" t="s">
        <v>626</v>
      </c>
      <c r="I396" s="832" t="s">
        <v>2146</v>
      </c>
      <c r="J396" s="832" t="s">
        <v>1601</v>
      </c>
      <c r="K396" s="832" t="s">
        <v>2147</v>
      </c>
      <c r="L396" s="835">
        <v>8.06</v>
      </c>
      <c r="M396" s="835">
        <v>16.12</v>
      </c>
      <c r="N396" s="832">
        <v>2</v>
      </c>
      <c r="O396" s="836">
        <v>1</v>
      </c>
      <c r="P396" s="835">
        <v>8.06</v>
      </c>
      <c r="Q396" s="837">
        <v>0.5</v>
      </c>
      <c r="R396" s="832">
        <v>1</v>
      </c>
      <c r="S396" s="837">
        <v>0.5</v>
      </c>
      <c r="T396" s="836">
        <v>0.5</v>
      </c>
      <c r="U396" s="838">
        <v>0.5</v>
      </c>
    </row>
    <row r="397" spans="1:21" ht="14.4" customHeight="1" x14ac:dyDescent="0.3">
      <c r="A397" s="831">
        <v>50</v>
      </c>
      <c r="B397" s="832" t="s">
        <v>2036</v>
      </c>
      <c r="C397" s="832" t="s">
        <v>2041</v>
      </c>
      <c r="D397" s="833" t="s">
        <v>3245</v>
      </c>
      <c r="E397" s="834" t="s">
        <v>2052</v>
      </c>
      <c r="F397" s="832" t="s">
        <v>2037</v>
      </c>
      <c r="G397" s="832" t="s">
        <v>2142</v>
      </c>
      <c r="H397" s="832" t="s">
        <v>587</v>
      </c>
      <c r="I397" s="832" t="s">
        <v>2351</v>
      </c>
      <c r="J397" s="832" t="s">
        <v>1601</v>
      </c>
      <c r="K397" s="832" t="s">
        <v>2352</v>
      </c>
      <c r="L397" s="835">
        <v>34.56</v>
      </c>
      <c r="M397" s="835">
        <v>103.68</v>
      </c>
      <c r="N397" s="832">
        <v>3</v>
      </c>
      <c r="O397" s="836">
        <v>1.5</v>
      </c>
      <c r="P397" s="835">
        <v>34.56</v>
      </c>
      <c r="Q397" s="837">
        <v>0.33333333333333331</v>
      </c>
      <c r="R397" s="832">
        <v>1</v>
      </c>
      <c r="S397" s="837">
        <v>0.33333333333333331</v>
      </c>
      <c r="T397" s="836">
        <v>0.5</v>
      </c>
      <c r="U397" s="838">
        <v>0.33333333333333331</v>
      </c>
    </row>
    <row r="398" spans="1:21" ht="14.4" customHeight="1" x14ac:dyDescent="0.3">
      <c r="A398" s="831">
        <v>50</v>
      </c>
      <c r="B398" s="832" t="s">
        <v>2036</v>
      </c>
      <c r="C398" s="832" t="s">
        <v>2041</v>
      </c>
      <c r="D398" s="833" t="s">
        <v>3245</v>
      </c>
      <c r="E398" s="834" t="s">
        <v>2052</v>
      </c>
      <c r="F398" s="832" t="s">
        <v>2037</v>
      </c>
      <c r="G398" s="832" t="s">
        <v>2142</v>
      </c>
      <c r="H398" s="832" t="s">
        <v>587</v>
      </c>
      <c r="I398" s="832" t="s">
        <v>2573</v>
      </c>
      <c r="J398" s="832" t="s">
        <v>2574</v>
      </c>
      <c r="K398" s="832" t="s">
        <v>2575</v>
      </c>
      <c r="L398" s="835">
        <v>16.12</v>
      </c>
      <c r="M398" s="835">
        <v>16.12</v>
      </c>
      <c r="N398" s="832">
        <v>1</v>
      </c>
      <c r="O398" s="836">
        <v>0.5</v>
      </c>
      <c r="P398" s="835"/>
      <c r="Q398" s="837">
        <v>0</v>
      </c>
      <c r="R398" s="832"/>
      <c r="S398" s="837">
        <v>0</v>
      </c>
      <c r="T398" s="836"/>
      <c r="U398" s="838">
        <v>0</v>
      </c>
    </row>
    <row r="399" spans="1:21" ht="14.4" customHeight="1" x14ac:dyDescent="0.3">
      <c r="A399" s="831">
        <v>50</v>
      </c>
      <c r="B399" s="832" t="s">
        <v>2036</v>
      </c>
      <c r="C399" s="832" t="s">
        <v>2041</v>
      </c>
      <c r="D399" s="833" t="s">
        <v>3245</v>
      </c>
      <c r="E399" s="834" t="s">
        <v>2052</v>
      </c>
      <c r="F399" s="832" t="s">
        <v>2037</v>
      </c>
      <c r="G399" s="832" t="s">
        <v>2148</v>
      </c>
      <c r="H399" s="832" t="s">
        <v>626</v>
      </c>
      <c r="I399" s="832" t="s">
        <v>1963</v>
      </c>
      <c r="J399" s="832" t="s">
        <v>991</v>
      </c>
      <c r="K399" s="832" t="s">
        <v>1958</v>
      </c>
      <c r="L399" s="835">
        <v>47.7</v>
      </c>
      <c r="M399" s="835">
        <v>429.3</v>
      </c>
      <c r="N399" s="832">
        <v>9</v>
      </c>
      <c r="O399" s="836">
        <v>5</v>
      </c>
      <c r="P399" s="835">
        <v>238.5</v>
      </c>
      <c r="Q399" s="837">
        <v>0.55555555555555558</v>
      </c>
      <c r="R399" s="832">
        <v>5</v>
      </c>
      <c r="S399" s="837">
        <v>0.55555555555555558</v>
      </c>
      <c r="T399" s="836">
        <v>2.5</v>
      </c>
      <c r="U399" s="838">
        <v>0.5</v>
      </c>
    </row>
    <row r="400" spans="1:21" ht="14.4" customHeight="1" x14ac:dyDescent="0.3">
      <c r="A400" s="831">
        <v>50</v>
      </c>
      <c r="B400" s="832" t="s">
        <v>2036</v>
      </c>
      <c r="C400" s="832" t="s">
        <v>2041</v>
      </c>
      <c r="D400" s="833" t="s">
        <v>3245</v>
      </c>
      <c r="E400" s="834" t="s">
        <v>2052</v>
      </c>
      <c r="F400" s="832" t="s">
        <v>2037</v>
      </c>
      <c r="G400" s="832" t="s">
        <v>2148</v>
      </c>
      <c r="H400" s="832" t="s">
        <v>626</v>
      </c>
      <c r="I400" s="832" t="s">
        <v>1734</v>
      </c>
      <c r="J400" s="832" t="s">
        <v>991</v>
      </c>
      <c r="K400" s="832" t="s">
        <v>1735</v>
      </c>
      <c r="L400" s="835">
        <v>143.09</v>
      </c>
      <c r="M400" s="835">
        <v>143.09</v>
      </c>
      <c r="N400" s="832">
        <v>1</v>
      </c>
      <c r="O400" s="836">
        <v>0.5</v>
      </c>
      <c r="P400" s="835"/>
      <c r="Q400" s="837">
        <v>0</v>
      </c>
      <c r="R400" s="832"/>
      <c r="S400" s="837">
        <v>0</v>
      </c>
      <c r="T400" s="836"/>
      <c r="U400" s="838">
        <v>0</v>
      </c>
    </row>
    <row r="401" spans="1:21" ht="14.4" customHeight="1" x14ac:dyDescent="0.3">
      <c r="A401" s="831">
        <v>50</v>
      </c>
      <c r="B401" s="832" t="s">
        <v>2036</v>
      </c>
      <c r="C401" s="832" t="s">
        <v>2041</v>
      </c>
      <c r="D401" s="833" t="s">
        <v>3245</v>
      </c>
      <c r="E401" s="834" t="s">
        <v>2052</v>
      </c>
      <c r="F401" s="832" t="s">
        <v>2037</v>
      </c>
      <c r="G401" s="832" t="s">
        <v>2148</v>
      </c>
      <c r="H401" s="832" t="s">
        <v>626</v>
      </c>
      <c r="I401" s="832" t="s">
        <v>1964</v>
      </c>
      <c r="J401" s="832" t="s">
        <v>995</v>
      </c>
      <c r="K401" s="832" t="s">
        <v>687</v>
      </c>
      <c r="L401" s="835">
        <v>95.39</v>
      </c>
      <c r="M401" s="835">
        <v>95.39</v>
      </c>
      <c r="N401" s="832">
        <v>1</v>
      </c>
      <c r="O401" s="836">
        <v>0.5</v>
      </c>
      <c r="P401" s="835"/>
      <c r="Q401" s="837">
        <v>0</v>
      </c>
      <c r="R401" s="832"/>
      <c r="S401" s="837">
        <v>0</v>
      </c>
      <c r="T401" s="836"/>
      <c r="U401" s="838">
        <v>0</v>
      </c>
    </row>
    <row r="402" spans="1:21" ht="14.4" customHeight="1" x14ac:dyDescent="0.3">
      <c r="A402" s="831">
        <v>50</v>
      </c>
      <c r="B402" s="832" t="s">
        <v>2036</v>
      </c>
      <c r="C402" s="832" t="s">
        <v>2041</v>
      </c>
      <c r="D402" s="833" t="s">
        <v>3245</v>
      </c>
      <c r="E402" s="834" t="s">
        <v>2052</v>
      </c>
      <c r="F402" s="832" t="s">
        <v>2037</v>
      </c>
      <c r="G402" s="832" t="s">
        <v>2149</v>
      </c>
      <c r="H402" s="832" t="s">
        <v>626</v>
      </c>
      <c r="I402" s="832" t="s">
        <v>2576</v>
      </c>
      <c r="J402" s="832" t="s">
        <v>2577</v>
      </c>
      <c r="K402" s="832" t="s">
        <v>2578</v>
      </c>
      <c r="L402" s="835">
        <v>39.85</v>
      </c>
      <c r="M402" s="835">
        <v>39.85</v>
      </c>
      <c r="N402" s="832">
        <v>1</v>
      </c>
      <c r="O402" s="836">
        <v>0.5</v>
      </c>
      <c r="P402" s="835">
        <v>39.85</v>
      </c>
      <c r="Q402" s="837">
        <v>1</v>
      </c>
      <c r="R402" s="832">
        <v>1</v>
      </c>
      <c r="S402" s="837">
        <v>1</v>
      </c>
      <c r="T402" s="836">
        <v>0.5</v>
      </c>
      <c r="U402" s="838">
        <v>1</v>
      </c>
    </row>
    <row r="403" spans="1:21" ht="14.4" customHeight="1" x14ac:dyDescent="0.3">
      <c r="A403" s="831">
        <v>50</v>
      </c>
      <c r="B403" s="832" t="s">
        <v>2036</v>
      </c>
      <c r="C403" s="832" t="s">
        <v>2041</v>
      </c>
      <c r="D403" s="833" t="s">
        <v>3245</v>
      </c>
      <c r="E403" s="834" t="s">
        <v>2052</v>
      </c>
      <c r="F403" s="832" t="s">
        <v>2037</v>
      </c>
      <c r="G403" s="832" t="s">
        <v>2149</v>
      </c>
      <c r="H403" s="832" t="s">
        <v>626</v>
      </c>
      <c r="I403" s="832" t="s">
        <v>1754</v>
      </c>
      <c r="J403" s="832" t="s">
        <v>1752</v>
      </c>
      <c r="K403" s="832" t="s">
        <v>1755</v>
      </c>
      <c r="L403" s="835">
        <v>145.72999999999999</v>
      </c>
      <c r="M403" s="835">
        <v>145.72999999999999</v>
      </c>
      <c r="N403" s="832">
        <v>1</v>
      </c>
      <c r="O403" s="836">
        <v>0.5</v>
      </c>
      <c r="P403" s="835">
        <v>145.72999999999999</v>
      </c>
      <c r="Q403" s="837">
        <v>1</v>
      </c>
      <c r="R403" s="832">
        <v>1</v>
      </c>
      <c r="S403" s="837">
        <v>1</v>
      </c>
      <c r="T403" s="836">
        <v>0.5</v>
      </c>
      <c r="U403" s="838">
        <v>1</v>
      </c>
    </row>
    <row r="404" spans="1:21" ht="14.4" customHeight="1" x14ac:dyDescent="0.3">
      <c r="A404" s="831">
        <v>50</v>
      </c>
      <c r="B404" s="832" t="s">
        <v>2036</v>
      </c>
      <c r="C404" s="832" t="s">
        <v>2041</v>
      </c>
      <c r="D404" s="833" t="s">
        <v>3245</v>
      </c>
      <c r="E404" s="834" t="s">
        <v>2052</v>
      </c>
      <c r="F404" s="832" t="s">
        <v>2037</v>
      </c>
      <c r="G404" s="832" t="s">
        <v>2362</v>
      </c>
      <c r="H404" s="832" t="s">
        <v>587</v>
      </c>
      <c r="I404" s="832" t="s">
        <v>2363</v>
      </c>
      <c r="J404" s="832" t="s">
        <v>2364</v>
      </c>
      <c r="K404" s="832" t="s">
        <v>2365</v>
      </c>
      <c r="L404" s="835">
        <v>87.67</v>
      </c>
      <c r="M404" s="835">
        <v>87.67</v>
      </c>
      <c r="N404" s="832">
        <v>1</v>
      </c>
      <c r="O404" s="836">
        <v>0.5</v>
      </c>
      <c r="P404" s="835"/>
      <c r="Q404" s="837">
        <v>0</v>
      </c>
      <c r="R404" s="832"/>
      <c r="S404" s="837">
        <v>0</v>
      </c>
      <c r="T404" s="836"/>
      <c r="U404" s="838">
        <v>0</v>
      </c>
    </row>
    <row r="405" spans="1:21" ht="14.4" customHeight="1" x14ac:dyDescent="0.3">
      <c r="A405" s="831">
        <v>50</v>
      </c>
      <c r="B405" s="832" t="s">
        <v>2036</v>
      </c>
      <c r="C405" s="832" t="s">
        <v>2041</v>
      </c>
      <c r="D405" s="833" t="s">
        <v>3245</v>
      </c>
      <c r="E405" s="834" t="s">
        <v>2052</v>
      </c>
      <c r="F405" s="832" t="s">
        <v>2037</v>
      </c>
      <c r="G405" s="832" t="s">
        <v>2150</v>
      </c>
      <c r="H405" s="832" t="s">
        <v>587</v>
      </c>
      <c r="I405" s="832" t="s">
        <v>2579</v>
      </c>
      <c r="J405" s="832" t="s">
        <v>2152</v>
      </c>
      <c r="K405" s="832" t="s">
        <v>2580</v>
      </c>
      <c r="L405" s="835">
        <v>1195.75</v>
      </c>
      <c r="M405" s="835">
        <v>1195.75</v>
      </c>
      <c r="N405" s="832">
        <v>1</v>
      </c>
      <c r="O405" s="836">
        <v>0.5</v>
      </c>
      <c r="P405" s="835">
        <v>1195.75</v>
      </c>
      <c r="Q405" s="837">
        <v>1</v>
      </c>
      <c r="R405" s="832">
        <v>1</v>
      </c>
      <c r="S405" s="837">
        <v>1</v>
      </c>
      <c r="T405" s="836">
        <v>0.5</v>
      </c>
      <c r="U405" s="838">
        <v>1</v>
      </c>
    </row>
    <row r="406" spans="1:21" ht="14.4" customHeight="1" x14ac:dyDescent="0.3">
      <c r="A406" s="831">
        <v>50</v>
      </c>
      <c r="B406" s="832" t="s">
        <v>2036</v>
      </c>
      <c r="C406" s="832" t="s">
        <v>2041</v>
      </c>
      <c r="D406" s="833" t="s">
        <v>3245</v>
      </c>
      <c r="E406" s="834" t="s">
        <v>2052</v>
      </c>
      <c r="F406" s="832" t="s">
        <v>2037</v>
      </c>
      <c r="G406" s="832" t="s">
        <v>2581</v>
      </c>
      <c r="H406" s="832" t="s">
        <v>587</v>
      </c>
      <c r="I406" s="832" t="s">
        <v>2582</v>
      </c>
      <c r="J406" s="832" t="s">
        <v>716</v>
      </c>
      <c r="K406" s="832" t="s">
        <v>2583</v>
      </c>
      <c r="L406" s="835">
        <v>0</v>
      </c>
      <c r="M406" s="835">
        <v>0</v>
      </c>
      <c r="N406" s="832">
        <v>1</v>
      </c>
      <c r="O406" s="836">
        <v>0.5</v>
      </c>
      <c r="P406" s="835">
        <v>0</v>
      </c>
      <c r="Q406" s="837"/>
      <c r="R406" s="832">
        <v>1</v>
      </c>
      <c r="S406" s="837">
        <v>1</v>
      </c>
      <c r="T406" s="836">
        <v>0.5</v>
      </c>
      <c r="U406" s="838">
        <v>1</v>
      </c>
    </row>
    <row r="407" spans="1:21" ht="14.4" customHeight="1" x14ac:dyDescent="0.3">
      <c r="A407" s="831">
        <v>50</v>
      </c>
      <c r="B407" s="832" t="s">
        <v>2036</v>
      </c>
      <c r="C407" s="832" t="s">
        <v>2041</v>
      </c>
      <c r="D407" s="833" t="s">
        <v>3245</v>
      </c>
      <c r="E407" s="834" t="s">
        <v>2052</v>
      </c>
      <c r="F407" s="832" t="s">
        <v>2037</v>
      </c>
      <c r="G407" s="832" t="s">
        <v>2584</v>
      </c>
      <c r="H407" s="832" t="s">
        <v>587</v>
      </c>
      <c r="I407" s="832" t="s">
        <v>2585</v>
      </c>
      <c r="J407" s="832" t="s">
        <v>2586</v>
      </c>
      <c r="K407" s="832" t="s">
        <v>2587</v>
      </c>
      <c r="L407" s="835">
        <v>32.25</v>
      </c>
      <c r="M407" s="835">
        <v>96.75</v>
      </c>
      <c r="N407" s="832">
        <v>3</v>
      </c>
      <c r="O407" s="836">
        <v>2</v>
      </c>
      <c r="P407" s="835">
        <v>32.25</v>
      </c>
      <c r="Q407" s="837">
        <v>0.33333333333333331</v>
      </c>
      <c r="R407" s="832">
        <v>1</v>
      </c>
      <c r="S407" s="837">
        <v>0.33333333333333331</v>
      </c>
      <c r="T407" s="836">
        <v>0.5</v>
      </c>
      <c r="U407" s="838">
        <v>0.25</v>
      </c>
    </row>
    <row r="408" spans="1:21" ht="14.4" customHeight="1" x14ac:dyDescent="0.3">
      <c r="A408" s="831">
        <v>50</v>
      </c>
      <c r="B408" s="832" t="s">
        <v>2036</v>
      </c>
      <c r="C408" s="832" t="s">
        <v>2041</v>
      </c>
      <c r="D408" s="833" t="s">
        <v>3245</v>
      </c>
      <c r="E408" s="834" t="s">
        <v>2052</v>
      </c>
      <c r="F408" s="832" t="s">
        <v>2037</v>
      </c>
      <c r="G408" s="832" t="s">
        <v>2153</v>
      </c>
      <c r="H408" s="832" t="s">
        <v>626</v>
      </c>
      <c r="I408" s="832" t="s">
        <v>1743</v>
      </c>
      <c r="J408" s="832" t="s">
        <v>1740</v>
      </c>
      <c r="K408" s="832" t="s">
        <v>1744</v>
      </c>
      <c r="L408" s="835">
        <v>10.34</v>
      </c>
      <c r="M408" s="835">
        <v>10.34</v>
      </c>
      <c r="N408" s="832">
        <v>1</v>
      </c>
      <c r="O408" s="836">
        <v>0.5</v>
      </c>
      <c r="P408" s="835"/>
      <c r="Q408" s="837">
        <v>0</v>
      </c>
      <c r="R408" s="832"/>
      <c r="S408" s="837">
        <v>0</v>
      </c>
      <c r="T408" s="836"/>
      <c r="U408" s="838">
        <v>0</v>
      </c>
    </row>
    <row r="409" spans="1:21" ht="14.4" customHeight="1" x14ac:dyDescent="0.3">
      <c r="A409" s="831">
        <v>50</v>
      </c>
      <c r="B409" s="832" t="s">
        <v>2036</v>
      </c>
      <c r="C409" s="832" t="s">
        <v>2041</v>
      </c>
      <c r="D409" s="833" t="s">
        <v>3245</v>
      </c>
      <c r="E409" s="834" t="s">
        <v>2052</v>
      </c>
      <c r="F409" s="832" t="s">
        <v>2037</v>
      </c>
      <c r="G409" s="832" t="s">
        <v>2153</v>
      </c>
      <c r="H409" s="832" t="s">
        <v>626</v>
      </c>
      <c r="I409" s="832" t="s">
        <v>1745</v>
      </c>
      <c r="J409" s="832" t="s">
        <v>1740</v>
      </c>
      <c r="K409" s="832" t="s">
        <v>1746</v>
      </c>
      <c r="L409" s="835">
        <v>15.9</v>
      </c>
      <c r="M409" s="835">
        <v>31.8</v>
      </c>
      <c r="N409" s="832">
        <v>2</v>
      </c>
      <c r="O409" s="836">
        <v>1</v>
      </c>
      <c r="P409" s="835"/>
      <c r="Q409" s="837">
        <v>0</v>
      </c>
      <c r="R409" s="832"/>
      <c r="S409" s="837">
        <v>0</v>
      </c>
      <c r="T409" s="836"/>
      <c r="U409" s="838">
        <v>0</v>
      </c>
    </row>
    <row r="410" spans="1:21" ht="14.4" customHeight="1" x14ac:dyDescent="0.3">
      <c r="A410" s="831">
        <v>50</v>
      </c>
      <c r="B410" s="832" t="s">
        <v>2036</v>
      </c>
      <c r="C410" s="832" t="s">
        <v>2041</v>
      </c>
      <c r="D410" s="833" t="s">
        <v>3245</v>
      </c>
      <c r="E410" s="834" t="s">
        <v>2052</v>
      </c>
      <c r="F410" s="832" t="s">
        <v>2037</v>
      </c>
      <c r="G410" s="832" t="s">
        <v>2153</v>
      </c>
      <c r="H410" s="832" t="s">
        <v>626</v>
      </c>
      <c r="I410" s="832" t="s">
        <v>1747</v>
      </c>
      <c r="J410" s="832" t="s">
        <v>1740</v>
      </c>
      <c r="K410" s="832" t="s">
        <v>1726</v>
      </c>
      <c r="L410" s="835">
        <v>47.7</v>
      </c>
      <c r="M410" s="835">
        <v>47.7</v>
      </c>
      <c r="N410" s="832">
        <v>1</v>
      </c>
      <c r="O410" s="836">
        <v>0.5</v>
      </c>
      <c r="P410" s="835">
        <v>47.7</v>
      </c>
      <c r="Q410" s="837">
        <v>1</v>
      </c>
      <c r="R410" s="832">
        <v>1</v>
      </c>
      <c r="S410" s="837">
        <v>1</v>
      </c>
      <c r="T410" s="836">
        <v>0.5</v>
      </c>
      <c r="U410" s="838">
        <v>1</v>
      </c>
    </row>
    <row r="411" spans="1:21" ht="14.4" customHeight="1" x14ac:dyDescent="0.3">
      <c r="A411" s="831">
        <v>50</v>
      </c>
      <c r="B411" s="832" t="s">
        <v>2036</v>
      </c>
      <c r="C411" s="832" t="s">
        <v>2041</v>
      </c>
      <c r="D411" s="833" t="s">
        <v>3245</v>
      </c>
      <c r="E411" s="834" t="s">
        <v>2052</v>
      </c>
      <c r="F411" s="832" t="s">
        <v>2037</v>
      </c>
      <c r="G411" s="832" t="s">
        <v>2154</v>
      </c>
      <c r="H411" s="832" t="s">
        <v>587</v>
      </c>
      <c r="I411" s="832" t="s">
        <v>2588</v>
      </c>
      <c r="J411" s="832" t="s">
        <v>2156</v>
      </c>
      <c r="K411" s="832" t="s">
        <v>1796</v>
      </c>
      <c r="L411" s="835">
        <v>143.35</v>
      </c>
      <c r="M411" s="835">
        <v>286.7</v>
      </c>
      <c r="N411" s="832">
        <v>2</v>
      </c>
      <c r="O411" s="836">
        <v>1</v>
      </c>
      <c r="P411" s="835">
        <v>143.35</v>
      </c>
      <c r="Q411" s="837">
        <v>0.5</v>
      </c>
      <c r="R411" s="832">
        <v>1</v>
      </c>
      <c r="S411" s="837">
        <v>0.5</v>
      </c>
      <c r="T411" s="836">
        <v>0.5</v>
      </c>
      <c r="U411" s="838">
        <v>0.5</v>
      </c>
    </row>
    <row r="412" spans="1:21" ht="14.4" customHeight="1" x14ac:dyDescent="0.3">
      <c r="A412" s="831">
        <v>50</v>
      </c>
      <c r="B412" s="832" t="s">
        <v>2036</v>
      </c>
      <c r="C412" s="832" t="s">
        <v>2041</v>
      </c>
      <c r="D412" s="833" t="s">
        <v>3245</v>
      </c>
      <c r="E412" s="834" t="s">
        <v>2052</v>
      </c>
      <c r="F412" s="832" t="s">
        <v>2037</v>
      </c>
      <c r="G412" s="832" t="s">
        <v>2154</v>
      </c>
      <c r="H412" s="832" t="s">
        <v>587</v>
      </c>
      <c r="I412" s="832" t="s">
        <v>2589</v>
      </c>
      <c r="J412" s="832" t="s">
        <v>2156</v>
      </c>
      <c r="K412" s="832" t="s">
        <v>2245</v>
      </c>
      <c r="L412" s="835">
        <v>430.05</v>
      </c>
      <c r="M412" s="835">
        <v>430.05</v>
      </c>
      <c r="N412" s="832">
        <v>1</v>
      </c>
      <c r="O412" s="836">
        <v>1</v>
      </c>
      <c r="P412" s="835">
        <v>430.05</v>
      </c>
      <c r="Q412" s="837">
        <v>1</v>
      </c>
      <c r="R412" s="832">
        <v>1</v>
      </c>
      <c r="S412" s="837">
        <v>1</v>
      </c>
      <c r="T412" s="836">
        <v>1</v>
      </c>
      <c r="U412" s="838">
        <v>1</v>
      </c>
    </row>
    <row r="413" spans="1:21" ht="14.4" customHeight="1" x14ac:dyDescent="0.3">
      <c r="A413" s="831">
        <v>50</v>
      </c>
      <c r="B413" s="832" t="s">
        <v>2036</v>
      </c>
      <c r="C413" s="832" t="s">
        <v>2041</v>
      </c>
      <c r="D413" s="833" t="s">
        <v>3245</v>
      </c>
      <c r="E413" s="834" t="s">
        <v>2052</v>
      </c>
      <c r="F413" s="832" t="s">
        <v>2037</v>
      </c>
      <c r="G413" s="832" t="s">
        <v>2154</v>
      </c>
      <c r="H413" s="832" t="s">
        <v>587</v>
      </c>
      <c r="I413" s="832" t="s">
        <v>2590</v>
      </c>
      <c r="J413" s="832" t="s">
        <v>2591</v>
      </c>
      <c r="K413" s="832" t="s">
        <v>2592</v>
      </c>
      <c r="L413" s="835">
        <v>260.89</v>
      </c>
      <c r="M413" s="835">
        <v>260.89</v>
      </c>
      <c r="N413" s="832">
        <v>1</v>
      </c>
      <c r="O413" s="836">
        <v>0.5</v>
      </c>
      <c r="P413" s="835">
        <v>260.89</v>
      </c>
      <c r="Q413" s="837">
        <v>1</v>
      </c>
      <c r="R413" s="832">
        <v>1</v>
      </c>
      <c r="S413" s="837">
        <v>1</v>
      </c>
      <c r="T413" s="836">
        <v>0.5</v>
      </c>
      <c r="U413" s="838">
        <v>1</v>
      </c>
    </row>
    <row r="414" spans="1:21" ht="14.4" customHeight="1" x14ac:dyDescent="0.3">
      <c r="A414" s="831">
        <v>50</v>
      </c>
      <c r="B414" s="832" t="s">
        <v>2036</v>
      </c>
      <c r="C414" s="832" t="s">
        <v>2041</v>
      </c>
      <c r="D414" s="833" t="s">
        <v>3245</v>
      </c>
      <c r="E414" s="834" t="s">
        <v>2052</v>
      </c>
      <c r="F414" s="832" t="s">
        <v>2037</v>
      </c>
      <c r="G414" s="832" t="s">
        <v>2154</v>
      </c>
      <c r="H414" s="832" t="s">
        <v>587</v>
      </c>
      <c r="I414" s="832" t="s">
        <v>2593</v>
      </c>
      <c r="J414" s="832" t="s">
        <v>2591</v>
      </c>
      <c r="K414" s="832" t="s">
        <v>2594</v>
      </c>
      <c r="L414" s="835">
        <v>617.51</v>
      </c>
      <c r="M414" s="835">
        <v>617.51</v>
      </c>
      <c r="N414" s="832">
        <v>1</v>
      </c>
      <c r="O414" s="836">
        <v>0.5</v>
      </c>
      <c r="P414" s="835"/>
      <c r="Q414" s="837">
        <v>0</v>
      </c>
      <c r="R414" s="832"/>
      <c r="S414" s="837">
        <v>0</v>
      </c>
      <c r="T414" s="836"/>
      <c r="U414" s="838">
        <v>0</v>
      </c>
    </row>
    <row r="415" spans="1:21" ht="14.4" customHeight="1" x14ac:dyDescent="0.3">
      <c r="A415" s="831">
        <v>50</v>
      </c>
      <c r="B415" s="832" t="s">
        <v>2036</v>
      </c>
      <c r="C415" s="832" t="s">
        <v>2041</v>
      </c>
      <c r="D415" s="833" t="s">
        <v>3245</v>
      </c>
      <c r="E415" s="834" t="s">
        <v>2052</v>
      </c>
      <c r="F415" s="832" t="s">
        <v>2037</v>
      </c>
      <c r="G415" s="832" t="s">
        <v>2595</v>
      </c>
      <c r="H415" s="832" t="s">
        <v>587</v>
      </c>
      <c r="I415" s="832" t="s">
        <v>2596</v>
      </c>
      <c r="J415" s="832" t="s">
        <v>2597</v>
      </c>
      <c r="K415" s="832" t="s">
        <v>2598</v>
      </c>
      <c r="L415" s="835">
        <v>0</v>
      </c>
      <c r="M415" s="835">
        <v>0</v>
      </c>
      <c r="N415" s="832">
        <v>1</v>
      </c>
      <c r="O415" s="836">
        <v>0.5</v>
      </c>
      <c r="P415" s="835">
        <v>0</v>
      </c>
      <c r="Q415" s="837"/>
      <c r="R415" s="832">
        <v>1</v>
      </c>
      <c r="S415" s="837">
        <v>1</v>
      </c>
      <c r="T415" s="836">
        <v>0.5</v>
      </c>
      <c r="U415" s="838">
        <v>1</v>
      </c>
    </row>
    <row r="416" spans="1:21" ht="14.4" customHeight="1" x14ac:dyDescent="0.3">
      <c r="A416" s="831">
        <v>50</v>
      </c>
      <c r="B416" s="832" t="s">
        <v>2036</v>
      </c>
      <c r="C416" s="832" t="s">
        <v>2041</v>
      </c>
      <c r="D416" s="833" t="s">
        <v>3245</v>
      </c>
      <c r="E416" s="834" t="s">
        <v>2052</v>
      </c>
      <c r="F416" s="832" t="s">
        <v>2037</v>
      </c>
      <c r="G416" s="832" t="s">
        <v>2372</v>
      </c>
      <c r="H416" s="832" t="s">
        <v>587</v>
      </c>
      <c r="I416" s="832" t="s">
        <v>2599</v>
      </c>
      <c r="J416" s="832" t="s">
        <v>1034</v>
      </c>
      <c r="K416" s="832" t="s">
        <v>2600</v>
      </c>
      <c r="L416" s="835">
        <v>0</v>
      </c>
      <c r="M416" s="835">
        <v>0</v>
      </c>
      <c r="N416" s="832">
        <v>7</v>
      </c>
      <c r="O416" s="836">
        <v>5.5</v>
      </c>
      <c r="P416" s="835">
        <v>0</v>
      </c>
      <c r="Q416" s="837"/>
      <c r="R416" s="832">
        <v>2</v>
      </c>
      <c r="S416" s="837">
        <v>0.2857142857142857</v>
      </c>
      <c r="T416" s="836">
        <v>1.5</v>
      </c>
      <c r="U416" s="838">
        <v>0.27272727272727271</v>
      </c>
    </row>
    <row r="417" spans="1:21" ht="14.4" customHeight="1" x14ac:dyDescent="0.3">
      <c r="A417" s="831">
        <v>50</v>
      </c>
      <c r="B417" s="832" t="s">
        <v>2036</v>
      </c>
      <c r="C417" s="832" t="s">
        <v>2041</v>
      </c>
      <c r="D417" s="833" t="s">
        <v>3245</v>
      </c>
      <c r="E417" s="834" t="s">
        <v>2052</v>
      </c>
      <c r="F417" s="832" t="s">
        <v>2037</v>
      </c>
      <c r="G417" s="832" t="s">
        <v>2601</v>
      </c>
      <c r="H417" s="832" t="s">
        <v>626</v>
      </c>
      <c r="I417" s="832" t="s">
        <v>1883</v>
      </c>
      <c r="J417" s="832" t="s">
        <v>962</v>
      </c>
      <c r="K417" s="832" t="s">
        <v>1884</v>
      </c>
      <c r="L417" s="835">
        <v>0</v>
      </c>
      <c r="M417" s="835">
        <v>0</v>
      </c>
      <c r="N417" s="832">
        <v>2</v>
      </c>
      <c r="O417" s="836">
        <v>1.5</v>
      </c>
      <c r="P417" s="835">
        <v>0</v>
      </c>
      <c r="Q417" s="837"/>
      <c r="R417" s="832">
        <v>1</v>
      </c>
      <c r="S417" s="837">
        <v>0.5</v>
      </c>
      <c r="T417" s="836">
        <v>0.5</v>
      </c>
      <c r="U417" s="838">
        <v>0.33333333333333331</v>
      </c>
    </row>
    <row r="418" spans="1:21" ht="14.4" customHeight="1" x14ac:dyDescent="0.3">
      <c r="A418" s="831">
        <v>50</v>
      </c>
      <c r="B418" s="832" t="s">
        <v>2036</v>
      </c>
      <c r="C418" s="832" t="s">
        <v>2041</v>
      </c>
      <c r="D418" s="833" t="s">
        <v>3245</v>
      </c>
      <c r="E418" s="834" t="s">
        <v>2052</v>
      </c>
      <c r="F418" s="832" t="s">
        <v>2037</v>
      </c>
      <c r="G418" s="832" t="s">
        <v>2161</v>
      </c>
      <c r="H418" s="832" t="s">
        <v>587</v>
      </c>
      <c r="I418" s="832" t="s">
        <v>2162</v>
      </c>
      <c r="J418" s="832" t="s">
        <v>1100</v>
      </c>
      <c r="K418" s="832" t="s">
        <v>2163</v>
      </c>
      <c r="L418" s="835">
        <v>42.08</v>
      </c>
      <c r="M418" s="835">
        <v>210.39999999999998</v>
      </c>
      <c r="N418" s="832">
        <v>5</v>
      </c>
      <c r="O418" s="836">
        <v>2.5</v>
      </c>
      <c r="P418" s="835">
        <v>42.08</v>
      </c>
      <c r="Q418" s="837">
        <v>0.2</v>
      </c>
      <c r="R418" s="832">
        <v>1</v>
      </c>
      <c r="S418" s="837">
        <v>0.2</v>
      </c>
      <c r="T418" s="836">
        <v>0.5</v>
      </c>
      <c r="U418" s="838">
        <v>0.2</v>
      </c>
    </row>
    <row r="419" spans="1:21" ht="14.4" customHeight="1" x14ac:dyDescent="0.3">
      <c r="A419" s="831">
        <v>50</v>
      </c>
      <c r="B419" s="832" t="s">
        <v>2036</v>
      </c>
      <c r="C419" s="832" t="s">
        <v>2041</v>
      </c>
      <c r="D419" s="833" t="s">
        <v>3245</v>
      </c>
      <c r="E419" s="834" t="s">
        <v>2052</v>
      </c>
      <c r="F419" s="832" t="s">
        <v>2037</v>
      </c>
      <c r="G419" s="832" t="s">
        <v>2471</v>
      </c>
      <c r="H419" s="832" t="s">
        <v>587</v>
      </c>
      <c r="I419" s="832" t="s">
        <v>2602</v>
      </c>
      <c r="J419" s="832" t="s">
        <v>2603</v>
      </c>
      <c r="K419" s="832" t="s">
        <v>2473</v>
      </c>
      <c r="L419" s="835">
        <v>42.54</v>
      </c>
      <c r="M419" s="835">
        <v>42.54</v>
      </c>
      <c r="N419" s="832">
        <v>1</v>
      </c>
      <c r="O419" s="836">
        <v>0.5</v>
      </c>
      <c r="P419" s="835"/>
      <c r="Q419" s="837">
        <v>0</v>
      </c>
      <c r="R419" s="832"/>
      <c r="S419" s="837">
        <v>0</v>
      </c>
      <c r="T419" s="836"/>
      <c r="U419" s="838">
        <v>0</v>
      </c>
    </row>
    <row r="420" spans="1:21" ht="14.4" customHeight="1" x14ac:dyDescent="0.3">
      <c r="A420" s="831">
        <v>50</v>
      </c>
      <c r="B420" s="832" t="s">
        <v>2036</v>
      </c>
      <c r="C420" s="832" t="s">
        <v>2041</v>
      </c>
      <c r="D420" s="833" t="s">
        <v>3245</v>
      </c>
      <c r="E420" s="834" t="s">
        <v>2052</v>
      </c>
      <c r="F420" s="832" t="s">
        <v>2037</v>
      </c>
      <c r="G420" s="832" t="s">
        <v>2471</v>
      </c>
      <c r="H420" s="832" t="s">
        <v>587</v>
      </c>
      <c r="I420" s="832" t="s">
        <v>2472</v>
      </c>
      <c r="J420" s="832" t="s">
        <v>1216</v>
      </c>
      <c r="K420" s="832" t="s">
        <v>2473</v>
      </c>
      <c r="L420" s="835">
        <v>42.54</v>
      </c>
      <c r="M420" s="835">
        <v>42.54</v>
      </c>
      <c r="N420" s="832">
        <v>1</v>
      </c>
      <c r="O420" s="836">
        <v>1</v>
      </c>
      <c r="P420" s="835">
        <v>42.54</v>
      </c>
      <c r="Q420" s="837">
        <v>1</v>
      </c>
      <c r="R420" s="832">
        <v>1</v>
      </c>
      <c r="S420" s="837">
        <v>1</v>
      </c>
      <c r="T420" s="836">
        <v>1</v>
      </c>
      <c r="U420" s="838">
        <v>1</v>
      </c>
    </row>
    <row r="421" spans="1:21" ht="14.4" customHeight="1" x14ac:dyDescent="0.3">
      <c r="A421" s="831">
        <v>50</v>
      </c>
      <c r="B421" s="832" t="s">
        <v>2036</v>
      </c>
      <c r="C421" s="832" t="s">
        <v>2041</v>
      </c>
      <c r="D421" s="833" t="s">
        <v>3245</v>
      </c>
      <c r="E421" s="834" t="s">
        <v>2052</v>
      </c>
      <c r="F421" s="832" t="s">
        <v>2037</v>
      </c>
      <c r="G421" s="832" t="s">
        <v>2471</v>
      </c>
      <c r="H421" s="832" t="s">
        <v>587</v>
      </c>
      <c r="I421" s="832" t="s">
        <v>2604</v>
      </c>
      <c r="J421" s="832" t="s">
        <v>2605</v>
      </c>
      <c r="K421" s="832" t="s">
        <v>2606</v>
      </c>
      <c r="L421" s="835">
        <v>66.88</v>
      </c>
      <c r="M421" s="835">
        <v>66.88</v>
      </c>
      <c r="N421" s="832">
        <v>1</v>
      </c>
      <c r="O421" s="836">
        <v>1</v>
      </c>
      <c r="P421" s="835">
        <v>66.88</v>
      </c>
      <c r="Q421" s="837">
        <v>1</v>
      </c>
      <c r="R421" s="832">
        <v>1</v>
      </c>
      <c r="S421" s="837">
        <v>1</v>
      </c>
      <c r="T421" s="836">
        <v>1</v>
      </c>
      <c r="U421" s="838">
        <v>1</v>
      </c>
    </row>
    <row r="422" spans="1:21" ht="14.4" customHeight="1" x14ac:dyDescent="0.3">
      <c r="A422" s="831">
        <v>50</v>
      </c>
      <c r="B422" s="832" t="s">
        <v>2036</v>
      </c>
      <c r="C422" s="832" t="s">
        <v>2041</v>
      </c>
      <c r="D422" s="833" t="s">
        <v>3245</v>
      </c>
      <c r="E422" s="834" t="s">
        <v>2052</v>
      </c>
      <c r="F422" s="832" t="s">
        <v>2037</v>
      </c>
      <c r="G422" s="832" t="s">
        <v>2198</v>
      </c>
      <c r="H422" s="832" t="s">
        <v>587</v>
      </c>
      <c r="I422" s="832" t="s">
        <v>2607</v>
      </c>
      <c r="J422" s="832" t="s">
        <v>2608</v>
      </c>
      <c r="K422" s="832" t="s">
        <v>2609</v>
      </c>
      <c r="L422" s="835">
        <v>73.83</v>
      </c>
      <c r="M422" s="835">
        <v>73.83</v>
      </c>
      <c r="N422" s="832">
        <v>1</v>
      </c>
      <c r="O422" s="836">
        <v>0.5</v>
      </c>
      <c r="P422" s="835"/>
      <c r="Q422" s="837">
        <v>0</v>
      </c>
      <c r="R422" s="832"/>
      <c r="S422" s="837">
        <v>0</v>
      </c>
      <c r="T422" s="836"/>
      <c r="U422" s="838">
        <v>0</v>
      </c>
    </row>
    <row r="423" spans="1:21" ht="14.4" customHeight="1" x14ac:dyDescent="0.3">
      <c r="A423" s="831">
        <v>50</v>
      </c>
      <c r="B423" s="832" t="s">
        <v>2036</v>
      </c>
      <c r="C423" s="832" t="s">
        <v>2041</v>
      </c>
      <c r="D423" s="833" t="s">
        <v>3245</v>
      </c>
      <c r="E423" s="834" t="s">
        <v>2052</v>
      </c>
      <c r="F423" s="832" t="s">
        <v>2037</v>
      </c>
      <c r="G423" s="832" t="s">
        <v>2198</v>
      </c>
      <c r="H423" s="832" t="s">
        <v>587</v>
      </c>
      <c r="I423" s="832" t="s">
        <v>2610</v>
      </c>
      <c r="J423" s="832" t="s">
        <v>2611</v>
      </c>
      <c r="K423" s="832" t="s">
        <v>2612</v>
      </c>
      <c r="L423" s="835">
        <v>36.909999999999997</v>
      </c>
      <c r="M423" s="835">
        <v>36.909999999999997</v>
      </c>
      <c r="N423" s="832">
        <v>1</v>
      </c>
      <c r="O423" s="836">
        <v>0.5</v>
      </c>
      <c r="P423" s="835">
        <v>36.909999999999997</v>
      </c>
      <c r="Q423" s="837">
        <v>1</v>
      </c>
      <c r="R423" s="832">
        <v>1</v>
      </c>
      <c r="S423" s="837">
        <v>1</v>
      </c>
      <c r="T423" s="836">
        <v>0.5</v>
      </c>
      <c r="U423" s="838">
        <v>1</v>
      </c>
    </row>
    <row r="424" spans="1:21" ht="14.4" customHeight="1" x14ac:dyDescent="0.3">
      <c r="A424" s="831">
        <v>50</v>
      </c>
      <c r="B424" s="832" t="s">
        <v>2036</v>
      </c>
      <c r="C424" s="832" t="s">
        <v>2041</v>
      </c>
      <c r="D424" s="833" t="s">
        <v>3245</v>
      </c>
      <c r="E424" s="834" t="s">
        <v>2052</v>
      </c>
      <c r="F424" s="832" t="s">
        <v>2037</v>
      </c>
      <c r="G424" s="832" t="s">
        <v>2101</v>
      </c>
      <c r="H424" s="832" t="s">
        <v>587</v>
      </c>
      <c r="I424" s="832" t="s">
        <v>2102</v>
      </c>
      <c r="J424" s="832" t="s">
        <v>808</v>
      </c>
      <c r="K424" s="832" t="s">
        <v>809</v>
      </c>
      <c r="L424" s="835">
        <v>50.89</v>
      </c>
      <c r="M424" s="835">
        <v>50.89</v>
      </c>
      <c r="N424" s="832">
        <v>1</v>
      </c>
      <c r="O424" s="836">
        <v>0.5</v>
      </c>
      <c r="P424" s="835">
        <v>50.89</v>
      </c>
      <c r="Q424" s="837">
        <v>1</v>
      </c>
      <c r="R424" s="832">
        <v>1</v>
      </c>
      <c r="S424" s="837">
        <v>1</v>
      </c>
      <c r="T424" s="836">
        <v>0.5</v>
      </c>
      <c r="U424" s="838">
        <v>1</v>
      </c>
    </row>
    <row r="425" spans="1:21" ht="14.4" customHeight="1" x14ac:dyDescent="0.3">
      <c r="A425" s="831">
        <v>50</v>
      </c>
      <c r="B425" s="832" t="s">
        <v>2036</v>
      </c>
      <c r="C425" s="832" t="s">
        <v>2041</v>
      </c>
      <c r="D425" s="833" t="s">
        <v>3245</v>
      </c>
      <c r="E425" s="834" t="s">
        <v>2052</v>
      </c>
      <c r="F425" s="832" t="s">
        <v>2037</v>
      </c>
      <c r="G425" s="832" t="s">
        <v>2168</v>
      </c>
      <c r="H425" s="832" t="s">
        <v>587</v>
      </c>
      <c r="I425" s="832" t="s">
        <v>2169</v>
      </c>
      <c r="J425" s="832" t="s">
        <v>2170</v>
      </c>
      <c r="K425" s="832" t="s">
        <v>2171</v>
      </c>
      <c r="L425" s="835">
        <v>93.43</v>
      </c>
      <c r="M425" s="835">
        <v>280.29000000000002</v>
      </c>
      <c r="N425" s="832">
        <v>3</v>
      </c>
      <c r="O425" s="836">
        <v>1.5</v>
      </c>
      <c r="P425" s="835">
        <v>93.43</v>
      </c>
      <c r="Q425" s="837">
        <v>0.33333333333333331</v>
      </c>
      <c r="R425" s="832">
        <v>1</v>
      </c>
      <c r="S425" s="837">
        <v>0.33333333333333331</v>
      </c>
      <c r="T425" s="836">
        <v>0.5</v>
      </c>
      <c r="U425" s="838">
        <v>0.33333333333333331</v>
      </c>
    </row>
    <row r="426" spans="1:21" ht="14.4" customHeight="1" x14ac:dyDescent="0.3">
      <c r="A426" s="831">
        <v>50</v>
      </c>
      <c r="B426" s="832" t="s">
        <v>2036</v>
      </c>
      <c r="C426" s="832" t="s">
        <v>2041</v>
      </c>
      <c r="D426" s="833" t="s">
        <v>3245</v>
      </c>
      <c r="E426" s="834" t="s">
        <v>2052</v>
      </c>
      <c r="F426" s="832" t="s">
        <v>2037</v>
      </c>
      <c r="G426" s="832" t="s">
        <v>2613</v>
      </c>
      <c r="H426" s="832" t="s">
        <v>587</v>
      </c>
      <c r="I426" s="832" t="s">
        <v>2614</v>
      </c>
      <c r="J426" s="832" t="s">
        <v>1476</v>
      </c>
      <c r="K426" s="832" t="s">
        <v>2615</v>
      </c>
      <c r="L426" s="835">
        <v>61.97</v>
      </c>
      <c r="M426" s="835">
        <v>123.94</v>
      </c>
      <c r="N426" s="832">
        <v>2</v>
      </c>
      <c r="O426" s="836">
        <v>0.5</v>
      </c>
      <c r="P426" s="835"/>
      <c r="Q426" s="837">
        <v>0</v>
      </c>
      <c r="R426" s="832"/>
      <c r="S426" s="837">
        <v>0</v>
      </c>
      <c r="T426" s="836"/>
      <c r="U426" s="838">
        <v>0</v>
      </c>
    </row>
    <row r="427" spans="1:21" ht="14.4" customHeight="1" x14ac:dyDescent="0.3">
      <c r="A427" s="831">
        <v>50</v>
      </c>
      <c r="B427" s="832" t="s">
        <v>2036</v>
      </c>
      <c r="C427" s="832" t="s">
        <v>2041</v>
      </c>
      <c r="D427" s="833" t="s">
        <v>3245</v>
      </c>
      <c r="E427" s="834" t="s">
        <v>2052</v>
      </c>
      <c r="F427" s="832" t="s">
        <v>2037</v>
      </c>
      <c r="G427" s="832" t="s">
        <v>2616</v>
      </c>
      <c r="H427" s="832" t="s">
        <v>587</v>
      </c>
      <c r="I427" s="832" t="s">
        <v>2617</v>
      </c>
      <c r="J427" s="832" t="s">
        <v>2618</v>
      </c>
      <c r="K427" s="832" t="s">
        <v>2619</v>
      </c>
      <c r="L427" s="835">
        <v>96.49</v>
      </c>
      <c r="M427" s="835">
        <v>96.49</v>
      </c>
      <c r="N427" s="832">
        <v>1</v>
      </c>
      <c r="O427" s="836">
        <v>1</v>
      </c>
      <c r="P427" s="835">
        <v>96.49</v>
      </c>
      <c r="Q427" s="837">
        <v>1</v>
      </c>
      <c r="R427" s="832">
        <v>1</v>
      </c>
      <c r="S427" s="837">
        <v>1</v>
      </c>
      <c r="T427" s="836">
        <v>1</v>
      </c>
      <c r="U427" s="838">
        <v>1</v>
      </c>
    </row>
    <row r="428" spans="1:21" ht="14.4" customHeight="1" x14ac:dyDescent="0.3">
      <c r="A428" s="831">
        <v>50</v>
      </c>
      <c r="B428" s="832" t="s">
        <v>2036</v>
      </c>
      <c r="C428" s="832" t="s">
        <v>2041</v>
      </c>
      <c r="D428" s="833" t="s">
        <v>3245</v>
      </c>
      <c r="E428" s="834" t="s">
        <v>2052</v>
      </c>
      <c r="F428" s="832" t="s">
        <v>2037</v>
      </c>
      <c r="G428" s="832" t="s">
        <v>2620</v>
      </c>
      <c r="H428" s="832" t="s">
        <v>587</v>
      </c>
      <c r="I428" s="832" t="s">
        <v>2621</v>
      </c>
      <c r="J428" s="832" t="s">
        <v>2622</v>
      </c>
      <c r="K428" s="832" t="s">
        <v>2623</v>
      </c>
      <c r="L428" s="835">
        <v>0</v>
      </c>
      <c r="M428" s="835">
        <v>0</v>
      </c>
      <c r="N428" s="832">
        <v>1</v>
      </c>
      <c r="O428" s="836">
        <v>0.5</v>
      </c>
      <c r="P428" s="835">
        <v>0</v>
      </c>
      <c r="Q428" s="837"/>
      <c r="R428" s="832">
        <v>1</v>
      </c>
      <c r="S428" s="837">
        <v>1</v>
      </c>
      <c r="T428" s="836">
        <v>0.5</v>
      </c>
      <c r="U428" s="838">
        <v>1</v>
      </c>
    </row>
    <row r="429" spans="1:21" ht="14.4" customHeight="1" x14ac:dyDescent="0.3">
      <c r="A429" s="831">
        <v>50</v>
      </c>
      <c r="B429" s="832" t="s">
        <v>2036</v>
      </c>
      <c r="C429" s="832" t="s">
        <v>2041</v>
      </c>
      <c r="D429" s="833" t="s">
        <v>3245</v>
      </c>
      <c r="E429" s="834" t="s">
        <v>2052</v>
      </c>
      <c r="F429" s="832" t="s">
        <v>2037</v>
      </c>
      <c r="G429" s="832" t="s">
        <v>2222</v>
      </c>
      <c r="H429" s="832" t="s">
        <v>587</v>
      </c>
      <c r="I429" s="832" t="s">
        <v>2223</v>
      </c>
      <c r="J429" s="832" t="s">
        <v>774</v>
      </c>
      <c r="K429" s="832" t="s">
        <v>2224</v>
      </c>
      <c r="L429" s="835">
        <v>43.94</v>
      </c>
      <c r="M429" s="835">
        <v>131.82</v>
      </c>
      <c r="N429" s="832">
        <v>3</v>
      </c>
      <c r="O429" s="836">
        <v>1.5</v>
      </c>
      <c r="P429" s="835">
        <v>87.88</v>
      </c>
      <c r="Q429" s="837">
        <v>0.66666666666666663</v>
      </c>
      <c r="R429" s="832">
        <v>2</v>
      </c>
      <c r="S429" s="837">
        <v>0.66666666666666663</v>
      </c>
      <c r="T429" s="836">
        <v>1</v>
      </c>
      <c r="U429" s="838">
        <v>0.66666666666666663</v>
      </c>
    </row>
    <row r="430" spans="1:21" ht="14.4" customHeight="1" x14ac:dyDescent="0.3">
      <c r="A430" s="831">
        <v>50</v>
      </c>
      <c r="B430" s="832" t="s">
        <v>2036</v>
      </c>
      <c r="C430" s="832" t="s">
        <v>2041</v>
      </c>
      <c r="D430" s="833" t="s">
        <v>3245</v>
      </c>
      <c r="E430" s="834" t="s">
        <v>2052</v>
      </c>
      <c r="F430" s="832" t="s">
        <v>2037</v>
      </c>
      <c r="G430" s="832" t="s">
        <v>2624</v>
      </c>
      <c r="H430" s="832" t="s">
        <v>626</v>
      </c>
      <c r="I430" s="832" t="s">
        <v>2625</v>
      </c>
      <c r="J430" s="832" t="s">
        <v>2626</v>
      </c>
      <c r="K430" s="832" t="s">
        <v>2627</v>
      </c>
      <c r="L430" s="835">
        <v>103.92</v>
      </c>
      <c r="M430" s="835">
        <v>103.92</v>
      </c>
      <c r="N430" s="832">
        <v>1</v>
      </c>
      <c r="O430" s="836">
        <v>0.5</v>
      </c>
      <c r="P430" s="835"/>
      <c r="Q430" s="837">
        <v>0</v>
      </c>
      <c r="R430" s="832"/>
      <c r="S430" s="837">
        <v>0</v>
      </c>
      <c r="T430" s="836"/>
      <c r="U430" s="838">
        <v>0</v>
      </c>
    </row>
    <row r="431" spans="1:21" ht="14.4" customHeight="1" x14ac:dyDescent="0.3">
      <c r="A431" s="831">
        <v>50</v>
      </c>
      <c r="B431" s="832" t="s">
        <v>2036</v>
      </c>
      <c r="C431" s="832" t="s">
        <v>2041</v>
      </c>
      <c r="D431" s="833" t="s">
        <v>3245</v>
      </c>
      <c r="E431" s="834" t="s">
        <v>2052</v>
      </c>
      <c r="F431" s="832" t="s">
        <v>2037</v>
      </c>
      <c r="G431" s="832" t="s">
        <v>2628</v>
      </c>
      <c r="H431" s="832" t="s">
        <v>587</v>
      </c>
      <c r="I431" s="832" t="s">
        <v>2629</v>
      </c>
      <c r="J431" s="832" t="s">
        <v>2630</v>
      </c>
      <c r="K431" s="832" t="s">
        <v>2631</v>
      </c>
      <c r="L431" s="835">
        <v>0</v>
      </c>
      <c r="M431" s="835">
        <v>0</v>
      </c>
      <c r="N431" s="832">
        <v>1</v>
      </c>
      <c r="O431" s="836">
        <v>0.5</v>
      </c>
      <c r="P431" s="835"/>
      <c r="Q431" s="837"/>
      <c r="R431" s="832"/>
      <c r="S431" s="837">
        <v>0</v>
      </c>
      <c r="T431" s="836"/>
      <c r="U431" s="838">
        <v>0</v>
      </c>
    </row>
    <row r="432" spans="1:21" ht="14.4" customHeight="1" x14ac:dyDescent="0.3">
      <c r="A432" s="831">
        <v>50</v>
      </c>
      <c r="B432" s="832" t="s">
        <v>2036</v>
      </c>
      <c r="C432" s="832" t="s">
        <v>2041</v>
      </c>
      <c r="D432" s="833" t="s">
        <v>3245</v>
      </c>
      <c r="E432" s="834" t="s">
        <v>2052</v>
      </c>
      <c r="F432" s="832" t="s">
        <v>2037</v>
      </c>
      <c r="G432" s="832" t="s">
        <v>1112</v>
      </c>
      <c r="H432" s="832" t="s">
        <v>626</v>
      </c>
      <c r="I432" s="832" t="s">
        <v>2199</v>
      </c>
      <c r="J432" s="832" t="s">
        <v>2200</v>
      </c>
      <c r="K432" s="832" t="s">
        <v>2201</v>
      </c>
      <c r="L432" s="835">
        <v>184.74</v>
      </c>
      <c r="M432" s="835">
        <v>184.74</v>
      </c>
      <c r="N432" s="832">
        <v>1</v>
      </c>
      <c r="O432" s="836">
        <v>0.5</v>
      </c>
      <c r="P432" s="835"/>
      <c r="Q432" s="837">
        <v>0</v>
      </c>
      <c r="R432" s="832"/>
      <c r="S432" s="837">
        <v>0</v>
      </c>
      <c r="T432" s="836"/>
      <c r="U432" s="838">
        <v>0</v>
      </c>
    </row>
    <row r="433" spans="1:21" ht="14.4" customHeight="1" x14ac:dyDescent="0.3">
      <c r="A433" s="831">
        <v>50</v>
      </c>
      <c r="B433" s="832" t="s">
        <v>2036</v>
      </c>
      <c r="C433" s="832" t="s">
        <v>2041</v>
      </c>
      <c r="D433" s="833" t="s">
        <v>3245</v>
      </c>
      <c r="E433" s="834" t="s">
        <v>2052</v>
      </c>
      <c r="F433" s="832" t="s">
        <v>2037</v>
      </c>
      <c r="G433" s="832" t="s">
        <v>1112</v>
      </c>
      <c r="H433" s="832" t="s">
        <v>626</v>
      </c>
      <c r="I433" s="832" t="s">
        <v>1625</v>
      </c>
      <c r="J433" s="832" t="s">
        <v>1626</v>
      </c>
      <c r="K433" s="832" t="s">
        <v>1627</v>
      </c>
      <c r="L433" s="835">
        <v>120.61</v>
      </c>
      <c r="M433" s="835">
        <v>241.22</v>
      </c>
      <c r="N433" s="832">
        <v>2</v>
      </c>
      <c r="O433" s="836">
        <v>1</v>
      </c>
      <c r="P433" s="835">
        <v>241.22</v>
      </c>
      <c r="Q433" s="837">
        <v>1</v>
      </c>
      <c r="R433" s="832">
        <v>2</v>
      </c>
      <c r="S433" s="837">
        <v>1</v>
      </c>
      <c r="T433" s="836">
        <v>1</v>
      </c>
      <c r="U433" s="838">
        <v>1</v>
      </c>
    </row>
    <row r="434" spans="1:21" ht="14.4" customHeight="1" x14ac:dyDescent="0.3">
      <c r="A434" s="831">
        <v>50</v>
      </c>
      <c r="B434" s="832" t="s">
        <v>2036</v>
      </c>
      <c r="C434" s="832" t="s">
        <v>2041</v>
      </c>
      <c r="D434" s="833" t="s">
        <v>3245</v>
      </c>
      <c r="E434" s="834" t="s">
        <v>2052</v>
      </c>
      <c r="F434" s="832" t="s">
        <v>2037</v>
      </c>
      <c r="G434" s="832" t="s">
        <v>1112</v>
      </c>
      <c r="H434" s="832" t="s">
        <v>587</v>
      </c>
      <c r="I434" s="832" t="s">
        <v>1628</v>
      </c>
      <c r="J434" s="832" t="s">
        <v>1626</v>
      </c>
      <c r="K434" s="832" t="s">
        <v>1629</v>
      </c>
      <c r="L434" s="835">
        <v>184.74</v>
      </c>
      <c r="M434" s="835">
        <v>554.22</v>
      </c>
      <c r="N434" s="832">
        <v>3</v>
      </c>
      <c r="O434" s="836">
        <v>1.5</v>
      </c>
      <c r="P434" s="835">
        <v>369.48</v>
      </c>
      <c r="Q434" s="837">
        <v>0.66666666666666663</v>
      </c>
      <c r="R434" s="832">
        <v>2</v>
      </c>
      <c r="S434" s="837">
        <v>0.66666666666666663</v>
      </c>
      <c r="T434" s="836">
        <v>1</v>
      </c>
      <c r="U434" s="838">
        <v>0.66666666666666663</v>
      </c>
    </row>
    <row r="435" spans="1:21" ht="14.4" customHeight="1" x14ac:dyDescent="0.3">
      <c r="A435" s="831">
        <v>50</v>
      </c>
      <c r="B435" s="832" t="s">
        <v>2036</v>
      </c>
      <c r="C435" s="832" t="s">
        <v>2041</v>
      </c>
      <c r="D435" s="833" t="s">
        <v>3245</v>
      </c>
      <c r="E435" s="834" t="s">
        <v>2052</v>
      </c>
      <c r="F435" s="832" t="s">
        <v>2037</v>
      </c>
      <c r="G435" s="832" t="s">
        <v>2396</v>
      </c>
      <c r="H435" s="832" t="s">
        <v>587</v>
      </c>
      <c r="I435" s="832" t="s">
        <v>2632</v>
      </c>
      <c r="J435" s="832" t="s">
        <v>2633</v>
      </c>
      <c r="K435" s="832" t="s">
        <v>2634</v>
      </c>
      <c r="L435" s="835">
        <v>0</v>
      </c>
      <c r="M435" s="835">
        <v>0</v>
      </c>
      <c r="N435" s="832">
        <v>1</v>
      </c>
      <c r="O435" s="836">
        <v>1</v>
      </c>
      <c r="P435" s="835"/>
      <c r="Q435" s="837"/>
      <c r="R435" s="832"/>
      <c r="S435" s="837">
        <v>0</v>
      </c>
      <c r="T435" s="836"/>
      <c r="U435" s="838">
        <v>0</v>
      </c>
    </row>
    <row r="436" spans="1:21" ht="14.4" customHeight="1" x14ac:dyDescent="0.3">
      <c r="A436" s="831">
        <v>50</v>
      </c>
      <c r="B436" s="832" t="s">
        <v>2036</v>
      </c>
      <c r="C436" s="832" t="s">
        <v>2041</v>
      </c>
      <c r="D436" s="833" t="s">
        <v>3245</v>
      </c>
      <c r="E436" s="834" t="s">
        <v>2052</v>
      </c>
      <c r="F436" s="832" t="s">
        <v>2037</v>
      </c>
      <c r="G436" s="832" t="s">
        <v>2202</v>
      </c>
      <c r="H436" s="832" t="s">
        <v>587</v>
      </c>
      <c r="I436" s="832" t="s">
        <v>2203</v>
      </c>
      <c r="J436" s="832" t="s">
        <v>820</v>
      </c>
      <c r="K436" s="832" t="s">
        <v>2204</v>
      </c>
      <c r="L436" s="835">
        <v>55.54</v>
      </c>
      <c r="M436" s="835">
        <v>55.54</v>
      </c>
      <c r="N436" s="832">
        <v>1</v>
      </c>
      <c r="O436" s="836">
        <v>0.5</v>
      </c>
      <c r="P436" s="835"/>
      <c r="Q436" s="837">
        <v>0</v>
      </c>
      <c r="R436" s="832"/>
      <c r="S436" s="837">
        <v>0</v>
      </c>
      <c r="T436" s="836"/>
      <c r="U436" s="838">
        <v>0</v>
      </c>
    </row>
    <row r="437" spans="1:21" ht="14.4" customHeight="1" x14ac:dyDescent="0.3">
      <c r="A437" s="831">
        <v>50</v>
      </c>
      <c r="B437" s="832" t="s">
        <v>2036</v>
      </c>
      <c r="C437" s="832" t="s">
        <v>2041</v>
      </c>
      <c r="D437" s="833" t="s">
        <v>3245</v>
      </c>
      <c r="E437" s="834" t="s">
        <v>2052</v>
      </c>
      <c r="F437" s="832" t="s">
        <v>2037</v>
      </c>
      <c r="G437" s="832" t="s">
        <v>2087</v>
      </c>
      <c r="H437" s="832" t="s">
        <v>626</v>
      </c>
      <c r="I437" s="832" t="s">
        <v>2088</v>
      </c>
      <c r="J437" s="832" t="s">
        <v>1655</v>
      </c>
      <c r="K437" s="832" t="s">
        <v>2089</v>
      </c>
      <c r="L437" s="835">
        <v>515</v>
      </c>
      <c r="M437" s="835">
        <v>515</v>
      </c>
      <c r="N437" s="832">
        <v>1</v>
      </c>
      <c r="O437" s="836">
        <v>0.5</v>
      </c>
      <c r="P437" s="835"/>
      <c r="Q437" s="837">
        <v>0</v>
      </c>
      <c r="R437" s="832"/>
      <c r="S437" s="837">
        <v>0</v>
      </c>
      <c r="T437" s="836"/>
      <c r="U437" s="838">
        <v>0</v>
      </c>
    </row>
    <row r="438" spans="1:21" ht="14.4" customHeight="1" x14ac:dyDescent="0.3">
      <c r="A438" s="831">
        <v>50</v>
      </c>
      <c r="B438" s="832" t="s">
        <v>2036</v>
      </c>
      <c r="C438" s="832" t="s">
        <v>2041</v>
      </c>
      <c r="D438" s="833" t="s">
        <v>3245</v>
      </c>
      <c r="E438" s="834" t="s">
        <v>2052</v>
      </c>
      <c r="F438" s="832" t="s">
        <v>2037</v>
      </c>
      <c r="G438" s="832" t="s">
        <v>2225</v>
      </c>
      <c r="H438" s="832" t="s">
        <v>626</v>
      </c>
      <c r="I438" s="832" t="s">
        <v>1759</v>
      </c>
      <c r="J438" s="832" t="s">
        <v>1760</v>
      </c>
      <c r="K438" s="832" t="s">
        <v>1761</v>
      </c>
      <c r="L438" s="835">
        <v>109.17</v>
      </c>
      <c r="M438" s="835">
        <v>109.17</v>
      </c>
      <c r="N438" s="832">
        <v>1</v>
      </c>
      <c r="O438" s="836">
        <v>0.5</v>
      </c>
      <c r="P438" s="835"/>
      <c r="Q438" s="837">
        <v>0</v>
      </c>
      <c r="R438" s="832"/>
      <c r="S438" s="837">
        <v>0</v>
      </c>
      <c r="T438" s="836"/>
      <c r="U438" s="838">
        <v>0</v>
      </c>
    </row>
    <row r="439" spans="1:21" ht="14.4" customHeight="1" x14ac:dyDescent="0.3">
      <c r="A439" s="831">
        <v>50</v>
      </c>
      <c r="B439" s="832" t="s">
        <v>2036</v>
      </c>
      <c r="C439" s="832" t="s">
        <v>2041</v>
      </c>
      <c r="D439" s="833" t="s">
        <v>3245</v>
      </c>
      <c r="E439" s="834" t="s">
        <v>2052</v>
      </c>
      <c r="F439" s="832" t="s">
        <v>2037</v>
      </c>
      <c r="G439" s="832" t="s">
        <v>2090</v>
      </c>
      <c r="H439" s="832" t="s">
        <v>587</v>
      </c>
      <c r="I439" s="832" t="s">
        <v>2091</v>
      </c>
      <c r="J439" s="832" t="s">
        <v>2092</v>
      </c>
      <c r="K439" s="832" t="s">
        <v>2093</v>
      </c>
      <c r="L439" s="835">
        <v>1315.6</v>
      </c>
      <c r="M439" s="835">
        <v>1315.6</v>
      </c>
      <c r="N439" s="832">
        <v>1</v>
      </c>
      <c r="O439" s="836">
        <v>1</v>
      </c>
      <c r="P439" s="835"/>
      <c r="Q439" s="837">
        <v>0</v>
      </c>
      <c r="R439" s="832"/>
      <c r="S439" s="837">
        <v>0</v>
      </c>
      <c r="T439" s="836"/>
      <c r="U439" s="838">
        <v>0</v>
      </c>
    </row>
    <row r="440" spans="1:21" ht="14.4" customHeight="1" x14ac:dyDescent="0.3">
      <c r="A440" s="831">
        <v>50</v>
      </c>
      <c r="B440" s="832" t="s">
        <v>2036</v>
      </c>
      <c r="C440" s="832" t="s">
        <v>2041</v>
      </c>
      <c r="D440" s="833" t="s">
        <v>3245</v>
      </c>
      <c r="E440" s="834" t="s">
        <v>2052</v>
      </c>
      <c r="F440" s="832" t="s">
        <v>2037</v>
      </c>
      <c r="G440" s="832" t="s">
        <v>2635</v>
      </c>
      <c r="H440" s="832" t="s">
        <v>587</v>
      </c>
      <c r="I440" s="832" t="s">
        <v>2636</v>
      </c>
      <c r="J440" s="832" t="s">
        <v>1119</v>
      </c>
      <c r="K440" s="832" t="s">
        <v>2637</v>
      </c>
      <c r="L440" s="835">
        <v>1258.6099999999999</v>
      </c>
      <c r="M440" s="835">
        <v>1258.6099999999999</v>
      </c>
      <c r="N440" s="832">
        <v>1</v>
      </c>
      <c r="O440" s="836">
        <v>1</v>
      </c>
      <c r="P440" s="835"/>
      <c r="Q440" s="837">
        <v>0</v>
      </c>
      <c r="R440" s="832"/>
      <c r="S440" s="837">
        <v>0</v>
      </c>
      <c r="T440" s="836"/>
      <c r="U440" s="838">
        <v>0</v>
      </c>
    </row>
    <row r="441" spans="1:21" ht="14.4" customHeight="1" x14ac:dyDescent="0.3">
      <c r="A441" s="831">
        <v>50</v>
      </c>
      <c r="B441" s="832" t="s">
        <v>2036</v>
      </c>
      <c r="C441" s="832" t="s">
        <v>2041</v>
      </c>
      <c r="D441" s="833" t="s">
        <v>3245</v>
      </c>
      <c r="E441" s="834" t="s">
        <v>2052</v>
      </c>
      <c r="F441" s="832" t="s">
        <v>2037</v>
      </c>
      <c r="G441" s="832" t="s">
        <v>2638</v>
      </c>
      <c r="H441" s="832" t="s">
        <v>587</v>
      </c>
      <c r="I441" s="832" t="s">
        <v>2639</v>
      </c>
      <c r="J441" s="832" t="s">
        <v>2640</v>
      </c>
      <c r="K441" s="832" t="s">
        <v>2641</v>
      </c>
      <c r="L441" s="835">
        <v>16.77</v>
      </c>
      <c r="M441" s="835">
        <v>16.77</v>
      </c>
      <c r="N441" s="832">
        <v>1</v>
      </c>
      <c r="O441" s="836">
        <v>0.5</v>
      </c>
      <c r="P441" s="835"/>
      <c r="Q441" s="837">
        <v>0</v>
      </c>
      <c r="R441" s="832"/>
      <c r="S441" s="837">
        <v>0</v>
      </c>
      <c r="T441" s="836"/>
      <c r="U441" s="838">
        <v>0</v>
      </c>
    </row>
    <row r="442" spans="1:21" ht="14.4" customHeight="1" x14ac:dyDescent="0.3">
      <c r="A442" s="831">
        <v>50</v>
      </c>
      <c r="B442" s="832" t="s">
        <v>2036</v>
      </c>
      <c r="C442" s="832" t="s">
        <v>2041</v>
      </c>
      <c r="D442" s="833" t="s">
        <v>3245</v>
      </c>
      <c r="E442" s="834" t="s">
        <v>2052</v>
      </c>
      <c r="F442" s="832" t="s">
        <v>2037</v>
      </c>
      <c r="G442" s="832" t="s">
        <v>2405</v>
      </c>
      <c r="H442" s="832" t="s">
        <v>587</v>
      </c>
      <c r="I442" s="832" t="s">
        <v>2406</v>
      </c>
      <c r="J442" s="832" t="s">
        <v>2407</v>
      </c>
      <c r="K442" s="832" t="s">
        <v>2408</v>
      </c>
      <c r="L442" s="835">
        <v>83.38</v>
      </c>
      <c r="M442" s="835">
        <v>166.76</v>
      </c>
      <c r="N442" s="832">
        <v>2</v>
      </c>
      <c r="O442" s="836">
        <v>1</v>
      </c>
      <c r="P442" s="835">
        <v>83.38</v>
      </c>
      <c r="Q442" s="837">
        <v>0.5</v>
      </c>
      <c r="R442" s="832">
        <v>1</v>
      </c>
      <c r="S442" s="837">
        <v>0.5</v>
      </c>
      <c r="T442" s="836">
        <v>0.5</v>
      </c>
      <c r="U442" s="838">
        <v>0.5</v>
      </c>
    </row>
    <row r="443" spans="1:21" ht="14.4" customHeight="1" x14ac:dyDescent="0.3">
      <c r="A443" s="831">
        <v>50</v>
      </c>
      <c r="B443" s="832" t="s">
        <v>2036</v>
      </c>
      <c r="C443" s="832" t="s">
        <v>2041</v>
      </c>
      <c r="D443" s="833" t="s">
        <v>3245</v>
      </c>
      <c r="E443" s="834" t="s">
        <v>2052</v>
      </c>
      <c r="F443" s="832" t="s">
        <v>2037</v>
      </c>
      <c r="G443" s="832" t="s">
        <v>2176</v>
      </c>
      <c r="H443" s="832" t="s">
        <v>587</v>
      </c>
      <c r="I443" s="832" t="s">
        <v>2478</v>
      </c>
      <c r="J443" s="832" t="s">
        <v>2479</v>
      </c>
      <c r="K443" s="832" t="s">
        <v>2480</v>
      </c>
      <c r="L443" s="835">
        <v>154.36000000000001</v>
      </c>
      <c r="M443" s="835">
        <v>154.36000000000001</v>
      </c>
      <c r="N443" s="832">
        <v>1</v>
      </c>
      <c r="O443" s="836">
        <v>1</v>
      </c>
      <c r="P443" s="835">
        <v>154.36000000000001</v>
      </c>
      <c r="Q443" s="837">
        <v>1</v>
      </c>
      <c r="R443" s="832">
        <v>1</v>
      </c>
      <c r="S443" s="837">
        <v>1</v>
      </c>
      <c r="T443" s="836">
        <v>1</v>
      </c>
      <c r="U443" s="838">
        <v>1</v>
      </c>
    </row>
    <row r="444" spans="1:21" ht="14.4" customHeight="1" x14ac:dyDescent="0.3">
      <c r="A444" s="831">
        <v>50</v>
      </c>
      <c r="B444" s="832" t="s">
        <v>2036</v>
      </c>
      <c r="C444" s="832" t="s">
        <v>2041</v>
      </c>
      <c r="D444" s="833" t="s">
        <v>3245</v>
      </c>
      <c r="E444" s="834" t="s">
        <v>2052</v>
      </c>
      <c r="F444" s="832" t="s">
        <v>2037</v>
      </c>
      <c r="G444" s="832" t="s">
        <v>2409</v>
      </c>
      <c r="H444" s="832" t="s">
        <v>626</v>
      </c>
      <c r="I444" s="832" t="s">
        <v>2412</v>
      </c>
      <c r="J444" s="832" t="s">
        <v>1809</v>
      </c>
      <c r="K444" s="832" t="s">
        <v>2413</v>
      </c>
      <c r="L444" s="835">
        <v>63.14</v>
      </c>
      <c r="M444" s="835">
        <v>63.14</v>
      </c>
      <c r="N444" s="832">
        <v>1</v>
      </c>
      <c r="O444" s="836">
        <v>0.5</v>
      </c>
      <c r="P444" s="835"/>
      <c r="Q444" s="837">
        <v>0</v>
      </c>
      <c r="R444" s="832"/>
      <c r="S444" s="837">
        <v>0</v>
      </c>
      <c r="T444" s="836"/>
      <c r="U444" s="838">
        <v>0</v>
      </c>
    </row>
    <row r="445" spans="1:21" ht="14.4" customHeight="1" x14ac:dyDescent="0.3">
      <c r="A445" s="831">
        <v>50</v>
      </c>
      <c r="B445" s="832" t="s">
        <v>2036</v>
      </c>
      <c r="C445" s="832" t="s">
        <v>2041</v>
      </c>
      <c r="D445" s="833" t="s">
        <v>3245</v>
      </c>
      <c r="E445" s="834" t="s">
        <v>2052</v>
      </c>
      <c r="F445" s="832" t="s">
        <v>2037</v>
      </c>
      <c r="G445" s="832" t="s">
        <v>2409</v>
      </c>
      <c r="H445" s="832" t="s">
        <v>626</v>
      </c>
      <c r="I445" s="832" t="s">
        <v>1814</v>
      </c>
      <c r="J445" s="832" t="s">
        <v>1809</v>
      </c>
      <c r="K445" s="832" t="s">
        <v>1815</v>
      </c>
      <c r="L445" s="835">
        <v>49.08</v>
      </c>
      <c r="M445" s="835">
        <v>49.08</v>
      </c>
      <c r="N445" s="832">
        <v>1</v>
      </c>
      <c r="O445" s="836">
        <v>0.5</v>
      </c>
      <c r="P445" s="835">
        <v>49.08</v>
      </c>
      <c r="Q445" s="837">
        <v>1</v>
      </c>
      <c r="R445" s="832">
        <v>1</v>
      </c>
      <c r="S445" s="837">
        <v>1</v>
      </c>
      <c r="T445" s="836">
        <v>0.5</v>
      </c>
      <c r="U445" s="838">
        <v>1</v>
      </c>
    </row>
    <row r="446" spans="1:21" ht="14.4" customHeight="1" x14ac:dyDescent="0.3">
      <c r="A446" s="831">
        <v>50</v>
      </c>
      <c r="B446" s="832" t="s">
        <v>2036</v>
      </c>
      <c r="C446" s="832" t="s">
        <v>2041</v>
      </c>
      <c r="D446" s="833" t="s">
        <v>3245</v>
      </c>
      <c r="E446" s="834" t="s">
        <v>2052</v>
      </c>
      <c r="F446" s="832" t="s">
        <v>2037</v>
      </c>
      <c r="G446" s="832" t="s">
        <v>2642</v>
      </c>
      <c r="H446" s="832" t="s">
        <v>587</v>
      </c>
      <c r="I446" s="832" t="s">
        <v>2643</v>
      </c>
      <c r="J446" s="832" t="s">
        <v>623</v>
      </c>
      <c r="K446" s="832" t="s">
        <v>2644</v>
      </c>
      <c r="L446" s="835">
        <v>0</v>
      </c>
      <c r="M446" s="835">
        <v>0</v>
      </c>
      <c r="N446" s="832">
        <v>1</v>
      </c>
      <c r="O446" s="836">
        <v>1</v>
      </c>
      <c r="P446" s="835">
        <v>0</v>
      </c>
      <c r="Q446" s="837"/>
      <c r="R446" s="832">
        <v>1</v>
      </c>
      <c r="S446" s="837">
        <v>1</v>
      </c>
      <c r="T446" s="836">
        <v>1</v>
      </c>
      <c r="U446" s="838">
        <v>1</v>
      </c>
    </row>
    <row r="447" spans="1:21" ht="14.4" customHeight="1" x14ac:dyDescent="0.3">
      <c r="A447" s="831">
        <v>50</v>
      </c>
      <c r="B447" s="832" t="s">
        <v>2036</v>
      </c>
      <c r="C447" s="832" t="s">
        <v>2041</v>
      </c>
      <c r="D447" s="833" t="s">
        <v>3245</v>
      </c>
      <c r="E447" s="834" t="s">
        <v>2053</v>
      </c>
      <c r="F447" s="832" t="s">
        <v>2037</v>
      </c>
      <c r="G447" s="832" t="s">
        <v>2066</v>
      </c>
      <c r="H447" s="832" t="s">
        <v>587</v>
      </c>
      <c r="I447" s="832" t="s">
        <v>2067</v>
      </c>
      <c r="J447" s="832" t="s">
        <v>2068</v>
      </c>
      <c r="K447" s="832" t="s">
        <v>2069</v>
      </c>
      <c r="L447" s="835">
        <v>105.32</v>
      </c>
      <c r="M447" s="835">
        <v>105.32</v>
      </c>
      <c r="N447" s="832">
        <v>1</v>
      </c>
      <c r="O447" s="836">
        <v>0.5</v>
      </c>
      <c r="P447" s="835">
        <v>105.32</v>
      </c>
      <c r="Q447" s="837">
        <v>1</v>
      </c>
      <c r="R447" s="832">
        <v>1</v>
      </c>
      <c r="S447" s="837">
        <v>1</v>
      </c>
      <c r="T447" s="836">
        <v>0.5</v>
      </c>
      <c r="U447" s="838">
        <v>1</v>
      </c>
    </row>
    <row r="448" spans="1:21" ht="14.4" customHeight="1" x14ac:dyDescent="0.3">
      <c r="A448" s="831">
        <v>50</v>
      </c>
      <c r="B448" s="832" t="s">
        <v>2036</v>
      </c>
      <c r="C448" s="832" t="s">
        <v>2041</v>
      </c>
      <c r="D448" s="833" t="s">
        <v>3245</v>
      </c>
      <c r="E448" s="834" t="s">
        <v>2053</v>
      </c>
      <c r="F448" s="832" t="s">
        <v>2037</v>
      </c>
      <c r="G448" s="832" t="s">
        <v>2279</v>
      </c>
      <c r="H448" s="832" t="s">
        <v>587</v>
      </c>
      <c r="I448" s="832" t="s">
        <v>2280</v>
      </c>
      <c r="J448" s="832" t="s">
        <v>913</v>
      </c>
      <c r="K448" s="832" t="s">
        <v>2281</v>
      </c>
      <c r="L448" s="835">
        <v>43.48</v>
      </c>
      <c r="M448" s="835">
        <v>260.88</v>
      </c>
      <c r="N448" s="832">
        <v>6</v>
      </c>
      <c r="O448" s="836">
        <v>1.5</v>
      </c>
      <c r="P448" s="835">
        <v>130.44</v>
      </c>
      <c r="Q448" s="837">
        <v>0.5</v>
      </c>
      <c r="R448" s="832">
        <v>3</v>
      </c>
      <c r="S448" s="837">
        <v>0.5</v>
      </c>
      <c r="T448" s="836">
        <v>1</v>
      </c>
      <c r="U448" s="838">
        <v>0.66666666666666663</v>
      </c>
    </row>
    <row r="449" spans="1:21" ht="14.4" customHeight="1" x14ac:dyDescent="0.3">
      <c r="A449" s="831">
        <v>50</v>
      </c>
      <c r="B449" s="832" t="s">
        <v>2036</v>
      </c>
      <c r="C449" s="832" t="s">
        <v>2041</v>
      </c>
      <c r="D449" s="833" t="s">
        <v>3245</v>
      </c>
      <c r="E449" s="834" t="s">
        <v>2053</v>
      </c>
      <c r="F449" s="832" t="s">
        <v>2037</v>
      </c>
      <c r="G449" s="832" t="s">
        <v>2326</v>
      </c>
      <c r="H449" s="832" t="s">
        <v>626</v>
      </c>
      <c r="I449" s="832" t="s">
        <v>2645</v>
      </c>
      <c r="J449" s="832" t="s">
        <v>2328</v>
      </c>
      <c r="K449" s="832" t="s">
        <v>2646</v>
      </c>
      <c r="L449" s="835">
        <v>0</v>
      </c>
      <c r="M449" s="835">
        <v>0</v>
      </c>
      <c r="N449" s="832">
        <v>7</v>
      </c>
      <c r="O449" s="836">
        <v>2</v>
      </c>
      <c r="P449" s="835">
        <v>0</v>
      </c>
      <c r="Q449" s="837"/>
      <c r="R449" s="832">
        <v>7</v>
      </c>
      <c r="S449" s="837">
        <v>1</v>
      </c>
      <c r="T449" s="836">
        <v>2</v>
      </c>
      <c r="U449" s="838">
        <v>1</v>
      </c>
    </row>
    <row r="450" spans="1:21" ht="14.4" customHeight="1" x14ac:dyDescent="0.3">
      <c r="A450" s="831">
        <v>50</v>
      </c>
      <c r="B450" s="832" t="s">
        <v>2036</v>
      </c>
      <c r="C450" s="832" t="s">
        <v>2041</v>
      </c>
      <c r="D450" s="833" t="s">
        <v>3245</v>
      </c>
      <c r="E450" s="834" t="s">
        <v>2053</v>
      </c>
      <c r="F450" s="832" t="s">
        <v>2037</v>
      </c>
      <c r="G450" s="832" t="s">
        <v>2326</v>
      </c>
      <c r="H450" s="832" t="s">
        <v>626</v>
      </c>
      <c r="I450" s="832" t="s">
        <v>2327</v>
      </c>
      <c r="J450" s="832" t="s">
        <v>2328</v>
      </c>
      <c r="K450" s="832" t="s">
        <v>2329</v>
      </c>
      <c r="L450" s="835">
        <v>0</v>
      </c>
      <c r="M450" s="835">
        <v>0</v>
      </c>
      <c r="N450" s="832">
        <v>9</v>
      </c>
      <c r="O450" s="836">
        <v>3</v>
      </c>
      <c r="P450" s="835">
        <v>0</v>
      </c>
      <c r="Q450" s="837"/>
      <c r="R450" s="832">
        <v>6</v>
      </c>
      <c r="S450" s="837">
        <v>0.66666666666666663</v>
      </c>
      <c r="T450" s="836">
        <v>2.5</v>
      </c>
      <c r="U450" s="838">
        <v>0.83333333333333337</v>
      </c>
    </row>
    <row r="451" spans="1:21" ht="14.4" customHeight="1" x14ac:dyDescent="0.3">
      <c r="A451" s="831">
        <v>50</v>
      </c>
      <c r="B451" s="832" t="s">
        <v>2036</v>
      </c>
      <c r="C451" s="832" t="s">
        <v>2041</v>
      </c>
      <c r="D451" s="833" t="s">
        <v>3245</v>
      </c>
      <c r="E451" s="834" t="s">
        <v>2054</v>
      </c>
      <c r="F451" s="832" t="s">
        <v>2037</v>
      </c>
      <c r="G451" s="832" t="s">
        <v>2647</v>
      </c>
      <c r="H451" s="832" t="s">
        <v>587</v>
      </c>
      <c r="I451" s="832" t="s">
        <v>2648</v>
      </c>
      <c r="J451" s="832" t="s">
        <v>2649</v>
      </c>
      <c r="K451" s="832" t="s">
        <v>2650</v>
      </c>
      <c r="L451" s="835">
        <v>35.11</v>
      </c>
      <c r="M451" s="835">
        <v>70.22</v>
      </c>
      <c r="N451" s="832">
        <v>2</v>
      </c>
      <c r="O451" s="836">
        <v>0.5</v>
      </c>
      <c r="P451" s="835">
        <v>70.22</v>
      </c>
      <c r="Q451" s="837">
        <v>1</v>
      </c>
      <c r="R451" s="832">
        <v>2</v>
      </c>
      <c r="S451" s="837">
        <v>1</v>
      </c>
      <c r="T451" s="836">
        <v>0.5</v>
      </c>
      <c r="U451" s="838">
        <v>1</v>
      </c>
    </row>
    <row r="452" spans="1:21" ht="14.4" customHeight="1" x14ac:dyDescent="0.3">
      <c r="A452" s="831">
        <v>50</v>
      </c>
      <c r="B452" s="832" t="s">
        <v>2036</v>
      </c>
      <c r="C452" s="832" t="s">
        <v>2041</v>
      </c>
      <c r="D452" s="833" t="s">
        <v>3245</v>
      </c>
      <c r="E452" s="834" t="s">
        <v>2054</v>
      </c>
      <c r="F452" s="832" t="s">
        <v>2037</v>
      </c>
      <c r="G452" s="832" t="s">
        <v>2651</v>
      </c>
      <c r="H452" s="832" t="s">
        <v>587</v>
      </c>
      <c r="I452" s="832" t="s">
        <v>2652</v>
      </c>
      <c r="J452" s="832" t="s">
        <v>2653</v>
      </c>
      <c r="K452" s="832" t="s">
        <v>2654</v>
      </c>
      <c r="L452" s="835">
        <v>263.26</v>
      </c>
      <c r="M452" s="835">
        <v>526.52</v>
      </c>
      <c r="N452" s="832">
        <v>2</v>
      </c>
      <c r="O452" s="836">
        <v>1.5</v>
      </c>
      <c r="P452" s="835">
        <v>263.26</v>
      </c>
      <c r="Q452" s="837">
        <v>0.5</v>
      </c>
      <c r="R452" s="832">
        <v>1</v>
      </c>
      <c r="S452" s="837">
        <v>0.5</v>
      </c>
      <c r="T452" s="836">
        <v>0.5</v>
      </c>
      <c r="U452" s="838">
        <v>0.33333333333333331</v>
      </c>
    </row>
    <row r="453" spans="1:21" ht="14.4" customHeight="1" x14ac:dyDescent="0.3">
      <c r="A453" s="831">
        <v>50</v>
      </c>
      <c r="B453" s="832" t="s">
        <v>2036</v>
      </c>
      <c r="C453" s="832" t="s">
        <v>2041</v>
      </c>
      <c r="D453" s="833" t="s">
        <v>3245</v>
      </c>
      <c r="E453" s="834" t="s">
        <v>2054</v>
      </c>
      <c r="F453" s="832" t="s">
        <v>2037</v>
      </c>
      <c r="G453" s="832" t="s">
        <v>2105</v>
      </c>
      <c r="H453" s="832" t="s">
        <v>587</v>
      </c>
      <c r="I453" s="832" t="s">
        <v>2106</v>
      </c>
      <c r="J453" s="832" t="s">
        <v>2107</v>
      </c>
      <c r="K453" s="832" t="s">
        <v>2108</v>
      </c>
      <c r="L453" s="835">
        <v>36.270000000000003</v>
      </c>
      <c r="M453" s="835">
        <v>72.540000000000006</v>
      </c>
      <c r="N453" s="832">
        <v>2</v>
      </c>
      <c r="O453" s="836">
        <v>0.5</v>
      </c>
      <c r="P453" s="835"/>
      <c r="Q453" s="837">
        <v>0</v>
      </c>
      <c r="R453" s="832"/>
      <c r="S453" s="837">
        <v>0</v>
      </c>
      <c r="T453" s="836"/>
      <c r="U453" s="838">
        <v>0</v>
      </c>
    </row>
    <row r="454" spans="1:21" ht="14.4" customHeight="1" x14ac:dyDescent="0.3">
      <c r="A454" s="831">
        <v>50</v>
      </c>
      <c r="B454" s="832" t="s">
        <v>2036</v>
      </c>
      <c r="C454" s="832" t="s">
        <v>2041</v>
      </c>
      <c r="D454" s="833" t="s">
        <v>3245</v>
      </c>
      <c r="E454" s="834" t="s">
        <v>2054</v>
      </c>
      <c r="F454" s="832" t="s">
        <v>2037</v>
      </c>
      <c r="G454" s="832" t="s">
        <v>2105</v>
      </c>
      <c r="H454" s="832" t="s">
        <v>626</v>
      </c>
      <c r="I454" s="832" t="s">
        <v>1862</v>
      </c>
      <c r="J454" s="832" t="s">
        <v>635</v>
      </c>
      <c r="K454" s="832" t="s">
        <v>636</v>
      </c>
      <c r="L454" s="835">
        <v>72.55</v>
      </c>
      <c r="M454" s="835">
        <v>435.3</v>
      </c>
      <c r="N454" s="832">
        <v>6</v>
      </c>
      <c r="O454" s="836">
        <v>3</v>
      </c>
      <c r="P454" s="835">
        <v>72.55</v>
      </c>
      <c r="Q454" s="837">
        <v>0.16666666666666666</v>
      </c>
      <c r="R454" s="832">
        <v>1</v>
      </c>
      <c r="S454" s="837">
        <v>0.16666666666666666</v>
      </c>
      <c r="T454" s="836">
        <v>0.5</v>
      </c>
      <c r="U454" s="838">
        <v>0.16666666666666666</v>
      </c>
    </row>
    <row r="455" spans="1:21" ht="14.4" customHeight="1" x14ac:dyDescent="0.3">
      <c r="A455" s="831">
        <v>50</v>
      </c>
      <c r="B455" s="832" t="s">
        <v>2036</v>
      </c>
      <c r="C455" s="832" t="s">
        <v>2041</v>
      </c>
      <c r="D455" s="833" t="s">
        <v>3245</v>
      </c>
      <c r="E455" s="834" t="s">
        <v>2054</v>
      </c>
      <c r="F455" s="832" t="s">
        <v>2037</v>
      </c>
      <c r="G455" s="832" t="s">
        <v>2105</v>
      </c>
      <c r="H455" s="832" t="s">
        <v>626</v>
      </c>
      <c r="I455" s="832" t="s">
        <v>2655</v>
      </c>
      <c r="J455" s="832" t="s">
        <v>635</v>
      </c>
      <c r="K455" s="832" t="s">
        <v>2656</v>
      </c>
      <c r="L455" s="835">
        <v>65.28</v>
      </c>
      <c r="M455" s="835">
        <v>261.12</v>
      </c>
      <c r="N455" s="832">
        <v>4</v>
      </c>
      <c r="O455" s="836">
        <v>1</v>
      </c>
      <c r="P455" s="835"/>
      <c r="Q455" s="837">
        <v>0</v>
      </c>
      <c r="R455" s="832"/>
      <c r="S455" s="837">
        <v>0</v>
      </c>
      <c r="T455" s="836"/>
      <c r="U455" s="838">
        <v>0</v>
      </c>
    </row>
    <row r="456" spans="1:21" ht="14.4" customHeight="1" x14ac:dyDescent="0.3">
      <c r="A456" s="831">
        <v>50</v>
      </c>
      <c r="B456" s="832" t="s">
        <v>2036</v>
      </c>
      <c r="C456" s="832" t="s">
        <v>2041</v>
      </c>
      <c r="D456" s="833" t="s">
        <v>3245</v>
      </c>
      <c r="E456" s="834" t="s">
        <v>2054</v>
      </c>
      <c r="F456" s="832" t="s">
        <v>2037</v>
      </c>
      <c r="G456" s="832" t="s">
        <v>2239</v>
      </c>
      <c r="H456" s="832" t="s">
        <v>626</v>
      </c>
      <c r="I456" s="832" t="s">
        <v>2003</v>
      </c>
      <c r="J456" s="832" t="s">
        <v>2004</v>
      </c>
      <c r="K456" s="832" t="s">
        <v>2005</v>
      </c>
      <c r="L456" s="835">
        <v>9.4</v>
      </c>
      <c r="M456" s="835">
        <v>18.8</v>
      </c>
      <c r="N456" s="832">
        <v>2</v>
      </c>
      <c r="O456" s="836">
        <v>0.5</v>
      </c>
      <c r="P456" s="835">
        <v>18.8</v>
      </c>
      <c r="Q456" s="837">
        <v>1</v>
      </c>
      <c r="R456" s="832">
        <v>2</v>
      </c>
      <c r="S456" s="837">
        <v>1</v>
      </c>
      <c r="T456" s="836">
        <v>0.5</v>
      </c>
      <c r="U456" s="838">
        <v>1</v>
      </c>
    </row>
    <row r="457" spans="1:21" ht="14.4" customHeight="1" x14ac:dyDescent="0.3">
      <c r="A457" s="831">
        <v>50</v>
      </c>
      <c r="B457" s="832" t="s">
        <v>2036</v>
      </c>
      <c r="C457" s="832" t="s">
        <v>2041</v>
      </c>
      <c r="D457" s="833" t="s">
        <v>3245</v>
      </c>
      <c r="E457" s="834" t="s">
        <v>2054</v>
      </c>
      <c r="F457" s="832" t="s">
        <v>2037</v>
      </c>
      <c r="G457" s="832" t="s">
        <v>2239</v>
      </c>
      <c r="H457" s="832" t="s">
        <v>626</v>
      </c>
      <c r="I457" s="832" t="s">
        <v>2240</v>
      </c>
      <c r="J457" s="832" t="s">
        <v>2241</v>
      </c>
      <c r="K457" s="832" t="s">
        <v>2242</v>
      </c>
      <c r="L457" s="835">
        <v>18.809999999999999</v>
      </c>
      <c r="M457" s="835">
        <v>18.809999999999999</v>
      </c>
      <c r="N457" s="832">
        <v>1</v>
      </c>
      <c r="O457" s="836">
        <v>0.5</v>
      </c>
      <c r="P457" s="835">
        <v>18.809999999999999</v>
      </c>
      <c r="Q457" s="837">
        <v>1</v>
      </c>
      <c r="R457" s="832">
        <v>1</v>
      </c>
      <c r="S457" s="837">
        <v>1</v>
      </c>
      <c r="T457" s="836">
        <v>0.5</v>
      </c>
      <c r="U457" s="838">
        <v>1</v>
      </c>
    </row>
    <row r="458" spans="1:21" ht="14.4" customHeight="1" x14ac:dyDescent="0.3">
      <c r="A458" s="831">
        <v>50</v>
      </c>
      <c r="B458" s="832" t="s">
        <v>2036</v>
      </c>
      <c r="C458" s="832" t="s">
        <v>2041</v>
      </c>
      <c r="D458" s="833" t="s">
        <v>3245</v>
      </c>
      <c r="E458" s="834" t="s">
        <v>2054</v>
      </c>
      <c r="F458" s="832" t="s">
        <v>2037</v>
      </c>
      <c r="G458" s="832" t="s">
        <v>2239</v>
      </c>
      <c r="H458" s="832" t="s">
        <v>587</v>
      </c>
      <c r="I458" s="832" t="s">
        <v>2657</v>
      </c>
      <c r="J458" s="832" t="s">
        <v>2658</v>
      </c>
      <c r="K458" s="832" t="s">
        <v>1904</v>
      </c>
      <c r="L458" s="835">
        <v>4.7</v>
      </c>
      <c r="M458" s="835">
        <v>4.7</v>
      </c>
      <c r="N458" s="832">
        <v>1</v>
      </c>
      <c r="O458" s="836">
        <v>0.5</v>
      </c>
      <c r="P458" s="835"/>
      <c r="Q458" s="837">
        <v>0</v>
      </c>
      <c r="R458" s="832"/>
      <c r="S458" s="837">
        <v>0</v>
      </c>
      <c r="T458" s="836"/>
      <c r="U458" s="838">
        <v>0</v>
      </c>
    </row>
    <row r="459" spans="1:21" ht="14.4" customHeight="1" x14ac:dyDescent="0.3">
      <c r="A459" s="831">
        <v>50</v>
      </c>
      <c r="B459" s="832" t="s">
        <v>2036</v>
      </c>
      <c r="C459" s="832" t="s">
        <v>2041</v>
      </c>
      <c r="D459" s="833" t="s">
        <v>3245</v>
      </c>
      <c r="E459" s="834" t="s">
        <v>2054</v>
      </c>
      <c r="F459" s="832" t="s">
        <v>2037</v>
      </c>
      <c r="G459" s="832" t="s">
        <v>2239</v>
      </c>
      <c r="H459" s="832" t="s">
        <v>626</v>
      </c>
      <c r="I459" s="832" t="s">
        <v>1902</v>
      </c>
      <c r="J459" s="832" t="s">
        <v>1903</v>
      </c>
      <c r="K459" s="832" t="s">
        <v>1904</v>
      </c>
      <c r="L459" s="835">
        <v>4.7</v>
      </c>
      <c r="M459" s="835">
        <v>14.100000000000001</v>
      </c>
      <c r="N459" s="832">
        <v>3</v>
      </c>
      <c r="O459" s="836">
        <v>1</v>
      </c>
      <c r="P459" s="835">
        <v>14.100000000000001</v>
      </c>
      <c r="Q459" s="837">
        <v>1</v>
      </c>
      <c r="R459" s="832">
        <v>3</v>
      </c>
      <c r="S459" s="837">
        <v>1</v>
      </c>
      <c r="T459" s="836">
        <v>1</v>
      </c>
      <c r="U459" s="838">
        <v>1</v>
      </c>
    </row>
    <row r="460" spans="1:21" ht="14.4" customHeight="1" x14ac:dyDescent="0.3">
      <c r="A460" s="831">
        <v>50</v>
      </c>
      <c r="B460" s="832" t="s">
        <v>2036</v>
      </c>
      <c r="C460" s="832" t="s">
        <v>2041</v>
      </c>
      <c r="D460" s="833" t="s">
        <v>3245</v>
      </c>
      <c r="E460" s="834" t="s">
        <v>2054</v>
      </c>
      <c r="F460" s="832" t="s">
        <v>2037</v>
      </c>
      <c r="G460" s="832" t="s">
        <v>2061</v>
      </c>
      <c r="H460" s="832" t="s">
        <v>626</v>
      </c>
      <c r="I460" s="832" t="s">
        <v>1662</v>
      </c>
      <c r="J460" s="832" t="s">
        <v>731</v>
      </c>
      <c r="K460" s="832" t="s">
        <v>1663</v>
      </c>
      <c r="L460" s="835">
        <v>72</v>
      </c>
      <c r="M460" s="835">
        <v>72</v>
      </c>
      <c r="N460" s="832">
        <v>1</v>
      </c>
      <c r="O460" s="836">
        <v>0.5</v>
      </c>
      <c r="P460" s="835">
        <v>72</v>
      </c>
      <c r="Q460" s="837">
        <v>1</v>
      </c>
      <c r="R460" s="832">
        <v>1</v>
      </c>
      <c r="S460" s="837">
        <v>1</v>
      </c>
      <c r="T460" s="836">
        <v>0.5</v>
      </c>
      <c r="U460" s="838">
        <v>1</v>
      </c>
    </row>
    <row r="461" spans="1:21" ht="14.4" customHeight="1" x14ac:dyDescent="0.3">
      <c r="A461" s="831">
        <v>50</v>
      </c>
      <c r="B461" s="832" t="s">
        <v>2036</v>
      </c>
      <c r="C461" s="832" t="s">
        <v>2041</v>
      </c>
      <c r="D461" s="833" t="s">
        <v>3245</v>
      </c>
      <c r="E461" s="834" t="s">
        <v>2054</v>
      </c>
      <c r="F461" s="832" t="s">
        <v>2037</v>
      </c>
      <c r="G461" s="832" t="s">
        <v>2061</v>
      </c>
      <c r="H461" s="832" t="s">
        <v>626</v>
      </c>
      <c r="I461" s="832" t="s">
        <v>1662</v>
      </c>
      <c r="J461" s="832" t="s">
        <v>731</v>
      </c>
      <c r="K461" s="832" t="s">
        <v>1663</v>
      </c>
      <c r="L461" s="835">
        <v>80.010000000000005</v>
      </c>
      <c r="M461" s="835">
        <v>80.010000000000005</v>
      </c>
      <c r="N461" s="832">
        <v>1</v>
      </c>
      <c r="O461" s="836">
        <v>0.5</v>
      </c>
      <c r="P461" s="835"/>
      <c r="Q461" s="837">
        <v>0</v>
      </c>
      <c r="R461" s="832"/>
      <c r="S461" s="837">
        <v>0</v>
      </c>
      <c r="T461" s="836"/>
      <c r="U461" s="838">
        <v>0</v>
      </c>
    </row>
    <row r="462" spans="1:21" ht="14.4" customHeight="1" x14ac:dyDescent="0.3">
      <c r="A462" s="831">
        <v>50</v>
      </c>
      <c r="B462" s="832" t="s">
        <v>2036</v>
      </c>
      <c r="C462" s="832" t="s">
        <v>2041</v>
      </c>
      <c r="D462" s="833" t="s">
        <v>3245</v>
      </c>
      <c r="E462" s="834" t="s">
        <v>2054</v>
      </c>
      <c r="F462" s="832" t="s">
        <v>2037</v>
      </c>
      <c r="G462" s="832" t="s">
        <v>2061</v>
      </c>
      <c r="H462" s="832" t="s">
        <v>626</v>
      </c>
      <c r="I462" s="832" t="s">
        <v>1664</v>
      </c>
      <c r="J462" s="832" t="s">
        <v>731</v>
      </c>
      <c r="K462" s="832" t="s">
        <v>1665</v>
      </c>
      <c r="L462" s="835">
        <v>144.01</v>
      </c>
      <c r="M462" s="835">
        <v>576.04</v>
      </c>
      <c r="N462" s="832">
        <v>4</v>
      </c>
      <c r="O462" s="836">
        <v>1</v>
      </c>
      <c r="P462" s="835">
        <v>576.04</v>
      </c>
      <c r="Q462" s="837">
        <v>1</v>
      </c>
      <c r="R462" s="832">
        <v>4</v>
      </c>
      <c r="S462" s="837">
        <v>1</v>
      </c>
      <c r="T462" s="836">
        <v>1</v>
      </c>
      <c r="U462" s="838">
        <v>1</v>
      </c>
    </row>
    <row r="463" spans="1:21" ht="14.4" customHeight="1" x14ac:dyDescent="0.3">
      <c r="A463" s="831">
        <v>50</v>
      </c>
      <c r="B463" s="832" t="s">
        <v>2036</v>
      </c>
      <c r="C463" s="832" t="s">
        <v>2041</v>
      </c>
      <c r="D463" s="833" t="s">
        <v>3245</v>
      </c>
      <c r="E463" s="834" t="s">
        <v>2054</v>
      </c>
      <c r="F463" s="832" t="s">
        <v>2037</v>
      </c>
      <c r="G463" s="832" t="s">
        <v>2061</v>
      </c>
      <c r="H463" s="832" t="s">
        <v>626</v>
      </c>
      <c r="I463" s="832" t="s">
        <v>1664</v>
      </c>
      <c r="J463" s="832" t="s">
        <v>731</v>
      </c>
      <c r="K463" s="832" t="s">
        <v>1665</v>
      </c>
      <c r="L463" s="835">
        <v>160.03</v>
      </c>
      <c r="M463" s="835">
        <v>320.06</v>
      </c>
      <c r="N463" s="832">
        <v>2</v>
      </c>
      <c r="O463" s="836">
        <v>0.5</v>
      </c>
      <c r="P463" s="835"/>
      <c r="Q463" s="837">
        <v>0</v>
      </c>
      <c r="R463" s="832"/>
      <c r="S463" s="837">
        <v>0</v>
      </c>
      <c r="T463" s="836"/>
      <c r="U463" s="838">
        <v>0</v>
      </c>
    </row>
    <row r="464" spans="1:21" ht="14.4" customHeight="1" x14ac:dyDescent="0.3">
      <c r="A464" s="831">
        <v>50</v>
      </c>
      <c r="B464" s="832" t="s">
        <v>2036</v>
      </c>
      <c r="C464" s="832" t="s">
        <v>2041</v>
      </c>
      <c r="D464" s="833" t="s">
        <v>3245</v>
      </c>
      <c r="E464" s="834" t="s">
        <v>2054</v>
      </c>
      <c r="F464" s="832" t="s">
        <v>2037</v>
      </c>
      <c r="G464" s="832" t="s">
        <v>2103</v>
      </c>
      <c r="H464" s="832" t="s">
        <v>587</v>
      </c>
      <c r="I464" s="832" t="s">
        <v>2659</v>
      </c>
      <c r="J464" s="832" t="s">
        <v>2660</v>
      </c>
      <c r="K464" s="832" t="s">
        <v>2201</v>
      </c>
      <c r="L464" s="835">
        <v>103.64</v>
      </c>
      <c r="M464" s="835">
        <v>207.28</v>
      </c>
      <c r="N464" s="832">
        <v>2</v>
      </c>
      <c r="O464" s="836">
        <v>1.5</v>
      </c>
      <c r="P464" s="835">
        <v>207.28</v>
      </c>
      <c r="Q464" s="837">
        <v>1</v>
      </c>
      <c r="R464" s="832">
        <v>2</v>
      </c>
      <c r="S464" s="837">
        <v>1</v>
      </c>
      <c r="T464" s="836">
        <v>1.5</v>
      </c>
      <c r="U464" s="838">
        <v>1</v>
      </c>
    </row>
    <row r="465" spans="1:21" ht="14.4" customHeight="1" x14ac:dyDescent="0.3">
      <c r="A465" s="831">
        <v>50</v>
      </c>
      <c r="B465" s="832" t="s">
        <v>2036</v>
      </c>
      <c r="C465" s="832" t="s">
        <v>2041</v>
      </c>
      <c r="D465" s="833" t="s">
        <v>3245</v>
      </c>
      <c r="E465" s="834" t="s">
        <v>2054</v>
      </c>
      <c r="F465" s="832" t="s">
        <v>2037</v>
      </c>
      <c r="G465" s="832" t="s">
        <v>2103</v>
      </c>
      <c r="H465" s="832" t="s">
        <v>587</v>
      </c>
      <c r="I465" s="832" t="s">
        <v>2661</v>
      </c>
      <c r="J465" s="832" t="s">
        <v>2662</v>
      </c>
      <c r="K465" s="832" t="s">
        <v>1728</v>
      </c>
      <c r="L465" s="835">
        <v>62.18</v>
      </c>
      <c r="M465" s="835">
        <v>248.72</v>
      </c>
      <c r="N465" s="832">
        <v>4</v>
      </c>
      <c r="O465" s="836">
        <v>1</v>
      </c>
      <c r="P465" s="835"/>
      <c r="Q465" s="837">
        <v>0</v>
      </c>
      <c r="R465" s="832"/>
      <c r="S465" s="837">
        <v>0</v>
      </c>
      <c r="T465" s="836"/>
      <c r="U465" s="838">
        <v>0</v>
      </c>
    </row>
    <row r="466" spans="1:21" ht="14.4" customHeight="1" x14ac:dyDescent="0.3">
      <c r="A466" s="831">
        <v>50</v>
      </c>
      <c r="B466" s="832" t="s">
        <v>2036</v>
      </c>
      <c r="C466" s="832" t="s">
        <v>2041</v>
      </c>
      <c r="D466" s="833" t="s">
        <v>3245</v>
      </c>
      <c r="E466" s="834" t="s">
        <v>2054</v>
      </c>
      <c r="F466" s="832" t="s">
        <v>2037</v>
      </c>
      <c r="G466" s="832" t="s">
        <v>2103</v>
      </c>
      <c r="H466" s="832" t="s">
        <v>587</v>
      </c>
      <c r="I466" s="832" t="s">
        <v>2663</v>
      </c>
      <c r="J466" s="832" t="s">
        <v>2662</v>
      </c>
      <c r="K466" s="832" t="s">
        <v>1742</v>
      </c>
      <c r="L466" s="835">
        <v>207.27</v>
      </c>
      <c r="M466" s="835">
        <v>829.08</v>
      </c>
      <c r="N466" s="832">
        <v>4</v>
      </c>
      <c r="O466" s="836">
        <v>3</v>
      </c>
      <c r="P466" s="835">
        <v>414.54</v>
      </c>
      <c r="Q466" s="837">
        <v>0.5</v>
      </c>
      <c r="R466" s="832">
        <v>2</v>
      </c>
      <c r="S466" s="837">
        <v>0.5</v>
      </c>
      <c r="T466" s="836">
        <v>1.5</v>
      </c>
      <c r="U466" s="838">
        <v>0.5</v>
      </c>
    </row>
    <row r="467" spans="1:21" ht="14.4" customHeight="1" x14ac:dyDescent="0.3">
      <c r="A467" s="831">
        <v>50</v>
      </c>
      <c r="B467" s="832" t="s">
        <v>2036</v>
      </c>
      <c r="C467" s="832" t="s">
        <v>2041</v>
      </c>
      <c r="D467" s="833" t="s">
        <v>3245</v>
      </c>
      <c r="E467" s="834" t="s">
        <v>2054</v>
      </c>
      <c r="F467" s="832" t="s">
        <v>2037</v>
      </c>
      <c r="G467" s="832" t="s">
        <v>2664</v>
      </c>
      <c r="H467" s="832" t="s">
        <v>587</v>
      </c>
      <c r="I467" s="832" t="s">
        <v>2665</v>
      </c>
      <c r="J467" s="832" t="s">
        <v>2666</v>
      </c>
      <c r="K467" s="832" t="s">
        <v>2667</v>
      </c>
      <c r="L467" s="835">
        <v>590.26</v>
      </c>
      <c r="M467" s="835">
        <v>590.26</v>
      </c>
      <c r="N467" s="832">
        <v>1</v>
      </c>
      <c r="O467" s="836">
        <v>0.5</v>
      </c>
      <c r="P467" s="835">
        <v>590.26</v>
      </c>
      <c r="Q467" s="837">
        <v>1</v>
      </c>
      <c r="R467" s="832">
        <v>1</v>
      </c>
      <c r="S467" s="837">
        <v>1</v>
      </c>
      <c r="T467" s="836">
        <v>0.5</v>
      </c>
      <c r="U467" s="838">
        <v>1</v>
      </c>
    </row>
    <row r="468" spans="1:21" ht="14.4" customHeight="1" x14ac:dyDescent="0.3">
      <c r="A468" s="831">
        <v>50</v>
      </c>
      <c r="B468" s="832" t="s">
        <v>2036</v>
      </c>
      <c r="C468" s="832" t="s">
        <v>2041</v>
      </c>
      <c r="D468" s="833" t="s">
        <v>3245</v>
      </c>
      <c r="E468" s="834" t="s">
        <v>2054</v>
      </c>
      <c r="F468" s="832" t="s">
        <v>2037</v>
      </c>
      <c r="G468" s="832" t="s">
        <v>2668</v>
      </c>
      <c r="H468" s="832" t="s">
        <v>587</v>
      </c>
      <c r="I468" s="832" t="s">
        <v>2669</v>
      </c>
      <c r="J468" s="832" t="s">
        <v>2670</v>
      </c>
      <c r="K468" s="832" t="s">
        <v>2671</v>
      </c>
      <c r="L468" s="835">
        <v>386.77</v>
      </c>
      <c r="M468" s="835">
        <v>3094.16</v>
      </c>
      <c r="N468" s="832">
        <v>8</v>
      </c>
      <c r="O468" s="836">
        <v>3</v>
      </c>
      <c r="P468" s="835">
        <v>1160.31</v>
      </c>
      <c r="Q468" s="837">
        <v>0.375</v>
      </c>
      <c r="R468" s="832">
        <v>3</v>
      </c>
      <c r="S468" s="837">
        <v>0.375</v>
      </c>
      <c r="T468" s="836">
        <v>1</v>
      </c>
      <c r="U468" s="838">
        <v>0.33333333333333331</v>
      </c>
    </row>
    <row r="469" spans="1:21" ht="14.4" customHeight="1" x14ac:dyDescent="0.3">
      <c r="A469" s="831">
        <v>50</v>
      </c>
      <c r="B469" s="832" t="s">
        <v>2036</v>
      </c>
      <c r="C469" s="832" t="s">
        <v>2041</v>
      </c>
      <c r="D469" s="833" t="s">
        <v>3245</v>
      </c>
      <c r="E469" s="834" t="s">
        <v>2054</v>
      </c>
      <c r="F469" s="832" t="s">
        <v>2037</v>
      </c>
      <c r="G469" s="832" t="s">
        <v>2062</v>
      </c>
      <c r="H469" s="832" t="s">
        <v>626</v>
      </c>
      <c r="I469" s="832" t="s">
        <v>1785</v>
      </c>
      <c r="J469" s="832" t="s">
        <v>1786</v>
      </c>
      <c r="K469" s="832" t="s">
        <v>1787</v>
      </c>
      <c r="L469" s="835">
        <v>278.63</v>
      </c>
      <c r="M469" s="835">
        <v>1950.4099999999999</v>
      </c>
      <c r="N469" s="832">
        <v>7</v>
      </c>
      <c r="O469" s="836">
        <v>2</v>
      </c>
      <c r="P469" s="835"/>
      <c r="Q469" s="837">
        <v>0</v>
      </c>
      <c r="R469" s="832"/>
      <c r="S469" s="837">
        <v>0</v>
      </c>
      <c r="T469" s="836"/>
      <c r="U469" s="838">
        <v>0</v>
      </c>
    </row>
    <row r="470" spans="1:21" ht="14.4" customHeight="1" x14ac:dyDescent="0.3">
      <c r="A470" s="831">
        <v>50</v>
      </c>
      <c r="B470" s="832" t="s">
        <v>2036</v>
      </c>
      <c r="C470" s="832" t="s">
        <v>2041</v>
      </c>
      <c r="D470" s="833" t="s">
        <v>3245</v>
      </c>
      <c r="E470" s="834" t="s">
        <v>2054</v>
      </c>
      <c r="F470" s="832" t="s">
        <v>2037</v>
      </c>
      <c r="G470" s="832" t="s">
        <v>2062</v>
      </c>
      <c r="H470" s="832" t="s">
        <v>626</v>
      </c>
      <c r="I470" s="832" t="s">
        <v>1788</v>
      </c>
      <c r="J470" s="832" t="s">
        <v>1789</v>
      </c>
      <c r="K470" s="832" t="s">
        <v>1790</v>
      </c>
      <c r="L470" s="835">
        <v>430.05</v>
      </c>
      <c r="M470" s="835">
        <v>430.05</v>
      </c>
      <c r="N470" s="832">
        <v>1</v>
      </c>
      <c r="O470" s="836">
        <v>1</v>
      </c>
      <c r="P470" s="835"/>
      <c r="Q470" s="837">
        <v>0</v>
      </c>
      <c r="R470" s="832"/>
      <c r="S470" s="837">
        <v>0</v>
      </c>
      <c r="T470" s="836"/>
      <c r="U470" s="838">
        <v>0</v>
      </c>
    </row>
    <row r="471" spans="1:21" ht="14.4" customHeight="1" x14ac:dyDescent="0.3">
      <c r="A471" s="831">
        <v>50</v>
      </c>
      <c r="B471" s="832" t="s">
        <v>2036</v>
      </c>
      <c r="C471" s="832" t="s">
        <v>2041</v>
      </c>
      <c r="D471" s="833" t="s">
        <v>3245</v>
      </c>
      <c r="E471" s="834" t="s">
        <v>2054</v>
      </c>
      <c r="F471" s="832" t="s">
        <v>2037</v>
      </c>
      <c r="G471" s="832" t="s">
        <v>2062</v>
      </c>
      <c r="H471" s="832" t="s">
        <v>587</v>
      </c>
      <c r="I471" s="832" t="s">
        <v>2672</v>
      </c>
      <c r="J471" s="832" t="s">
        <v>1786</v>
      </c>
      <c r="K471" s="832" t="s">
        <v>687</v>
      </c>
      <c r="L471" s="835">
        <v>58.85</v>
      </c>
      <c r="M471" s="835">
        <v>58.85</v>
      </c>
      <c r="N471" s="832">
        <v>1</v>
      </c>
      <c r="O471" s="836">
        <v>0.5</v>
      </c>
      <c r="P471" s="835"/>
      <c r="Q471" s="837">
        <v>0</v>
      </c>
      <c r="R471" s="832"/>
      <c r="S471" s="837">
        <v>0</v>
      </c>
      <c r="T471" s="836"/>
      <c r="U471" s="838">
        <v>0</v>
      </c>
    </row>
    <row r="472" spans="1:21" ht="14.4" customHeight="1" x14ac:dyDescent="0.3">
      <c r="A472" s="831">
        <v>50</v>
      </c>
      <c r="B472" s="832" t="s">
        <v>2036</v>
      </c>
      <c r="C472" s="832" t="s">
        <v>2041</v>
      </c>
      <c r="D472" s="833" t="s">
        <v>3245</v>
      </c>
      <c r="E472" s="834" t="s">
        <v>2054</v>
      </c>
      <c r="F472" s="832" t="s">
        <v>2037</v>
      </c>
      <c r="G472" s="832" t="s">
        <v>2062</v>
      </c>
      <c r="H472" s="832" t="s">
        <v>587</v>
      </c>
      <c r="I472" s="832" t="s">
        <v>2673</v>
      </c>
      <c r="J472" s="832" t="s">
        <v>1786</v>
      </c>
      <c r="K472" s="832" t="s">
        <v>2378</v>
      </c>
      <c r="L472" s="835">
        <v>196.2</v>
      </c>
      <c r="M472" s="835">
        <v>980.99999999999989</v>
      </c>
      <c r="N472" s="832">
        <v>5</v>
      </c>
      <c r="O472" s="836">
        <v>3.5</v>
      </c>
      <c r="P472" s="835">
        <v>588.59999999999991</v>
      </c>
      <c r="Q472" s="837">
        <v>0.6</v>
      </c>
      <c r="R472" s="832">
        <v>3</v>
      </c>
      <c r="S472" s="837">
        <v>0.6</v>
      </c>
      <c r="T472" s="836">
        <v>1.5</v>
      </c>
      <c r="U472" s="838">
        <v>0.42857142857142855</v>
      </c>
    </row>
    <row r="473" spans="1:21" ht="14.4" customHeight="1" x14ac:dyDescent="0.3">
      <c r="A473" s="831">
        <v>50</v>
      </c>
      <c r="B473" s="832" t="s">
        <v>2036</v>
      </c>
      <c r="C473" s="832" t="s">
        <v>2041</v>
      </c>
      <c r="D473" s="833" t="s">
        <v>3245</v>
      </c>
      <c r="E473" s="834" t="s">
        <v>2054</v>
      </c>
      <c r="F473" s="832" t="s">
        <v>2037</v>
      </c>
      <c r="G473" s="832" t="s">
        <v>2062</v>
      </c>
      <c r="H473" s="832" t="s">
        <v>587</v>
      </c>
      <c r="I473" s="832" t="s">
        <v>2063</v>
      </c>
      <c r="J473" s="832" t="s">
        <v>1786</v>
      </c>
      <c r="K473" s="832" t="s">
        <v>1796</v>
      </c>
      <c r="L473" s="835">
        <v>117.71</v>
      </c>
      <c r="M473" s="835">
        <v>117.71</v>
      </c>
      <c r="N473" s="832">
        <v>1</v>
      </c>
      <c r="O473" s="836">
        <v>1</v>
      </c>
      <c r="P473" s="835"/>
      <c r="Q473" s="837">
        <v>0</v>
      </c>
      <c r="R473" s="832"/>
      <c r="S473" s="837">
        <v>0</v>
      </c>
      <c r="T473" s="836"/>
      <c r="U473" s="838">
        <v>0</v>
      </c>
    </row>
    <row r="474" spans="1:21" ht="14.4" customHeight="1" x14ac:dyDescent="0.3">
      <c r="A474" s="831">
        <v>50</v>
      </c>
      <c r="B474" s="832" t="s">
        <v>2036</v>
      </c>
      <c r="C474" s="832" t="s">
        <v>2041</v>
      </c>
      <c r="D474" s="833" t="s">
        <v>3245</v>
      </c>
      <c r="E474" s="834" t="s">
        <v>2054</v>
      </c>
      <c r="F474" s="832" t="s">
        <v>2037</v>
      </c>
      <c r="G474" s="832" t="s">
        <v>2062</v>
      </c>
      <c r="H474" s="832" t="s">
        <v>587</v>
      </c>
      <c r="I474" s="832" t="s">
        <v>2216</v>
      </c>
      <c r="J474" s="832" t="s">
        <v>1786</v>
      </c>
      <c r="K474" s="832" t="s">
        <v>1798</v>
      </c>
      <c r="L474" s="835">
        <v>392.41</v>
      </c>
      <c r="M474" s="835">
        <v>3924.1000000000004</v>
      </c>
      <c r="N474" s="832">
        <v>10</v>
      </c>
      <c r="O474" s="836">
        <v>5.5</v>
      </c>
      <c r="P474" s="835">
        <v>1962.0500000000002</v>
      </c>
      <c r="Q474" s="837">
        <v>0.5</v>
      </c>
      <c r="R474" s="832">
        <v>5</v>
      </c>
      <c r="S474" s="837">
        <v>0.5</v>
      </c>
      <c r="T474" s="836">
        <v>3</v>
      </c>
      <c r="U474" s="838">
        <v>0.54545454545454541</v>
      </c>
    </row>
    <row r="475" spans="1:21" ht="14.4" customHeight="1" x14ac:dyDescent="0.3">
      <c r="A475" s="831">
        <v>50</v>
      </c>
      <c r="B475" s="832" t="s">
        <v>2036</v>
      </c>
      <c r="C475" s="832" t="s">
        <v>2041</v>
      </c>
      <c r="D475" s="833" t="s">
        <v>3245</v>
      </c>
      <c r="E475" s="834" t="s">
        <v>2054</v>
      </c>
      <c r="F475" s="832" t="s">
        <v>2037</v>
      </c>
      <c r="G475" s="832" t="s">
        <v>2062</v>
      </c>
      <c r="H475" s="832" t="s">
        <v>587</v>
      </c>
      <c r="I475" s="832" t="s">
        <v>2111</v>
      </c>
      <c r="J475" s="832" t="s">
        <v>1786</v>
      </c>
      <c r="K475" s="832" t="s">
        <v>1800</v>
      </c>
      <c r="L475" s="835">
        <v>181.11</v>
      </c>
      <c r="M475" s="835">
        <v>181.11</v>
      </c>
      <c r="N475" s="832">
        <v>1</v>
      </c>
      <c r="O475" s="836">
        <v>0.5</v>
      </c>
      <c r="P475" s="835"/>
      <c r="Q475" s="837">
        <v>0</v>
      </c>
      <c r="R475" s="832"/>
      <c r="S475" s="837">
        <v>0</v>
      </c>
      <c r="T475" s="836"/>
      <c r="U475" s="838">
        <v>0</v>
      </c>
    </row>
    <row r="476" spans="1:21" ht="14.4" customHeight="1" x14ac:dyDescent="0.3">
      <c r="A476" s="831">
        <v>50</v>
      </c>
      <c r="B476" s="832" t="s">
        <v>2036</v>
      </c>
      <c r="C476" s="832" t="s">
        <v>2041</v>
      </c>
      <c r="D476" s="833" t="s">
        <v>3245</v>
      </c>
      <c r="E476" s="834" t="s">
        <v>2054</v>
      </c>
      <c r="F476" s="832" t="s">
        <v>2037</v>
      </c>
      <c r="G476" s="832" t="s">
        <v>2062</v>
      </c>
      <c r="H476" s="832" t="s">
        <v>587</v>
      </c>
      <c r="I476" s="832" t="s">
        <v>2064</v>
      </c>
      <c r="J476" s="832" t="s">
        <v>1786</v>
      </c>
      <c r="K476" s="832" t="s">
        <v>2065</v>
      </c>
      <c r="L476" s="835">
        <v>603.72</v>
      </c>
      <c r="M476" s="835">
        <v>11470.680000000004</v>
      </c>
      <c r="N476" s="832">
        <v>19</v>
      </c>
      <c r="O476" s="836">
        <v>10.5</v>
      </c>
      <c r="P476" s="835">
        <v>4226.0400000000009</v>
      </c>
      <c r="Q476" s="837">
        <v>0.36842105263157887</v>
      </c>
      <c r="R476" s="832">
        <v>7</v>
      </c>
      <c r="S476" s="837">
        <v>0.36842105263157893</v>
      </c>
      <c r="T476" s="836">
        <v>4</v>
      </c>
      <c r="U476" s="838">
        <v>0.38095238095238093</v>
      </c>
    </row>
    <row r="477" spans="1:21" ht="14.4" customHeight="1" x14ac:dyDescent="0.3">
      <c r="A477" s="831">
        <v>50</v>
      </c>
      <c r="B477" s="832" t="s">
        <v>2036</v>
      </c>
      <c r="C477" s="832" t="s">
        <v>2041</v>
      </c>
      <c r="D477" s="833" t="s">
        <v>3245</v>
      </c>
      <c r="E477" s="834" t="s">
        <v>2054</v>
      </c>
      <c r="F477" s="832" t="s">
        <v>2037</v>
      </c>
      <c r="G477" s="832" t="s">
        <v>2062</v>
      </c>
      <c r="H477" s="832" t="s">
        <v>587</v>
      </c>
      <c r="I477" s="832" t="s">
        <v>2674</v>
      </c>
      <c r="J477" s="832" t="s">
        <v>2675</v>
      </c>
      <c r="K477" s="832" t="s">
        <v>1790</v>
      </c>
      <c r="L477" s="835">
        <v>430.05</v>
      </c>
      <c r="M477" s="835">
        <v>430.05</v>
      </c>
      <c r="N477" s="832">
        <v>1</v>
      </c>
      <c r="O477" s="836">
        <v>0.5</v>
      </c>
      <c r="P477" s="835"/>
      <c r="Q477" s="837">
        <v>0</v>
      </c>
      <c r="R477" s="832"/>
      <c r="S477" s="837">
        <v>0</v>
      </c>
      <c r="T477" s="836"/>
      <c r="U477" s="838">
        <v>0</v>
      </c>
    </row>
    <row r="478" spans="1:21" ht="14.4" customHeight="1" x14ac:dyDescent="0.3">
      <c r="A478" s="831">
        <v>50</v>
      </c>
      <c r="B478" s="832" t="s">
        <v>2036</v>
      </c>
      <c r="C478" s="832" t="s">
        <v>2041</v>
      </c>
      <c r="D478" s="833" t="s">
        <v>3245</v>
      </c>
      <c r="E478" s="834" t="s">
        <v>2054</v>
      </c>
      <c r="F478" s="832" t="s">
        <v>2037</v>
      </c>
      <c r="G478" s="832" t="s">
        <v>2062</v>
      </c>
      <c r="H478" s="832" t="s">
        <v>587</v>
      </c>
      <c r="I478" s="832" t="s">
        <v>2676</v>
      </c>
      <c r="J478" s="832" t="s">
        <v>2247</v>
      </c>
      <c r="K478" s="832" t="s">
        <v>2378</v>
      </c>
      <c r="L478" s="835">
        <v>155.30000000000001</v>
      </c>
      <c r="M478" s="835">
        <v>155.30000000000001</v>
      </c>
      <c r="N478" s="832">
        <v>1</v>
      </c>
      <c r="O478" s="836">
        <v>0.5</v>
      </c>
      <c r="P478" s="835">
        <v>155.30000000000001</v>
      </c>
      <c r="Q478" s="837">
        <v>1</v>
      </c>
      <c r="R478" s="832">
        <v>1</v>
      </c>
      <c r="S478" s="837">
        <v>1</v>
      </c>
      <c r="T478" s="836">
        <v>0.5</v>
      </c>
      <c r="U478" s="838">
        <v>1</v>
      </c>
    </row>
    <row r="479" spans="1:21" ht="14.4" customHeight="1" x14ac:dyDescent="0.3">
      <c r="A479" s="831">
        <v>50</v>
      </c>
      <c r="B479" s="832" t="s">
        <v>2036</v>
      </c>
      <c r="C479" s="832" t="s">
        <v>2041</v>
      </c>
      <c r="D479" s="833" t="s">
        <v>3245</v>
      </c>
      <c r="E479" s="834" t="s">
        <v>2054</v>
      </c>
      <c r="F479" s="832" t="s">
        <v>2037</v>
      </c>
      <c r="G479" s="832" t="s">
        <v>2677</v>
      </c>
      <c r="H479" s="832" t="s">
        <v>587</v>
      </c>
      <c r="I479" s="832" t="s">
        <v>2678</v>
      </c>
      <c r="J479" s="832" t="s">
        <v>2679</v>
      </c>
      <c r="K479" s="832" t="s">
        <v>2680</v>
      </c>
      <c r="L479" s="835">
        <v>739.33</v>
      </c>
      <c r="M479" s="835">
        <v>739.33</v>
      </c>
      <c r="N479" s="832">
        <v>1</v>
      </c>
      <c r="O479" s="836">
        <v>0.5</v>
      </c>
      <c r="P479" s="835"/>
      <c r="Q479" s="837">
        <v>0</v>
      </c>
      <c r="R479" s="832"/>
      <c r="S479" s="837">
        <v>0</v>
      </c>
      <c r="T479" s="836"/>
      <c r="U479" s="838">
        <v>0</v>
      </c>
    </row>
    <row r="480" spans="1:21" ht="14.4" customHeight="1" x14ac:dyDescent="0.3">
      <c r="A480" s="831">
        <v>50</v>
      </c>
      <c r="B480" s="832" t="s">
        <v>2036</v>
      </c>
      <c r="C480" s="832" t="s">
        <v>2041</v>
      </c>
      <c r="D480" s="833" t="s">
        <v>3245</v>
      </c>
      <c r="E480" s="834" t="s">
        <v>2054</v>
      </c>
      <c r="F480" s="832" t="s">
        <v>2037</v>
      </c>
      <c r="G480" s="832" t="s">
        <v>2677</v>
      </c>
      <c r="H480" s="832" t="s">
        <v>626</v>
      </c>
      <c r="I480" s="832" t="s">
        <v>2681</v>
      </c>
      <c r="J480" s="832" t="s">
        <v>2679</v>
      </c>
      <c r="K480" s="832" t="s">
        <v>2682</v>
      </c>
      <c r="L480" s="835">
        <v>265.85000000000002</v>
      </c>
      <c r="M480" s="835">
        <v>797.55000000000007</v>
      </c>
      <c r="N480" s="832">
        <v>3</v>
      </c>
      <c r="O480" s="836">
        <v>0.5</v>
      </c>
      <c r="P480" s="835"/>
      <c r="Q480" s="837">
        <v>0</v>
      </c>
      <c r="R480" s="832"/>
      <c r="S480" s="837">
        <v>0</v>
      </c>
      <c r="T480" s="836"/>
      <c r="U480" s="838">
        <v>0</v>
      </c>
    </row>
    <row r="481" spans="1:21" ht="14.4" customHeight="1" x14ac:dyDescent="0.3">
      <c r="A481" s="831">
        <v>50</v>
      </c>
      <c r="B481" s="832" t="s">
        <v>2036</v>
      </c>
      <c r="C481" s="832" t="s">
        <v>2041</v>
      </c>
      <c r="D481" s="833" t="s">
        <v>3245</v>
      </c>
      <c r="E481" s="834" t="s">
        <v>2054</v>
      </c>
      <c r="F481" s="832" t="s">
        <v>2037</v>
      </c>
      <c r="G481" s="832" t="s">
        <v>2677</v>
      </c>
      <c r="H481" s="832" t="s">
        <v>626</v>
      </c>
      <c r="I481" s="832" t="s">
        <v>2681</v>
      </c>
      <c r="J481" s="832" t="s">
        <v>2679</v>
      </c>
      <c r="K481" s="832" t="s">
        <v>2682</v>
      </c>
      <c r="L481" s="835">
        <v>108.78</v>
      </c>
      <c r="M481" s="835">
        <v>652.68000000000006</v>
      </c>
      <c r="N481" s="832">
        <v>6</v>
      </c>
      <c r="O481" s="836">
        <v>1</v>
      </c>
      <c r="P481" s="835">
        <v>326.34000000000003</v>
      </c>
      <c r="Q481" s="837">
        <v>0.5</v>
      </c>
      <c r="R481" s="832">
        <v>3</v>
      </c>
      <c r="S481" s="837">
        <v>0.5</v>
      </c>
      <c r="T481" s="836">
        <v>0.5</v>
      </c>
      <c r="U481" s="838">
        <v>0.5</v>
      </c>
    </row>
    <row r="482" spans="1:21" ht="14.4" customHeight="1" x14ac:dyDescent="0.3">
      <c r="A482" s="831">
        <v>50</v>
      </c>
      <c r="B482" s="832" t="s">
        <v>2036</v>
      </c>
      <c r="C482" s="832" t="s">
        <v>2041</v>
      </c>
      <c r="D482" s="833" t="s">
        <v>3245</v>
      </c>
      <c r="E482" s="834" t="s">
        <v>2054</v>
      </c>
      <c r="F482" s="832" t="s">
        <v>2037</v>
      </c>
      <c r="G482" s="832" t="s">
        <v>2677</v>
      </c>
      <c r="H482" s="832" t="s">
        <v>626</v>
      </c>
      <c r="I482" s="832" t="s">
        <v>2683</v>
      </c>
      <c r="J482" s="832" t="s">
        <v>2679</v>
      </c>
      <c r="K482" s="832" t="s">
        <v>2684</v>
      </c>
      <c r="L482" s="835">
        <v>246.44</v>
      </c>
      <c r="M482" s="835">
        <v>6407.44</v>
      </c>
      <c r="N482" s="832">
        <v>26</v>
      </c>
      <c r="O482" s="836">
        <v>7</v>
      </c>
      <c r="P482" s="835">
        <v>3450.16</v>
      </c>
      <c r="Q482" s="837">
        <v>0.53846153846153844</v>
      </c>
      <c r="R482" s="832">
        <v>14</v>
      </c>
      <c r="S482" s="837">
        <v>0.53846153846153844</v>
      </c>
      <c r="T482" s="836">
        <v>4</v>
      </c>
      <c r="U482" s="838">
        <v>0.5714285714285714</v>
      </c>
    </row>
    <row r="483" spans="1:21" ht="14.4" customHeight="1" x14ac:dyDescent="0.3">
      <c r="A483" s="831">
        <v>50</v>
      </c>
      <c r="B483" s="832" t="s">
        <v>2036</v>
      </c>
      <c r="C483" s="832" t="s">
        <v>2041</v>
      </c>
      <c r="D483" s="833" t="s">
        <v>3245</v>
      </c>
      <c r="E483" s="834" t="s">
        <v>2054</v>
      </c>
      <c r="F483" s="832" t="s">
        <v>2037</v>
      </c>
      <c r="G483" s="832" t="s">
        <v>2677</v>
      </c>
      <c r="H483" s="832" t="s">
        <v>626</v>
      </c>
      <c r="I483" s="832" t="s">
        <v>2683</v>
      </c>
      <c r="J483" s="832" t="s">
        <v>2679</v>
      </c>
      <c r="K483" s="832" t="s">
        <v>2684</v>
      </c>
      <c r="L483" s="835">
        <v>77.69</v>
      </c>
      <c r="M483" s="835">
        <v>854.58999999999992</v>
      </c>
      <c r="N483" s="832">
        <v>11</v>
      </c>
      <c r="O483" s="836">
        <v>4</v>
      </c>
      <c r="P483" s="835">
        <v>233.07</v>
      </c>
      <c r="Q483" s="837">
        <v>0.27272727272727276</v>
      </c>
      <c r="R483" s="832">
        <v>3</v>
      </c>
      <c r="S483" s="837">
        <v>0.27272727272727271</v>
      </c>
      <c r="T483" s="836">
        <v>1</v>
      </c>
      <c r="U483" s="838">
        <v>0.25</v>
      </c>
    </row>
    <row r="484" spans="1:21" ht="14.4" customHeight="1" x14ac:dyDescent="0.3">
      <c r="A484" s="831">
        <v>50</v>
      </c>
      <c r="B484" s="832" t="s">
        <v>2036</v>
      </c>
      <c r="C484" s="832" t="s">
        <v>2041</v>
      </c>
      <c r="D484" s="833" t="s">
        <v>3245</v>
      </c>
      <c r="E484" s="834" t="s">
        <v>2054</v>
      </c>
      <c r="F484" s="832" t="s">
        <v>2037</v>
      </c>
      <c r="G484" s="832" t="s">
        <v>2233</v>
      </c>
      <c r="H484" s="832" t="s">
        <v>626</v>
      </c>
      <c r="I484" s="832" t="s">
        <v>2685</v>
      </c>
      <c r="J484" s="832" t="s">
        <v>2235</v>
      </c>
      <c r="K484" s="832" t="s">
        <v>2686</v>
      </c>
      <c r="L484" s="835">
        <v>119.7</v>
      </c>
      <c r="M484" s="835">
        <v>359.1</v>
      </c>
      <c r="N484" s="832">
        <v>3</v>
      </c>
      <c r="O484" s="836">
        <v>2.5</v>
      </c>
      <c r="P484" s="835">
        <v>119.7</v>
      </c>
      <c r="Q484" s="837">
        <v>0.33333333333333331</v>
      </c>
      <c r="R484" s="832">
        <v>1</v>
      </c>
      <c r="S484" s="837">
        <v>0.33333333333333331</v>
      </c>
      <c r="T484" s="836">
        <v>1</v>
      </c>
      <c r="U484" s="838">
        <v>0.4</v>
      </c>
    </row>
    <row r="485" spans="1:21" ht="14.4" customHeight="1" x14ac:dyDescent="0.3">
      <c r="A485" s="831">
        <v>50</v>
      </c>
      <c r="B485" s="832" t="s">
        <v>2036</v>
      </c>
      <c r="C485" s="832" t="s">
        <v>2041</v>
      </c>
      <c r="D485" s="833" t="s">
        <v>3245</v>
      </c>
      <c r="E485" s="834" t="s">
        <v>2054</v>
      </c>
      <c r="F485" s="832" t="s">
        <v>2037</v>
      </c>
      <c r="G485" s="832" t="s">
        <v>2233</v>
      </c>
      <c r="H485" s="832" t="s">
        <v>626</v>
      </c>
      <c r="I485" s="832" t="s">
        <v>2685</v>
      </c>
      <c r="J485" s="832" t="s">
        <v>2235</v>
      </c>
      <c r="K485" s="832" t="s">
        <v>2686</v>
      </c>
      <c r="L485" s="835">
        <v>70.540000000000006</v>
      </c>
      <c r="M485" s="835">
        <v>282.16000000000003</v>
      </c>
      <c r="N485" s="832">
        <v>4</v>
      </c>
      <c r="O485" s="836">
        <v>4</v>
      </c>
      <c r="P485" s="835">
        <v>211.62</v>
      </c>
      <c r="Q485" s="837">
        <v>0.75</v>
      </c>
      <c r="R485" s="832">
        <v>3</v>
      </c>
      <c r="S485" s="837">
        <v>0.75</v>
      </c>
      <c r="T485" s="836">
        <v>3</v>
      </c>
      <c r="U485" s="838">
        <v>0.75</v>
      </c>
    </row>
    <row r="486" spans="1:21" ht="14.4" customHeight="1" x14ac:dyDescent="0.3">
      <c r="A486" s="831">
        <v>50</v>
      </c>
      <c r="B486" s="832" t="s">
        <v>2036</v>
      </c>
      <c r="C486" s="832" t="s">
        <v>2041</v>
      </c>
      <c r="D486" s="833" t="s">
        <v>3245</v>
      </c>
      <c r="E486" s="834" t="s">
        <v>2054</v>
      </c>
      <c r="F486" s="832" t="s">
        <v>2037</v>
      </c>
      <c r="G486" s="832" t="s">
        <v>2248</v>
      </c>
      <c r="H486" s="832" t="s">
        <v>626</v>
      </c>
      <c r="I486" s="832" t="s">
        <v>2687</v>
      </c>
      <c r="J486" s="832" t="s">
        <v>1707</v>
      </c>
      <c r="K486" s="832" t="s">
        <v>2011</v>
      </c>
      <c r="L486" s="835">
        <v>65.540000000000006</v>
      </c>
      <c r="M486" s="835">
        <v>589.86000000000013</v>
      </c>
      <c r="N486" s="832">
        <v>9</v>
      </c>
      <c r="O486" s="836">
        <v>2.5</v>
      </c>
      <c r="P486" s="835">
        <v>327.70000000000005</v>
      </c>
      <c r="Q486" s="837">
        <v>0.55555555555555547</v>
      </c>
      <c r="R486" s="832">
        <v>5</v>
      </c>
      <c r="S486" s="837">
        <v>0.55555555555555558</v>
      </c>
      <c r="T486" s="836">
        <v>1.5</v>
      </c>
      <c r="U486" s="838">
        <v>0.6</v>
      </c>
    </row>
    <row r="487" spans="1:21" ht="14.4" customHeight="1" x14ac:dyDescent="0.3">
      <c r="A487" s="831">
        <v>50</v>
      </c>
      <c r="B487" s="832" t="s">
        <v>2036</v>
      </c>
      <c r="C487" s="832" t="s">
        <v>2041</v>
      </c>
      <c r="D487" s="833" t="s">
        <v>3245</v>
      </c>
      <c r="E487" s="834" t="s">
        <v>2054</v>
      </c>
      <c r="F487" s="832" t="s">
        <v>2037</v>
      </c>
      <c r="G487" s="832" t="s">
        <v>2248</v>
      </c>
      <c r="H487" s="832" t="s">
        <v>626</v>
      </c>
      <c r="I487" s="832" t="s">
        <v>1706</v>
      </c>
      <c r="J487" s="832" t="s">
        <v>1707</v>
      </c>
      <c r="K487" s="832" t="s">
        <v>1708</v>
      </c>
      <c r="L487" s="835">
        <v>229.38</v>
      </c>
      <c r="M487" s="835">
        <v>1376.28</v>
      </c>
      <c r="N487" s="832">
        <v>6</v>
      </c>
      <c r="O487" s="836">
        <v>3</v>
      </c>
      <c r="P487" s="835">
        <v>688.14</v>
      </c>
      <c r="Q487" s="837">
        <v>0.5</v>
      </c>
      <c r="R487" s="832">
        <v>3</v>
      </c>
      <c r="S487" s="837">
        <v>0.5</v>
      </c>
      <c r="T487" s="836">
        <v>1.5</v>
      </c>
      <c r="U487" s="838">
        <v>0.5</v>
      </c>
    </row>
    <row r="488" spans="1:21" ht="14.4" customHeight="1" x14ac:dyDescent="0.3">
      <c r="A488" s="831">
        <v>50</v>
      </c>
      <c r="B488" s="832" t="s">
        <v>2036</v>
      </c>
      <c r="C488" s="832" t="s">
        <v>2041</v>
      </c>
      <c r="D488" s="833" t="s">
        <v>3245</v>
      </c>
      <c r="E488" s="834" t="s">
        <v>2054</v>
      </c>
      <c r="F488" s="832" t="s">
        <v>2037</v>
      </c>
      <c r="G488" s="832" t="s">
        <v>2688</v>
      </c>
      <c r="H488" s="832" t="s">
        <v>587</v>
      </c>
      <c r="I488" s="832" t="s">
        <v>2689</v>
      </c>
      <c r="J488" s="832" t="s">
        <v>2690</v>
      </c>
      <c r="K488" s="832" t="s">
        <v>2691</v>
      </c>
      <c r="L488" s="835">
        <v>97.96</v>
      </c>
      <c r="M488" s="835">
        <v>391.84</v>
      </c>
      <c r="N488" s="832">
        <v>4</v>
      </c>
      <c r="O488" s="836">
        <v>2</v>
      </c>
      <c r="P488" s="835">
        <v>391.84</v>
      </c>
      <c r="Q488" s="837">
        <v>1</v>
      </c>
      <c r="R488" s="832">
        <v>4</v>
      </c>
      <c r="S488" s="837">
        <v>1</v>
      </c>
      <c r="T488" s="836">
        <v>2</v>
      </c>
      <c r="U488" s="838">
        <v>1</v>
      </c>
    </row>
    <row r="489" spans="1:21" ht="14.4" customHeight="1" x14ac:dyDescent="0.3">
      <c r="A489" s="831">
        <v>50</v>
      </c>
      <c r="B489" s="832" t="s">
        <v>2036</v>
      </c>
      <c r="C489" s="832" t="s">
        <v>2041</v>
      </c>
      <c r="D489" s="833" t="s">
        <v>3245</v>
      </c>
      <c r="E489" s="834" t="s">
        <v>2054</v>
      </c>
      <c r="F489" s="832" t="s">
        <v>2037</v>
      </c>
      <c r="G489" s="832" t="s">
        <v>2066</v>
      </c>
      <c r="H489" s="832" t="s">
        <v>587</v>
      </c>
      <c r="I489" s="832" t="s">
        <v>2067</v>
      </c>
      <c r="J489" s="832" t="s">
        <v>2068</v>
      </c>
      <c r="K489" s="832" t="s">
        <v>2069</v>
      </c>
      <c r="L489" s="835">
        <v>105.32</v>
      </c>
      <c r="M489" s="835">
        <v>737.2399999999999</v>
      </c>
      <c r="N489" s="832">
        <v>7</v>
      </c>
      <c r="O489" s="836">
        <v>5</v>
      </c>
      <c r="P489" s="835">
        <v>526.59999999999991</v>
      </c>
      <c r="Q489" s="837">
        <v>0.7142857142857143</v>
      </c>
      <c r="R489" s="832">
        <v>5</v>
      </c>
      <c r="S489" s="837">
        <v>0.7142857142857143</v>
      </c>
      <c r="T489" s="836">
        <v>3.5</v>
      </c>
      <c r="U489" s="838">
        <v>0.7</v>
      </c>
    </row>
    <row r="490" spans="1:21" ht="14.4" customHeight="1" x14ac:dyDescent="0.3">
      <c r="A490" s="831">
        <v>50</v>
      </c>
      <c r="B490" s="832" t="s">
        <v>2036</v>
      </c>
      <c r="C490" s="832" t="s">
        <v>2041</v>
      </c>
      <c r="D490" s="833" t="s">
        <v>3245</v>
      </c>
      <c r="E490" s="834" t="s">
        <v>2054</v>
      </c>
      <c r="F490" s="832" t="s">
        <v>2037</v>
      </c>
      <c r="G490" s="832" t="s">
        <v>2066</v>
      </c>
      <c r="H490" s="832" t="s">
        <v>587</v>
      </c>
      <c r="I490" s="832" t="s">
        <v>2437</v>
      </c>
      <c r="J490" s="832" t="s">
        <v>2068</v>
      </c>
      <c r="K490" s="832" t="s">
        <v>2438</v>
      </c>
      <c r="L490" s="835">
        <v>210.66</v>
      </c>
      <c r="M490" s="835">
        <v>842.64</v>
      </c>
      <c r="N490" s="832">
        <v>4</v>
      </c>
      <c r="O490" s="836">
        <v>2</v>
      </c>
      <c r="P490" s="835">
        <v>210.66</v>
      </c>
      <c r="Q490" s="837">
        <v>0.25</v>
      </c>
      <c r="R490" s="832">
        <v>1</v>
      </c>
      <c r="S490" s="837">
        <v>0.25</v>
      </c>
      <c r="T490" s="836">
        <v>0.5</v>
      </c>
      <c r="U490" s="838">
        <v>0.25</v>
      </c>
    </row>
    <row r="491" spans="1:21" ht="14.4" customHeight="1" x14ac:dyDescent="0.3">
      <c r="A491" s="831">
        <v>50</v>
      </c>
      <c r="B491" s="832" t="s">
        <v>2036</v>
      </c>
      <c r="C491" s="832" t="s">
        <v>2041</v>
      </c>
      <c r="D491" s="833" t="s">
        <v>3245</v>
      </c>
      <c r="E491" s="834" t="s">
        <v>2054</v>
      </c>
      <c r="F491" s="832" t="s">
        <v>2037</v>
      </c>
      <c r="G491" s="832" t="s">
        <v>2066</v>
      </c>
      <c r="H491" s="832" t="s">
        <v>587</v>
      </c>
      <c r="I491" s="832" t="s">
        <v>2070</v>
      </c>
      <c r="J491" s="832" t="s">
        <v>2071</v>
      </c>
      <c r="K491" s="832" t="s">
        <v>2072</v>
      </c>
      <c r="L491" s="835">
        <v>16.38</v>
      </c>
      <c r="M491" s="835">
        <v>81.900000000000006</v>
      </c>
      <c r="N491" s="832">
        <v>5</v>
      </c>
      <c r="O491" s="836">
        <v>1</v>
      </c>
      <c r="P491" s="835"/>
      <c r="Q491" s="837">
        <v>0</v>
      </c>
      <c r="R491" s="832"/>
      <c r="S491" s="837">
        <v>0</v>
      </c>
      <c r="T491" s="836"/>
      <c r="U491" s="838">
        <v>0</v>
      </c>
    </row>
    <row r="492" spans="1:21" ht="14.4" customHeight="1" x14ac:dyDescent="0.3">
      <c r="A492" s="831">
        <v>50</v>
      </c>
      <c r="B492" s="832" t="s">
        <v>2036</v>
      </c>
      <c r="C492" s="832" t="s">
        <v>2041</v>
      </c>
      <c r="D492" s="833" t="s">
        <v>3245</v>
      </c>
      <c r="E492" s="834" t="s">
        <v>2054</v>
      </c>
      <c r="F492" s="832" t="s">
        <v>2037</v>
      </c>
      <c r="G492" s="832" t="s">
        <v>2066</v>
      </c>
      <c r="H492" s="832" t="s">
        <v>587</v>
      </c>
      <c r="I492" s="832" t="s">
        <v>2692</v>
      </c>
      <c r="J492" s="832" t="s">
        <v>2071</v>
      </c>
      <c r="K492" s="832" t="s">
        <v>2015</v>
      </c>
      <c r="L492" s="835">
        <v>32.76</v>
      </c>
      <c r="M492" s="835">
        <v>262.08</v>
      </c>
      <c r="N492" s="832">
        <v>8</v>
      </c>
      <c r="O492" s="836">
        <v>1</v>
      </c>
      <c r="P492" s="835"/>
      <c r="Q492" s="837">
        <v>0</v>
      </c>
      <c r="R492" s="832"/>
      <c r="S492" s="837">
        <v>0</v>
      </c>
      <c r="T492" s="836"/>
      <c r="U492" s="838">
        <v>0</v>
      </c>
    </row>
    <row r="493" spans="1:21" ht="14.4" customHeight="1" x14ac:dyDescent="0.3">
      <c r="A493" s="831">
        <v>50</v>
      </c>
      <c r="B493" s="832" t="s">
        <v>2036</v>
      </c>
      <c r="C493" s="832" t="s">
        <v>2041</v>
      </c>
      <c r="D493" s="833" t="s">
        <v>3245</v>
      </c>
      <c r="E493" s="834" t="s">
        <v>2054</v>
      </c>
      <c r="F493" s="832" t="s">
        <v>2037</v>
      </c>
      <c r="G493" s="832" t="s">
        <v>2066</v>
      </c>
      <c r="H493" s="832" t="s">
        <v>587</v>
      </c>
      <c r="I493" s="832" t="s">
        <v>2112</v>
      </c>
      <c r="J493" s="832" t="s">
        <v>2068</v>
      </c>
      <c r="K493" s="832" t="s">
        <v>1958</v>
      </c>
      <c r="L493" s="835">
        <v>35.11</v>
      </c>
      <c r="M493" s="835">
        <v>421.32000000000005</v>
      </c>
      <c r="N493" s="832">
        <v>12</v>
      </c>
      <c r="O493" s="836">
        <v>3.5</v>
      </c>
      <c r="P493" s="835">
        <v>175.55</v>
      </c>
      <c r="Q493" s="837">
        <v>0.41666666666666663</v>
      </c>
      <c r="R493" s="832">
        <v>5</v>
      </c>
      <c r="S493" s="837">
        <v>0.41666666666666669</v>
      </c>
      <c r="T493" s="836">
        <v>1.5</v>
      </c>
      <c r="U493" s="838">
        <v>0.42857142857142855</v>
      </c>
    </row>
    <row r="494" spans="1:21" ht="14.4" customHeight="1" x14ac:dyDescent="0.3">
      <c r="A494" s="831">
        <v>50</v>
      </c>
      <c r="B494" s="832" t="s">
        <v>2036</v>
      </c>
      <c r="C494" s="832" t="s">
        <v>2041</v>
      </c>
      <c r="D494" s="833" t="s">
        <v>3245</v>
      </c>
      <c r="E494" s="834" t="s">
        <v>2054</v>
      </c>
      <c r="F494" s="832" t="s">
        <v>2037</v>
      </c>
      <c r="G494" s="832" t="s">
        <v>2066</v>
      </c>
      <c r="H494" s="832" t="s">
        <v>587</v>
      </c>
      <c r="I494" s="832" t="s">
        <v>2073</v>
      </c>
      <c r="J494" s="832" t="s">
        <v>2068</v>
      </c>
      <c r="K494" s="832" t="s">
        <v>687</v>
      </c>
      <c r="L494" s="835">
        <v>70.23</v>
      </c>
      <c r="M494" s="835">
        <v>280.92</v>
      </c>
      <c r="N494" s="832">
        <v>4</v>
      </c>
      <c r="O494" s="836">
        <v>1</v>
      </c>
      <c r="P494" s="835"/>
      <c r="Q494" s="837">
        <v>0</v>
      </c>
      <c r="R494" s="832"/>
      <c r="S494" s="837">
        <v>0</v>
      </c>
      <c r="T494" s="836"/>
      <c r="U494" s="838">
        <v>0</v>
      </c>
    </row>
    <row r="495" spans="1:21" ht="14.4" customHeight="1" x14ac:dyDescent="0.3">
      <c r="A495" s="831">
        <v>50</v>
      </c>
      <c r="B495" s="832" t="s">
        <v>2036</v>
      </c>
      <c r="C495" s="832" t="s">
        <v>2041</v>
      </c>
      <c r="D495" s="833" t="s">
        <v>3245</v>
      </c>
      <c r="E495" s="834" t="s">
        <v>2054</v>
      </c>
      <c r="F495" s="832" t="s">
        <v>2037</v>
      </c>
      <c r="G495" s="832" t="s">
        <v>2066</v>
      </c>
      <c r="H495" s="832" t="s">
        <v>587</v>
      </c>
      <c r="I495" s="832" t="s">
        <v>2205</v>
      </c>
      <c r="J495" s="832" t="s">
        <v>2206</v>
      </c>
      <c r="K495" s="832" t="s">
        <v>1958</v>
      </c>
      <c r="L495" s="835">
        <v>35.11</v>
      </c>
      <c r="M495" s="835">
        <v>245.77</v>
      </c>
      <c r="N495" s="832">
        <v>7</v>
      </c>
      <c r="O495" s="836">
        <v>2</v>
      </c>
      <c r="P495" s="835">
        <v>70.22</v>
      </c>
      <c r="Q495" s="837">
        <v>0.2857142857142857</v>
      </c>
      <c r="R495" s="832">
        <v>2</v>
      </c>
      <c r="S495" s="837">
        <v>0.2857142857142857</v>
      </c>
      <c r="T495" s="836">
        <v>0.5</v>
      </c>
      <c r="U495" s="838">
        <v>0.25</v>
      </c>
    </row>
    <row r="496" spans="1:21" ht="14.4" customHeight="1" x14ac:dyDescent="0.3">
      <c r="A496" s="831">
        <v>50</v>
      </c>
      <c r="B496" s="832" t="s">
        <v>2036</v>
      </c>
      <c r="C496" s="832" t="s">
        <v>2041</v>
      </c>
      <c r="D496" s="833" t="s">
        <v>3245</v>
      </c>
      <c r="E496" s="834" t="s">
        <v>2054</v>
      </c>
      <c r="F496" s="832" t="s">
        <v>2037</v>
      </c>
      <c r="G496" s="832" t="s">
        <v>2066</v>
      </c>
      <c r="H496" s="832" t="s">
        <v>626</v>
      </c>
      <c r="I496" s="832" t="s">
        <v>2693</v>
      </c>
      <c r="J496" s="832" t="s">
        <v>686</v>
      </c>
      <c r="K496" s="832" t="s">
        <v>2378</v>
      </c>
      <c r="L496" s="835">
        <v>234.07</v>
      </c>
      <c r="M496" s="835">
        <v>468.14</v>
      </c>
      <c r="N496" s="832">
        <v>2</v>
      </c>
      <c r="O496" s="836">
        <v>1.5</v>
      </c>
      <c r="P496" s="835">
        <v>234.07</v>
      </c>
      <c r="Q496" s="837">
        <v>0.5</v>
      </c>
      <c r="R496" s="832">
        <v>1</v>
      </c>
      <c r="S496" s="837">
        <v>0.5</v>
      </c>
      <c r="T496" s="836">
        <v>0.5</v>
      </c>
      <c r="U496" s="838">
        <v>0.33333333333333331</v>
      </c>
    </row>
    <row r="497" spans="1:21" ht="14.4" customHeight="1" x14ac:dyDescent="0.3">
      <c r="A497" s="831">
        <v>50</v>
      </c>
      <c r="B497" s="832" t="s">
        <v>2036</v>
      </c>
      <c r="C497" s="832" t="s">
        <v>2041</v>
      </c>
      <c r="D497" s="833" t="s">
        <v>3245</v>
      </c>
      <c r="E497" s="834" t="s">
        <v>2054</v>
      </c>
      <c r="F497" s="832" t="s">
        <v>2037</v>
      </c>
      <c r="G497" s="832" t="s">
        <v>2066</v>
      </c>
      <c r="H497" s="832" t="s">
        <v>626</v>
      </c>
      <c r="I497" s="832" t="s">
        <v>1712</v>
      </c>
      <c r="J497" s="832" t="s">
        <v>686</v>
      </c>
      <c r="K497" s="832" t="s">
        <v>1713</v>
      </c>
      <c r="L497" s="835">
        <v>117.03</v>
      </c>
      <c r="M497" s="835">
        <v>1170.3</v>
      </c>
      <c r="N497" s="832">
        <v>10</v>
      </c>
      <c r="O497" s="836">
        <v>6.5</v>
      </c>
      <c r="P497" s="835">
        <v>936.2399999999999</v>
      </c>
      <c r="Q497" s="837">
        <v>0.79999999999999993</v>
      </c>
      <c r="R497" s="832">
        <v>8</v>
      </c>
      <c r="S497" s="837">
        <v>0.8</v>
      </c>
      <c r="T497" s="836">
        <v>5.5</v>
      </c>
      <c r="U497" s="838">
        <v>0.84615384615384615</v>
      </c>
    </row>
    <row r="498" spans="1:21" ht="14.4" customHeight="1" x14ac:dyDescent="0.3">
      <c r="A498" s="831">
        <v>50</v>
      </c>
      <c r="B498" s="832" t="s">
        <v>2036</v>
      </c>
      <c r="C498" s="832" t="s">
        <v>2041</v>
      </c>
      <c r="D498" s="833" t="s">
        <v>3245</v>
      </c>
      <c r="E498" s="834" t="s">
        <v>2054</v>
      </c>
      <c r="F498" s="832" t="s">
        <v>2037</v>
      </c>
      <c r="G498" s="832" t="s">
        <v>2066</v>
      </c>
      <c r="H498" s="832" t="s">
        <v>626</v>
      </c>
      <c r="I498" s="832" t="s">
        <v>1957</v>
      </c>
      <c r="J498" s="832" t="s">
        <v>686</v>
      </c>
      <c r="K498" s="832" t="s">
        <v>1958</v>
      </c>
      <c r="L498" s="835">
        <v>35.11</v>
      </c>
      <c r="M498" s="835">
        <v>210.66</v>
      </c>
      <c r="N498" s="832">
        <v>6</v>
      </c>
      <c r="O498" s="836">
        <v>1.5</v>
      </c>
      <c r="P498" s="835">
        <v>140.44</v>
      </c>
      <c r="Q498" s="837">
        <v>0.66666666666666663</v>
      </c>
      <c r="R498" s="832">
        <v>4</v>
      </c>
      <c r="S498" s="837">
        <v>0.66666666666666663</v>
      </c>
      <c r="T498" s="836">
        <v>1</v>
      </c>
      <c r="U498" s="838">
        <v>0.66666666666666663</v>
      </c>
    </row>
    <row r="499" spans="1:21" ht="14.4" customHeight="1" x14ac:dyDescent="0.3">
      <c r="A499" s="831">
        <v>50</v>
      </c>
      <c r="B499" s="832" t="s">
        <v>2036</v>
      </c>
      <c r="C499" s="832" t="s">
        <v>2041</v>
      </c>
      <c r="D499" s="833" t="s">
        <v>3245</v>
      </c>
      <c r="E499" s="834" t="s">
        <v>2054</v>
      </c>
      <c r="F499" s="832" t="s">
        <v>2037</v>
      </c>
      <c r="G499" s="832" t="s">
        <v>2066</v>
      </c>
      <c r="H499" s="832" t="s">
        <v>587</v>
      </c>
      <c r="I499" s="832" t="s">
        <v>2694</v>
      </c>
      <c r="J499" s="832" t="s">
        <v>2206</v>
      </c>
      <c r="K499" s="832" t="s">
        <v>1713</v>
      </c>
      <c r="L499" s="835">
        <v>117.03</v>
      </c>
      <c r="M499" s="835">
        <v>117.03</v>
      </c>
      <c r="N499" s="832">
        <v>1</v>
      </c>
      <c r="O499" s="836">
        <v>1</v>
      </c>
      <c r="P499" s="835"/>
      <c r="Q499" s="837">
        <v>0</v>
      </c>
      <c r="R499" s="832"/>
      <c r="S499" s="837">
        <v>0</v>
      </c>
      <c r="T499" s="836"/>
      <c r="U499" s="838">
        <v>0</v>
      </c>
    </row>
    <row r="500" spans="1:21" ht="14.4" customHeight="1" x14ac:dyDescent="0.3">
      <c r="A500" s="831">
        <v>50</v>
      </c>
      <c r="B500" s="832" t="s">
        <v>2036</v>
      </c>
      <c r="C500" s="832" t="s">
        <v>2041</v>
      </c>
      <c r="D500" s="833" t="s">
        <v>3245</v>
      </c>
      <c r="E500" s="834" t="s">
        <v>2054</v>
      </c>
      <c r="F500" s="832" t="s">
        <v>2037</v>
      </c>
      <c r="G500" s="832" t="s">
        <v>2066</v>
      </c>
      <c r="H500" s="832" t="s">
        <v>587</v>
      </c>
      <c r="I500" s="832" t="s">
        <v>1715</v>
      </c>
      <c r="J500" s="832" t="s">
        <v>1716</v>
      </c>
      <c r="K500" s="832" t="s">
        <v>1717</v>
      </c>
      <c r="L500" s="835">
        <v>17.559999999999999</v>
      </c>
      <c r="M500" s="835">
        <v>17.559999999999999</v>
      </c>
      <c r="N500" s="832">
        <v>1</v>
      </c>
      <c r="O500" s="836">
        <v>1</v>
      </c>
      <c r="P500" s="835"/>
      <c r="Q500" s="837">
        <v>0</v>
      </c>
      <c r="R500" s="832"/>
      <c r="S500" s="837">
        <v>0</v>
      </c>
      <c r="T500" s="836"/>
      <c r="U500" s="838">
        <v>0</v>
      </c>
    </row>
    <row r="501" spans="1:21" ht="14.4" customHeight="1" x14ac:dyDescent="0.3">
      <c r="A501" s="831">
        <v>50</v>
      </c>
      <c r="B501" s="832" t="s">
        <v>2036</v>
      </c>
      <c r="C501" s="832" t="s">
        <v>2041</v>
      </c>
      <c r="D501" s="833" t="s">
        <v>3245</v>
      </c>
      <c r="E501" s="834" t="s">
        <v>2054</v>
      </c>
      <c r="F501" s="832" t="s">
        <v>2037</v>
      </c>
      <c r="G501" s="832" t="s">
        <v>2695</v>
      </c>
      <c r="H501" s="832" t="s">
        <v>587</v>
      </c>
      <c r="I501" s="832" t="s">
        <v>2696</v>
      </c>
      <c r="J501" s="832" t="s">
        <v>2697</v>
      </c>
      <c r="K501" s="832" t="s">
        <v>918</v>
      </c>
      <c r="L501" s="835">
        <v>0</v>
      </c>
      <c r="M501" s="835">
        <v>0</v>
      </c>
      <c r="N501" s="832">
        <v>1</v>
      </c>
      <c r="O501" s="836">
        <v>0.5</v>
      </c>
      <c r="P501" s="835">
        <v>0</v>
      </c>
      <c r="Q501" s="837"/>
      <c r="R501" s="832">
        <v>1</v>
      </c>
      <c r="S501" s="837">
        <v>1</v>
      </c>
      <c r="T501" s="836">
        <v>0.5</v>
      </c>
      <c r="U501" s="838">
        <v>1</v>
      </c>
    </row>
    <row r="502" spans="1:21" ht="14.4" customHeight="1" x14ac:dyDescent="0.3">
      <c r="A502" s="831">
        <v>50</v>
      </c>
      <c r="B502" s="832" t="s">
        <v>2036</v>
      </c>
      <c r="C502" s="832" t="s">
        <v>2041</v>
      </c>
      <c r="D502" s="833" t="s">
        <v>3245</v>
      </c>
      <c r="E502" s="834" t="s">
        <v>2054</v>
      </c>
      <c r="F502" s="832" t="s">
        <v>2037</v>
      </c>
      <c r="G502" s="832" t="s">
        <v>2695</v>
      </c>
      <c r="H502" s="832" t="s">
        <v>587</v>
      </c>
      <c r="I502" s="832" t="s">
        <v>2698</v>
      </c>
      <c r="J502" s="832" t="s">
        <v>917</v>
      </c>
      <c r="K502" s="832" t="s">
        <v>918</v>
      </c>
      <c r="L502" s="835">
        <v>0</v>
      </c>
      <c r="M502" s="835">
        <v>0</v>
      </c>
      <c r="N502" s="832">
        <v>2</v>
      </c>
      <c r="O502" s="836">
        <v>0.5</v>
      </c>
      <c r="P502" s="835">
        <v>0</v>
      </c>
      <c r="Q502" s="837"/>
      <c r="R502" s="832">
        <v>2</v>
      </c>
      <c r="S502" s="837">
        <v>1</v>
      </c>
      <c r="T502" s="836">
        <v>0.5</v>
      </c>
      <c r="U502" s="838">
        <v>1</v>
      </c>
    </row>
    <row r="503" spans="1:21" ht="14.4" customHeight="1" x14ac:dyDescent="0.3">
      <c r="A503" s="831">
        <v>50</v>
      </c>
      <c r="B503" s="832" t="s">
        <v>2036</v>
      </c>
      <c r="C503" s="832" t="s">
        <v>2041</v>
      </c>
      <c r="D503" s="833" t="s">
        <v>3245</v>
      </c>
      <c r="E503" s="834" t="s">
        <v>2054</v>
      </c>
      <c r="F503" s="832" t="s">
        <v>2037</v>
      </c>
      <c r="G503" s="832" t="s">
        <v>2699</v>
      </c>
      <c r="H503" s="832" t="s">
        <v>587</v>
      </c>
      <c r="I503" s="832" t="s">
        <v>2700</v>
      </c>
      <c r="J503" s="832" t="s">
        <v>2701</v>
      </c>
      <c r="K503" s="832" t="s">
        <v>2444</v>
      </c>
      <c r="L503" s="835">
        <v>170.52</v>
      </c>
      <c r="M503" s="835">
        <v>1705.2</v>
      </c>
      <c r="N503" s="832">
        <v>10</v>
      </c>
      <c r="O503" s="836">
        <v>4.5</v>
      </c>
      <c r="P503" s="835">
        <v>341.04</v>
      </c>
      <c r="Q503" s="837">
        <v>0.2</v>
      </c>
      <c r="R503" s="832">
        <v>2</v>
      </c>
      <c r="S503" s="837">
        <v>0.2</v>
      </c>
      <c r="T503" s="836">
        <v>0.5</v>
      </c>
      <c r="U503" s="838">
        <v>0.1111111111111111</v>
      </c>
    </row>
    <row r="504" spans="1:21" ht="14.4" customHeight="1" x14ac:dyDescent="0.3">
      <c r="A504" s="831">
        <v>50</v>
      </c>
      <c r="B504" s="832" t="s">
        <v>2036</v>
      </c>
      <c r="C504" s="832" t="s">
        <v>2041</v>
      </c>
      <c r="D504" s="833" t="s">
        <v>3245</v>
      </c>
      <c r="E504" s="834" t="s">
        <v>2054</v>
      </c>
      <c r="F504" s="832" t="s">
        <v>2037</v>
      </c>
      <c r="G504" s="832" t="s">
        <v>2253</v>
      </c>
      <c r="H504" s="832" t="s">
        <v>587</v>
      </c>
      <c r="I504" s="832" t="s">
        <v>2254</v>
      </c>
      <c r="J504" s="832" t="s">
        <v>2255</v>
      </c>
      <c r="K504" s="832" t="s">
        <v>2256</v>
      </c>
      <c r="L504" s="835">
        <v>58.86</v>
      </c>
      <c r="M504" s="835">
        <v>58.86</v>
      </c>
      <c r="N504" s="832">
        <v>1</v>
      </c>
      <c r="O504" s="836">
        <v>1</v>
      </c>
      <c r="P504" s="835"/>
      <c r="Q504" s="837">
        <v>0</v>
      </c>
      <c r="R504" s="832"/>
      <c r="S504" s="837">
        <v>0</v>
      </c>
      <c r="T504" s="836"/>
      <c r="U504" s="838">
        <v>0</v>
      </c>
    </row>
    <row r="505" spans="1:21" ht="14.4" customHeight="1" x14ac:dyDescent="0.3">
      <c r="A505" s="831">
        <v>50</v>
      </c>
      <c r="B505" s="832" t="s">
        <v>2036</v>
      </c>
      <c r="C505" s="832" t="s">
        <v>2041</v>
      </c>
      <c r="D505" s="833" t="s">
        <v>3245</v>
      </c>
      <c r="E505" s="834" t="s">
        <v>2054</v>
      </c>
      <c r="F505" s="832" t="s">
        <v>2037</v>
      </c>
      <c r="G505" s="832" t="s">
        <v>2702</v>
      </c>
      <c r="H505" s="832" t="s">
        <v>587</v>
      </c>
      <c r="I505" s="832" t="s">
        <v>2703</v>
      </c>
      <c r="J505" s="832" t="s">
        <v>2704</v>
      </c>
      <c r="K505" s="832" t="s">
        <v>1713</v>
      </c>
      <c r="L505" s="835">
        <v>317.98</v>
      </c>
      <c r="M505" s="835">
        <v>635.96</v>
      </c>
      <c r="N505" s="832">
        <v>2</v>
      </c>
      <c r="O505" s="836">
        <v>1</v>
      </c>
      <c r="P505" s="835">
        <v>317.98</v>
      </c>
      <c r="Q505" s="837">
        <v>0.5</v>
      </c>
      <c r="R505" s="832">
        <v>1</v>
      </c>
      <c r="S505" s="837">
        <v>0.5</v>
      </c>
      <c r="T505" s="836">
        <v>0.5</v>
      </c>
      <c r="U505" s="838">
        <v>0.5</v>
      </c>
    </row>
    <row r="506" spans="1:21" ht="14.4" customHeight="1" x14ac:dyDescent="0.3">
      <c r="A506" s="831">
        <v>50</v>
      </c>
      <c r="B506" s="832" t="s">
        <v>2036</v>
      </c>
      <c r="C506" s="832" t="s">
        <v>2041</v>
      </c>
      <c r="D506" s="833" t="s">
        <v>3245</v>
      </c>
      <c r="E506" s="834" t="s">
        <v>2054</v>
      </c>
      <c r="F506" s="832" t="s">
        <v>2037</v>
      </c>
      <c r="G506" s="832" t="s">
        <v>2705</v>
      </c>
      <c r="H506" s="832" t="s">
        <v>587</v>
      </c>
      <c r="I506" s="832" t="s">
        <v>2706</v>
      </c>
      <c r="J506" s="832" t="s">
        <v>2707</v>
      </c>
      <c r="K506" s="832" t="s">
        <v>2708</v>
      </c>
      <c r="L506" s="835">
        <v>277.67</v>
      </c>
      <c r="M506" s="835">
        <v>555.34</v>
      </c>
      <c r="N506" s="832">
        <v>2</v>
      </c>
      <c r="O506" s="836">
        <v>0.5</v>
      </c>
      <c r="P506" s="835"/>
      <c r="Q506" s="837">
        <v>0</v>
      </c>
      <c r="R506" s="832"/>
      <c r="S506" s="837">
        <v>0</v>
      </c>
      <c r="T506" s="836"/>
      <c r="U506" s="838">
        <v>0</v>
      </c>
    </row>
    <row r="507" spans="1:21" ht="14.4" customHeight="1" x14ac:dyDescent="0.3">
      <c r="A507" s="831">
        <v>50</v>
      </c>
      <c r="B507" s="832" t="s">
        <v>2036</v>
      </c>
      <c r="C507" s="832" t="s">
        <v>2041</v>
      </c>
      <c r="D507" s="833" t="s">
        <v>3245</v>
      </c>
      <c r="E507" s="834" t="s">
        <v>2054</v>
      </c>
      <c r="F507" s="832" t="s">
        <v>2037</v>
      </c>
      <c r="G507" s="832" t="s">
        <v>2441</v>
      </c>
      <c r="H507" s="832" t="s">
        <v>587</v>
      </c>
      <c r="I507" s="832" t="s">
        <v>2442</v>
      </c>
      <c r="J507" s="832" t="s">
        <v>2443</v>
      </c>
      <c r="K507" s="832" t="s">
        <v>2444</v>
      </c>
      <c r="L507" s="835">
        <v>78.33</v>
      </c>
      <c r="M507" s="835">
        <v>78.33</v>
      </c>
      <c r="N507" s="832">
        <v>1</v>
      </c>
      <c r="O507" s="836">
        <v>1</v>
      </c>
      <c r="P507" s="835"/>
      <c r="Q507" s="837">
        <v>0</v>
      </c>
      <c r="R507" s="832"/>
      <c r="S507" s="837">
        <v>0</v>
      </c>
      <c r="T507" s="836"/>
      <c r="U507" s="838">
        <v>0</v>
      </c>
    </row>
    <row r="508" spans="1:21" ht="14.4" customHeight="1" x14ac:dyDescent="0.3">
      <c r="A508" s="831">
        <v>50</v>
      </c>
      <c r="B508" s="832" t="s">
        <v>2036</v>
      </c>
      <c r="C508" s="832" t="s">
        <v>2041</v>
      </c>
      <c r="D508" s="833" t="s">
        <v>3245</v>
      </c>
      <c r="E508" s="834" t="s">
        <v>2054</v>
      </c>
      <c r="F508" s="832" t="s">
        <v>2037</v>
      </c>
      <c r="G508" s="832" t="s">
        <v>2709</v>
      </c>
      <c r="H508" s="832" t="s">
        <v>626</v>
      </c>
      <c r="I508" s="832" t="s">
        <v>1914</v>
      </c>
      <c r="J508" s="832" t="s">
        <v>715</v>
      </c>
      <c r="K508" s="832" t="s">
        <v>1796</v>
      </c>
      <c r="L508" s="835">
        <v>132</v>
      </c>
      <c r="M508" s="835">
        <v>396</v>
      </c>
      <c r="N508" s="832">
        <v>3</v>
      </c>
      <c r="O508" s="836">
        <v>0.5</v>
      </c>
      <c r="P508" s="835">
        <v>396</v>
      </c>
      <c r="Q508" s="837">
        <v>1</v>
      </c>
      <c r="R508" s="832">
        <v>3</v>
      </c>
      <c r="S508" s="837">
        <v>1</v>
      </c>
      <c r="T508" s="836">
        <v>0.5</v>
      </c>
      <c r="U508" s="838">
        <v>1</v>
      </c>
    </row>
    <row r="509" spans="1:21" ht="14.4" customHeight="1" x14ac:dyDescent="0.3">
      <c r="A509" s="831">
        <v>50</v>
      </c>
      <c r="B509" s="832" t="s">
        <v>2036</v>
      </c>
      <c r="C509" s="832" t="s">
        <v>2041</v>
      </c>
      <c r="D509" s="833" t="s">
        <v>3245</v>
      </c>
      <c r="E509" s="834" t="s">
        <v>2054</v>
      </c>
      <c r="F509" s="832" t="s">
        <v>2037</v>
      </c>
      <c r="G509" s="832" t="s">
        <v>2709</v>
      </c>
      <c r="H509" s="832" t="s">
        <v>626</v>
      </c>
      <c r="I509" s="832" t="s">
        <v>2710</v>
      </c>
      <c r="J509" s="832" t="s">
        <v>715</v>
      </c>
      <c r="K509" s="832" t="s">
        <v>2711</v>
      </c>
      <c r="L509" s="835">
        <v>264</v>
      </c>
      <c r="M509" s="835">
        <v>528</v>
      </c>
      <c r="N509" s="832">
        <v>2</v>
      </c>
      <c r="O509" s="836">
        <v>0.5</v>
      </c>
      <c r="P509" s="835"/>
      <c r="Q509" s="837">
        <v>0</v>
      </c>
      <c r="R509" s="832"/>
      <c r="S509" s="837">
        <v>0</v>
      </c>
      <c r="T509" s="836"/>
      <c r="U509" s="838">
        <v>0</v>
      </c>
    </row>
    <row r="510" spans="1:21" ht="14.4" customHeight="1" x14ac:dyDescent="0.3">
      <c r="A510" s="831">
        <v>50</v>
      </c>
      <c r="B510" s="832" t="s">
        <v>2036</v>
      </c>
      <c r="C510" s="832" t="s">
        <v>2041</v>
      </c>
      <c r="D510" s="833" t="s">
        <v>3245</v>
      </c>
      <c r="E510" s="834" t="s">
        <v>2054</v>
      </c>
      <c r="F510" s="832" t="s">
        <v>2037</v>
      </c>
      <c r="G510" s="832" t="s">
        <v>2257</v>
      </c>
      <c r="H510" s="832" t="s">
        <v>587</v>
      </c>
      <c r="I510" s="832" t="s">
        <v>2258</v>
      </c>
      <c r="J510" s="832" t="s">
        <v>2259</v>
      </c>
      <c r="K510" s="832" t="s">
        <v>2260</v>
      </c>
      <c r="L510" s="835">
        <v>1887.9</v>
      </c>
      <c r="M510" s="835">
        <v>11327.400000000001</v>
      </c>
      <c r="N510" s="832">
        <v>6</v>
      </c>
      <c r="O510" s="836">
        <v>2</v>
      </c>
      <c r="P510" s="835"/>
      <c r="Q510" s="837">
        <v>0</v>
      </c>
      <c r="R510" s="832"/>
      <c r="S510" s="837">
        <v>0</v>
      </c>
      <c r="T510" s="836"/>
      <c r="U510" s="838">
        <v>0</v>
      </c>
    </row>
    <row r="511" spans="1:21" ht="14.4" customHeight="1" x14ac:dyDescent="0.3">
      <c r="A511" s="831">
        <v>50</v>
      </c>
      <c r="B511" s="832" t="s">
        <v>2036</v>
      </c>
      <c r="C511" s="832" t="s">
        <v>2041</v>
      </c>
      <c r="D511" s="833" t="s">
        <v>3245</v>
      </c>
      <c r="E511" s="834" t="s">
        <v>2054</v>
      </c>
      <c r="F511" s="832" t="s">
        <v>2037</v>
      </c>
      <c r="G511" s="832" t="s">
        <v>2263</v>
      </c>
      <c r="H511" s="832" t="s">
        <v>626</v>
      </c>
      <c r="I511" s="832" t="s">
        <v>2712</v>
      </c>
      <c r="J511" s="832" t="s">
        <v>2265</v>
      </c>
      <c r="K511" s="832" t="s">
        <v>1958</v>
      </c>
      <c r="L511" s="835">
        <v>58.77</v>
      </c>
      <c r="M511" s="835">
        <v>58.77</v>
      </c>
      <c r="N511" s="832">
        <v>1</v>
      </c>
      <c r="O511" s="836">
        <v>0.5</v>
      </c>
      <c r="P511" s="835">
        <v>58.77</v>
      </c>
      <c r="Q511" s="837">
        <v>1</v>
      </c>
      <c r="R511" s="832">
        <v>1</v>
      </c>
      <c r="S511" s="837">
        <v>1</v>
      </c>
      <c r="T511" s="836">
        <v>0.5</v>
      </c>
      <c r="U511" s="838">
        <v>1</v>
      </c>
    </row>
    <row r="512" spans="1:21" ht="14.4" customHeight="1" x14ac:dyDescent="0.3">
      <c r="A512" s="831">
        <v>50</v>
      </c>
      <c r="B512" s="832" t="s">
        <v>2036</v>
      </c>
      <c r="C512" s="832" t="s">
        <v>2041</v>
      </c>
      <c r="D512" s="833" t="s">
        <v>3245</v>
      </c>
      <c r="E512" s="834" t="s">
        <v>2054</v>
      </c>
      <c r="F512" s="832" t="s">
        <v>2037</v>
      </c>
      <c r="G512" s="832" t="s">
        <v>2263</v>
      </c>
      <c r="H512" s="832" t="s">
        <v>587</v>
      </c>
      <c r="I512" s="832" t="s">
        <v>2713</v>
      </c>
      <c r="J512" s="832" t="s">
        <v>2714</v>
      </c>
      <c r="K512" s="832" t="s">
        <v>2069</v>
      </c>
      <c r="L512" s="835">
        <v>176.32</v>
      </c>
      <c r="M512" s="835">
        <v>176.32</v>
      </c>
      <c r="N512" s="832">
        <v>1</v>
      </c>
      <c r="O512" s="836">
        <v>1</v>
      </c>
      <c r="P512" s="835"/>
      <c r="Q512" s="837">
        <v>0</v>
      </c>
      <c r="R512" s="832"/>
      <c r="S512" s="837">
        <v>0</v>
      </c>
      <c r="T512" s="836"/>
      <c r="U512" s="838">
        <v>0</v>
      </c>
    </row>
    <row r="513" spans="1:21" ht="14.4" customHeight="1" x14ac:dyDescent="0.3">
      <c r="A513" s="831">
        <v>50</v>
      </c>
      <c r="B513" s="832" t="s">
        <v>2036</v>
      </c>
      <c r="C513" s="832" t="s">
        <v>2041</v>
      </c>
      <c r="D513" s="833" t="s">
        <v>3245</v>
      </c>
      <c r="E513" s="834" t="s">
        <v>2054</v>
      </c>
      <c r="F513" s="832" t="s">
        <v>2037</v>
      </c>
      <c r="G513" s="832" t="s">
        <v>2263</v>
      </c>
      <c r="H513" s="832" t="s">
        <v>587</v>
      </c>
      <c r="I513" s="832" t="s">
        <v>2715</v>
      </c>
      <c r="J513" s="832" t="s">
        <v>2716</v>
      </c>
      <c r="K513" s="832" t="s">
        <v>2717</v>
      </c>
      <c r="L513" s="835">
        <v>97.96</v>
      </c>
      <c r="M513" s="835">
        <v>97.96</v>
      </c>
      <c r="N513" s="832">
        <v>1</v>
      </c>
      <c r="O513" s="836">
        <v>0.5</v>
      </c>
      <c r="P513" s="835"/>
      <c r="Q513" s="837">
        <v>0</v>
      </c>
      <c r="R513" s="832"/>
      <c r="S513" s="837">
        <v>0</v>
      </c>
      <c r="T513" s="836"/>
      <c r="U513" s="838">
        <v>0</v>
      </c>
    </row>
    <row r="514" spans="1:21" ht="14.4" customHeight="1" x14ac:dyDescent="0.3">
      <c r="A514" s="831">
        <v>50</v>
      </c>
      <c r="B514" s="832" t="s">
        <v>2036</v>
      </c>
      <c r="C514" s="832" t="s">
        <v>2041</v>
      </c>
      <c r="D514" s="833" t="s">
        <v>3245</v>
      </c>
      <c r="E514" s="834" t="s">
        <v>2054</v>
      </c>
      <c r="F514" s="832" t="s">
        <v>2037</v>
      </c>
      <c r="G514" s="832" t="s">
        <v>2266</v>
      </c>
      <c r="H514" s="832" t="s">
        <v>587</v>
      </c>
      <c r="I514" s="832" t="s">
        <v>2445</v>
      </c>
      <c r="J514" s="832" t="s">
        <v>2268</v>
      </c>
      <c r="K514" s="832" t="s">
        <v>2446</v>
      </c>
      <c r="L514" s="835">
        <v>47.46</v>
      </c>
      <c r="M514" s="835">
        <v>189.84</v>
      </c>
      <c r="N514" s="832">
        <v>4</v>
      </c>
      <c r="O514" s="836">
        <v>1</v>
      </c>
      <c r="P514" s="835"/>
      <c r="Q514" s="837">
        <v>0</v>
      </c>
      <c r="R514" s="832"/>
      <c r="S514" s="837">
        <v>0</v>
      </c>
      <c r="T514" s="836"/>
      <c r="U514" s="838">
        <v>0</v>
      </c>
    </row>
    <row r="515" spans="1:21" ht="14.4" customHeight="1" x14ac:dyDescent="0.3">
      <c r="A515" s="831">
        <v>50</v>
      </c>
      <c r="B515" s="832" t="s">
        <v>2036</v>
      </c>
      <c r="C515" s="832" t="s">
        <v>2041</v>
      </c>
      <c r="D515" s="833" t="s">
        <v>3245</v>
      </c>
      <c r="E515" s="834" t="s">
        <v>2054</v>
      </c>
      <c r="F515" s="832" t="s">
        <v>2037</v>
      </c>
      <c r="G515" s="832" t="s">
        <v>2266</v>
      </c>
      <c r="H515" s="832" t="s">
        <v>587</v>
      </c>
      <c r="I515" s="832" t="s">
        <v>2267</v>
      </c>
      <c r="J515" s="832" t="s">
        <v>2268</v>
      </c>
      <c r="K515" s="832" t="s">
        <v>2269</v>
      </c>
      <c r="L515" s="835">
        <v>23.72</v>
      </c>
      <c r="M515" s="835">
        <v>142.32</v>
      </c>
      <c r="N515" s="832">
        <v>6</v>
      </c>
      <c r="O515" s="836">
        <v>1</v>
      </c>
      <c r="P515" s="835"/>
      <c r="Q515" s="837">
        <v>0</v>
      </c>
      <c r="R515" s="832"/>
      <c r="S515" s="837">
        <v>0</v>
      </c>
      <c r="T515" s="836"/>
      <c r="U515" s="838">
        <v>0</v>
      </c>
    </row>
    <row r="516" spans="1:21" ht="14.4" customHeight="1" x14ac:dyDescent="0.3">
      <c r="A516" s="831">
        <v>50</v>
      </c>
      <c r="B516" s="832" t="s">
        <v>2036</v>
      </c>
      <c r="C516" s="832" t="s">
        <v>2041</v>
      </c>
      <c r="D516" s="833" t="s">
        <v>3245</v>
      </c>
      <c r="E516" s="834" t="s">
        <v>2054</v>
      </c>
      <c r="F516" s="832" t="s">
        <v>2037</v>
      </c>
      <c r="G516" s="832" t="s">
        <v>2113</v>
      </c>
      <c r="H516" s="832" t="s">
        <v>587</v>
      </c>
      <c r="I516" s="832" t="s">
        <v>2718</v>
      </c>
      <c r="J516" s="832" t="s">
        <v>2719</v>
      </c>
      <c r="K516" s="832" t="s">
        <v>2720</v>
      </c>
      <c r="L516" s="835">
        <v>72.64</v>
      </c>
      <c r="M516" s="835">
        <v>217.92000000000002</v>
      </c>
      <c r="N516" s="832">
        <v>3</v>
      </c>
      <c r="O516" s="836">
        <v>1</v>
      </c>
      <c r="P516" s="835">
        <v>217.92000000000002</v>
      </c>
      <c r="Q516" s="837">
        <v>1</v>
      </c>
      <c r="R516" s="832">
        <v>3</v>
      </c>
      <c r="S516" s="837">
        <v>1</v>
      </c>
      <c r="T516" s="836">
        <v>1</v>
      </c>
      <c r="U516" s="838">
        <v>1</v>
      </c>
    </row>
    <row r="517" spans="1:21" ht="14.4" customHeight="1" x14ac:dyDescent="0.3">
      <c r="A517" s="831">
        <v>50</v>
      </c>
      <c r="B517" s="832" t="s">
        <v>2036</v>
      </c>
      <c r="C517" s="832" t="s">
        <v>2041</v>
      </c>
      <c r="D517" s="833" t="s">
        <v>3245</v>
      </c>
      <c r="E517" s="834" t="s">
        <v>2054</v>
      </c>
      <c r="F517" s="832" t="s">
        <v>2037</v>
      </c>
      <c r="G517" s="832" t="s">
        <v>2113</v>
      </c>
      <c r="H517" s="832" t="s">
        <v>587</v>
      </c>
      <c r="I517" s="832" t="s">
        <v>2718</v>
      </c>
      <c r="J517" s="832" t="s">
        <v>2719</v>
      </c>
      <c r="K517" s="832" t="s">
        <v>2720</v>
      </c>
      <c r="L517" s="835">
        <v>52.87</v>
      </c>
      <c r="M517" s="835">
        <v>52.87</v>
      </c>
      <c r="N517" s="832">
        <v>1</v>
      </c>
      <c r="O517" s="836">
        <v>0.5</v>
      </c>
      <c r="P517" s="835">
        <v>52.87</v>
      </c>
      <c r="Q517" s="837">
        <v>1</v>
      </c>
      <c r="R517" s="832">
        <v>1</v>
      </c>
      <c r="S517" s="837">
        <v>1</v>
      </c>
      <c r="T517" s="836">
        <v>0.5</v>
      </c>
      <c r="U517" s="838">
        <v>1</v>
      </c>
    </row>
    <row r="518" spans="1:21" ht="14.4" customHeight="1" x14ac:dyDescent="0.3">
      <c r="A518" s="831">
        <v>50</v>
      </c>
      <c r="B518" s="832" t="s">
        <v>2036</v>
      </c>
      <c r="C518" s="832" t="s">
        <v>2041</v>
      </c>
      <c r="D518" s="833" t="s">
        <v>3245</v>
      </c>
      <c r="E518" s="834" t="s">
        <v>2054</v>
      </c>
      <c r="F518" s="832" t="s">
        <v>2037</v>
      </c>
      <c r="G518" s="832" t="s">
        <v>2270</v>
      </c>
      <c r="H518" s="832" t="s">
        <v>587</v>
      </c>
      <c r="I518" s="832" t="s">
        <v>2510</v>
      </c>
      <c r="J518" s="832" t="s">
        <v>743</v>
      </c>
      <c r="K518" s="832" t="s">
        <v>2511</v>
      </c>
      <c r="L518" s="835">
        <v>91.11</v>
      </c>
      <c r="M518" s="835">
        <v>91.11</v>
      </c>
      <c r="N518" s="832">
        <v>1</v>
      </c>
      <c r="O518" s="836">
        <v>1</v>
      </c>
      <c r="P518" s="835"/>
      <c r="Q518" s="837">
        <v>0</v>
      </c>
      <c r="R518" s="832"/>
      <c r="S518" s="837">
        <v>0</v>
      </c>
      <c r="T518" s="836"/>
      <c r="U518" s="838">
        <v>0</v>
      </c>
    </row>
    <row r="519" spans="1:21" ht="14.4" customHeight="1" x14ac:dyDescent="0.3">
      <c r="A519" s="831">
        <v>50</v>
      </c>
      <c r="B519" s="832" t="s">
        <v>2036</v>
      </c>
      <c r="C519" s="832" t="s">
        <v>2041</v>
      </c>
      <c r="D519" s="833" t="s">
        <v>3245</v>
      </c>
      <c r="E519" s="834" t="s">
        <v>2054</v>
      </c>
      <c r="F519" s="832" t="s">
        <v>2037</v>
      </c>
      <c r="G519" s="832" t="s">
        <v>2270</v>
      </c>
      <c r="H519" s="832" t="s">
        <v>587</v>
      </c>
      <c r="I519" s="832" t="s">
        <v>2271</v>
      </c>
      <c r="J519" s="832" t="s">
        <v>743</v>
      </c>
      <c r="K519" s="832" t="s">
        <v>2272</v>
      </c>
      <c r="L519" s="835">
        <v>182.22</v>
      </c>
      <c r="M519" s="835">
        <v>182.22</v>
      </c>
      <c r="N519" s="832">
        <v>1</v>
      </c>
      <c r="O519" s="836">
        <v>1</v>
      </c>
      <c r="P519" s="835">
        <v>182.22</v>
      </c>
      <c r="Q519" s="837">
        <v>1</v>
      </c>
      <c r="R519" s="832">
        <v>1</v>
      </c>
      <c r="S519" s="837">
        <v>1</v>
      </c>
      <c r="T519" s="836">
        <v>1</v>
      </c>
      <c r="U519" s="838">
        <v>1</v>
      </c>
    </row>
    <row r="520" spans="1:21" ht="14.4" customHeight="1" x14ac:dyDescent="0.3">
      <c r="A520" s="831">
        <v>50</v>
      </c>
      <c r="B520" s="832" t="s">
        <v>2036</v>
      </c>
      <c r="C520" s="832" t="s">
        <v>2041</v>
      </c>
      <c r="D520" s="833" t="s">
        <v>3245</v>
      </c>
      <c r="E520" s="834" t="s">
        <v>2054</v>
      </c>
      <c r="F520" s="832" t="s">
        <v>2037</v>
      </c>
      <c r="G520" s="832" t="s">
        <v>2270</v>
      </c>
      <c r="H520" s="832" t="s">
        <v>587</v>
      </c>
      <c r="I520" s="832" t="s">
        <v>2721</v>
      </c>
      <c r="J520" s="832" t="s">
        <v>743</v>
      </c>
      <c r="K520" s="832" t="s">
        <v>2511</v>
      </c>
      <c r="L520" s="835">
        <v>91.11</v>
      </c>
      <c r="M520" s="835">
        <v>273.33</v>
      </c>
      <c r="N520" s="832">
        <v>3</v>
      </c>
      <c r="O520" s="836">
        <v>0.5</v>
      </c>
      <c r="P520" s="835">
        <v>273.33</v>
      </c>
      <c r="Q520" s="837">
        <v>1</v>
      </c>
      <c r="R520" s="832">
        <v>3</v>
      </c>
      <c r="S520" s="837">
        <v>1</v>
      </c>
      <c r="T520" s="836">
        <v>0.5</v>
      </c>
      <c r="U520" s="838">
        <v>1</v>
      </c>
    </row>
    <row r="521" spans="1:21" ht="14.4" customHeight="1" x14ac:dyDescent="0.3">
      <c r="A521" s="831">
        <v>50</v>
      </c>
      <c r="B521" s="832" t="s">
        <v>2036</v>
      </c>
      <c r="C521" s="832" t="s">
        <v>2041</v>
      </c>
      <c r="D521" s="833" t="s">
        <v>3245</v>
      </c>
      <c r="E521" s="834" t="s">
        <v>2054</v>
      </c>
      <c r="F521" s="832" t="s">
        <v>2037</v>
      </c>
      <c r="G521" s="832" t="s">
        <v>2270</v>
      </c>
      <c r="H521" s="832" t="s">
        <v>587</v>
      </c>
      <c r="I521" s="832" t="s">
        <v>2273</v>
      </c>
      <c r="J521" s="832" t="s">
        <v>743</v>
      </c>
      <c r="K521" s="832" t="s">
        <v>2272</v>
      </c>
      <c r="L521" s="835">
        <v>182.22</v>
      </c>
      <c r="M521" s="835">
        <v>546.66</v>
      </c>
      <c r="N521" s="832">
        <v>3</v>
      </c>
      <c r="O521" s="836">
        <v>2</v>
      </c>
      <c r="P521" s="835">
        <v>182.22</v>
      </c>
      <c r="Q521" s="837">
        <v>0.33333333333333337</v>
      </c>
      <c r="R521" s="832">
        <v>1</v>
      </c>
      <c r="S521" s="837">
        <v>0.33333333333333331</v>
      </c>
      <c r="T521" s="836">
        <v>0.5</v>
      </c>
      <c r="U521" s="838">
        <v>0.25</v>
      </c>
    </row>
    <row r="522" spans="1:21" ht="14.4" customHeight="1" x14ac:dyDescent="0.3">
      <c r="A522" s="831">
        <v>50</v>
      </c>
      <c r="B522" s="832" t="s">
        <v>2036</v>
      </c>
      <c r="C522" s="832" t="s">
        <v>2041</v>
      </c>
      <c r="D522" s="833" t="s">
        <v>3245</v>
      </c>
      <c r="E522" s="834" t="s">
        <v>2054</v>
      </c>
      <c r="F522" s="832" t="s">
        <v>2037</v>
      </c>
      <c r="G522" s="832" t="s">
        <v>2270</v>
      </c>
      <c r="H522" s="832" t="s">
        <v>587</v>
      </c>
      <c r="I522" s="832" t="s">
        <v>2722</v>
      </c>
      <c r="J522" s="832" t="s">
        <v>743</v>
      </c>
      <c r="K522" s="832" t="s">
        <v>2723</v>
      </c>
      <c r="L522" s="835">
        <v>273.33</v>
      </c>
      <c r="M522" s="835">
        <v>1366.65</v>
      </c>
      <c r="N522" s="832">
        <v>5</v>
      </c>
      <c r="O522" s="836">
        <v>4</v>
      </c>
      <c r="P522" s="835">
        <v>546.66</v>
      </c>
      <c r="Q522" s="837">
        <v>0.39999999999999997</v>
      </c>
      <c r="R522" s="832">
        <v>2</v>
      </c>
      <c r="S522" s="837">
        <v>0.4</v>
      </c>
      <c r="T522" s="836">
        <v>1.5</v>
      </c>
      <c r="U522" s="838">
        <v>0.375</v>
      </c>
    </row>
    <row r="523" spans="1:21" ht="14.4" customHeight="1" x14ac:dyDescent="0.3">
      <c r="A523" s="831">
        <v>50</v>
      </c>
      <c r="B523" s="832" t="s">
        <v>2036</v>
      </c>
      <c r="C523" s="832" t="s">
        <v>2041</v>
      </c>
      <c r="D523" s="833" t="s">
        <v>3245</v>
      </c>
      <c r="E523" s="834" t="s">
        <v>2054</v>
      </c>
      <c r="F523" s="832" t="s">
        <v>2037</v>
      </c>
      <c r="G523" s="832" t="s">
        <v>2217</v>
      </c>
      <c r="H523" s="832" t="s">
        <v>626</v>
      </c>
      <c r="I523" s="832" t="s">
        <v>1673</v>
      </c>
      <c r="J523" s="832" t="s">
        <v>1126</v>
      </c>
      <c r="K523" s="832" t="s">
        <v>1674</v>
      </c>
      <c r="L523" s="835">
        <v>300.31</v>
      </c>
      <c r="M523" s="835">
        <v>600.62</v>
      </c>
      <c r="N523" s="832">
        <v>2</v>
      </c>
      <c r="O523" s="836">
        <v>1</v>
      </c>
      <c r="P523" s="835"/>
      <c r="Q523" s="837">
        <v>0</v>
      </c>
      <c r="R523" s="832"/>
      <c r="S523" s="837">
        <v>0</v>
      </c>
      <c r="T523" s="836"/>
      <c r="U523" s="838">
        <v>0</v>
      </c>
    </row>
    <row r="524" spans="1:21" ht="14.4" customHeight="1" x14ac:dyDescent="0.3">
      <c r="A524" s="831">
        <v>50</v>
      </c>
      <c r="B524" s="832" t="s">
        <v>2036</v>
      </c>
      <c r="C524" s="832" t="s">
        <v>2041</v>
      </c>
      <c r="D524" s="833" t="s">
        <v>3245</v>
      </c>
      <c r="E524" s="834" t="s">
        <v>2054</v>
      </c>
      <c r="F524" s="832" t="s">
        <v>2037</v>
      </c>
      <c r="G524" s="832" t="s">
        <v>2724</v>
      </c>
      <c r="H524" s="832" t="s">
        <v>587</v>
      </c>
      <c r="I524" s="832" t="s">
        <v>2725</v>
      </c>
      <c r="J524" s="832" t="s">
        <v>2726</v>
      </c>
      <c r="K524" s="832" t="s">
        <v>2727</v>
      </c>
      <c r="L524" s="835">
        <v>186.99</v>
      </c>
      <c r="M524" s="835">
        <v>747.96</v>
      </c>
      <c r="N524" s="832">
        <v>4</v>
      </c>
      <c r="O524" s="836">
        <v>1</v>
      </c>
      <c r="P524" s="835">
        <v>186.99</v>
      </c>
      <c r="Q524" s="837">
        <v>0.25</v>
      </c>
      <c r="R524" s="832">
        <v>1</v>
      </c>
      <c r="S524" s="837">
        <v>0.25</v>
      </c>
      <c r="T524" s="836">
        <v>0.5</v>
      </c>
      <c r="U524" s="838">
        <v>0.5</v>
      </c>
    </row>
    <row r="525" spans="1:21" ht="14.4" customHeight="1" x14ac:dyDescent="0.3">
      <c r="A525" s="831">
        <v>50</v>
      </c>
      <c r="B525" s="832" t="s">
        <v>2036</v>
      </c>
      <c r="C525" s="832" t="s">
        <v>2041</v>
      </c>
      <c r="D525" s="833" t="s">
        <v>3245</v>
      </c>
      <c r="E525" s="834" t="s">
        <v>2054</v>
      </c>
      <c r="F525" s="832" t="s">
        <v>2037</v>
      </c>
      <c r="G525" s="832" t="s">
        <v>2274</v>
      </c>
      <c r="H525" s="832" t="s">
        <v>587</v>
      </c>
      <c r="I525" s="832" t="s">
        <v>2275</v>
      </c>
      <c r="J525" s="832" t="s">
        <v>1276</v>
      </c>
      <c r="K525" s="832" t="s">
        <v>2276</v>
      </c>
      <c r="L525" s="835">
        <v>0</v>
      </c>
      <c r="M525" s="835">
        <v>0</v>
      </c>
      <c r="N525" s="832">
        <v>8</v>
      </c>
      <c r="O525" s="836">
        <v>3</v>
      </c>
      <c r="P525" s="835">
        <v>0</v>
      </c>
      <c r="Q525" s="837"/>
      <c r="R525" s="832">
        <v>2</v>
      </c>
      <c r="S525" s="837">
        <v>0.25</v>
      </c>
      <c r="T525" s="836">
        <v>0.5</v>
      </c>
      <c r="U525" s="838">
        <v>0.16666666666666666</v>
      </c>
    </row>
    <row r="526" spans="1:21" ht="14.4" customHeight="1" x14ac:dyDescent="0.3">
      <c r="A526" s="831">
        <v>50</v>
      </c>
      <c r="B526" s="832" t="s">
        <v>2036</v>
      </c>
      <c r="C526" s="832" t="s">
        <v>2041</v>
      </c>
      <c r="D526" s="833" t="s">
        <v>3245</v>
      </c>
      <c r="E526" s="834" t="s">
        <v>2054</v>
      </c>
      <c r="F526" s="832" t="s">
        <v>2037</v>
      </c>
      <c r="G526" s="832" t="s">
        <v>2728</v>
      </c>
      <c r="H526" s="832" t="s">
        <v>587</v>
      </c>
      <c r="I526" s="832" t="s">
        <v>2729</v>
      </c>
      <c r="J526" s="832" t="s">
        <v>2730</v>
      </c>
      <c r="K526" s="832" t="s">
        <v>2731</v>
      </c>
      <c r="L526" s="835">
        <v>0</v>
      </c>
      <c r="M526" s="835">
        <v>0</v>
      </c>
      <c r="N526" s="832">
        <v>1</v>
      </c>
      <c r="O526" s="836">
        <v>0.5</v>
      </c>
      <c r="P526" s="835"/>
      <c r="Q526" s="837"/>
      <c r="R526" s="832"/>
      <c r="S526" s="837">
        <v>0</v>
      </c>
      <c r="T526" s="836"/>
      <c r="U526" s="838">
        <v>0</v>
      </c>
    </row>
    <row r="527" spans="1:21" ht="14.4" customHeight="1" x14ac:dyDescent="0.3">
      <c r="A527" s="831">
        <v>50</v>
      </c>
      <c r="B527" s="832" t="s">
        <v>2036</v>
      </c>
      <c r="C527" s="832" t="s">
        <v>2041</v>
      </c>
      <c r="D527" s="833" t="s">
        <v>3245</v>
      </c>
      <c r="E527" s="834" t="s">
        <v>2054</v>
      </c>
      <c r="F527" s="832" t="s">
        <v>2037</v>
      </c>
      <c r="G527" s="832" t="s">
        <v>2518</v>
      </c>
      <c r="H527" s="832" t="s">
        <v>587</v>
      </c>
      <c r="I527" s="832" t="s">
        <v>2732</v>
      </c>
      <c r="J527" s="832" t="s">
        <v>2733</v>
      </c>
      <c r="K527" s="832" t="s">
        <v>2734</v>
      </c>
      <c r="L527" s="835">
        <v>1065.51</v>
      </c>
      <c r="M527" s="835">
        <v>1065.51</v>
      </c>
      <c r="N527" s="832">
        <v>1</v>
      </c>
      <c r="O527" s="836">
        <v>1</v>
      </c>
      <c r="P527" s="835"/>
      <c r="Q527" s="837">
        <v>0</v>
      </c>
      <c r="R527" s="832"/>
      <c r="S527" s="837">
        <v>0</v>
      </c>
      <c r="T527" s="836"/>
      <c r="U527" s="838">
        <v>0</v>
      </c>
    </row>
    <row r="528" spans="1:21" ht="14.4" customHeight="1" x14ac:dyDescent="0.3">
      <c r="A528" s="831">
        <v>50</v>
      </c>
      <c r="B528" s="832" t="s">
        <v>2036</v>
      </c>
      <c r="C528" s="832" t="s">
        <v>2041</v>
      </c>
      <c r="D528" s="833" t="s">
        <v>3245</v>
      </c>
      <c r="E528" s="834" t="s">
        <v>2054</v>
      </c>
      <c r="F528" s="832" t="s">
        <v>2037</v>
      </c>
      <c r="G528" s="832" t="s">
        <v>2518</v>
      </c>
      <c r="H528" s="832" t="s">
        <v>587</v>
      </c>
      <c r="I528" s="832" t="s">
        <v>2735</v>
      </c>
      <c r="J528" s="832" t="s">
        <v>2733</v>
      </c>
      <c r="K528" s="832" t="s">
        <v>2736</v>
      </c>
      <c r="L528" s="835">
        <v>3480.65</v>
      </c>
      <c r="M528" s="835">
        <v>10441.950000000001</v>
      </c>
      <c r="N528" s="832">
        <v>3</v>
      </c>
      <c r="O528" s="836">
        <v>3</v>
      </c>
      <c r="P528" s="835">
        <v>3480.65</v>
      </c>
      <c r="Q528" s="837">
        <v>0.33333333333333331</v>
      </c>
      <c r="R528" s="832">
        <v>1</v>
      </c>
      <c r="S528" s="837">
        <v>0.33333333333333331</v>
      </c>
      <c r="T528" s="836">
        <v>1</v>
      </c>
      <c r="U528" s="838">
        <v>0.33333333333333331</v>
      </c>
    </row>
    <row r="529" spans="1:21" ht="14.4" customHeight="1" x14ac:dyDescent="0.3">
      <c r="A529" s="831">
        <v>50</v>
      </c>
      <c r="B529" s="832" t="s">
        <v>2036</v>
      </c>
      <c r="C529" s="832" t="s">
        <v>2041</v>
      </c>
      <c r="D529" s="833" t="s">
        <v>3245</v>
      </c>
      <c r="E529" s="834" t="s">
        <v>2054</v>
      </c>
      <c r="F529" s="832" t="s">
        <v>2037</v>
      </c>
      <c r="G529" s="832" t="s">
        <v>2737</v>
      </c>
      <c r="H529" s="832" t="s">
        <v>626</v>
      </c>
      <c r="I529" s="832" t="s">
        <v>2738</v>
      </c>
      <c r="J529" s="832" t="s">
        <v>2739</v>
      </c>
      <c r="K529" s="832" t="s">
        <v>2740</v>
      </c>
      <c r="L529" s="835">
        <v>621.88</v>
      </c>
      <c r="M529" s="835">
        <v>621.88</v>
      </c>
      <c r="N529" s="832">
        <v>1</v>
      </c>
      <c r="O529" s="836">
        <v>0.5</v>
      </c>
      <c r="P529" s="835">
        <v>621.88</v>
      </c>
      <c r="Q529" s="837">
        <v>1</v>
      </c>
      <c r="R529" s="832">
        <v>1</v>
      </c>
      <c r="S529" s="837">
        <v>1</v>
      </c>
      <c r="T529" s="836">
        <v>0.5</v>
      </c>
      <c r="U529" s="838">
        <v>1</v>
      </c>
    </row>
    <row r="530" spans="1:21" ht="14.4" customHeight="1" x14ac:dyDescent="0.3">
      <c r="A530" s="831">
        <v>50</v>
      </c>
      <c r="B530" s="832" t="s">
        <v>2036</v>
      </c>
      <c r="C530" s="832" t="s">
        <v>2041</v>
      </c>
      <c r="D530" s="833" t="s">
        <v>3245</v>
      </c>
      <c r="E530" s="834" t="s">
        <v>2054</v>
      </c>
      <c r="F530" s="832" t="s">
        <v>2037</v>
      </c>
      <c r="G530" s="832" t="s">
        <v>2279</v>
      </c>
      <c r="H530" s="832" t="s">
        <v>587</v>
      </c>
      <c r="I530" s="832" t="s">
        <v>2280</v>
      </c>
      <c r="J530" s="832" t="s">
        <v>913</v>
      </c>
      <c r="K530" s="832" t="s">
        <v>2281</v>
      </c>
      <c r="L530" s="835">
        <v>43.48</v>
      </c>
      <c r="M530" s="835">
        <v>130.44</v>
      </c>
      <c r="N530" s="832">
        <v>3</v>
      </c>
      <c r="O530" s="836">
        <v>0.5</v>
      </c>
      <c r="P530" s="835"/>
      <c r="Q530" s="837">
        <v>0</v>
      </c>
      <c r="R530" s="832"/>
      <c r="S530" s="837">
        <v>0</v>
      </c>
      <c r="T530" s="836"/>
      <c r="U530" s="838">
        <v>0</v>
      </c>
    </row>
    <row r="531" spans="1:21" ht="14.4" customHeight="1" x14ac:dyDescent="0.3">
      <c r="A531" s="831">
        <v>50</v>
      </c>
      <c r="B531" s="832" t="s">
        <v>2036</v>
      </c>
      <c r="C531" s="832" t="s">
        <v>2041</v>
      </c>
      <c r="D531" s="833" t="s">
        <v>3245</v>
      </c>
      <c r="E531" s="834" t="s">
        <v>2054</v>
      </c>
      <c r="F531" s="832" t="s">
        <v>2037</v>
      </c>
      <c r="G531" s="832" t="s">
        <v>2119</v>
      </c>
      <c r="H531" s="832" t="s">
        <v>626</v>
      </c>
      <c r="I531" s="832" t="s">
        <v>2181</v>
      </c>
      <c r="J531" s="832" t="s">
        <v>839</v>
      </c>
      <c r="K531" s="832" t="s">
        <v>1954</v>
      </c>
      <c r="L531" s="835">
        <v>42.51</v>
      </c>
      <c r="M531" s="835">
        <v>340.08</v>
      </c>
      <c r="N531" s="832">
        <v>8</v>
      </c>
      <c r="O531" s="836">
        <v>4</v>
      </c>
      <c r="P531" s="835"/>
      <c r="Q531" s="837">
        <v>0</v>
      </c>
      <c r="R531" s="832"/>
      <c r="S531" s="837">
        <v>0</v>
      </c>
      <c r="T531" s="836"/>
      <c r="U531" s="838">
        <v>0</v>
      </c>
    </row>
    <row r="532" spans="1:21" ht="14.4" customHeight="1" x14ac:dyDescent="0.3">
      <c r="A532" s="831">
        <v>50</v>
      </c>
      <c r="B532" s="832" t="s">
        <v>2036</v>
      </c>
      <c r="C532" s="832" t="s">
        <v>2041</v>
      </c>
      <c r="D532" s="833" t="s">
        <v>3245</v>
      </c>
      <c r="E532" s="834" t="s">
        <v>2054</v>
      </c>
      <c r="F532" s="832" t="s">
        <v>2037</v>
      </c>
      <c r="G532" s="832" t="s">
        <v>2119</v>
      </c>
      <c r="H532" s="832" t="s">
        <v>626</v>
      </c>
      <c r="I532" s="832" t="s">
        <v>1679</v>
      </c>
      <c r="J532" s="832" t="s">
        <v>839</v>
      </c>
      <c r="K532" s="832" t="s">
        <v>1680</v>
      </c>
      <c r="L532" s="835">
        <v>85.02</v>
      </c>
      <c r="M532" s="835">
        <v>255.06</v>
      </c>
      <c r="N532" s="832">
        <v>3</v>
      </c>
      <c r="O532" s="836">
        <v>1.5</v>
      </c>
      <c r="P532" s="835"/>
      <c r="Q532" s="837">
        <v>0</v>
      </c>
      <c r="R532" s="832"/>
      <c r="S532" s="837">
        <v>0</v>
      </c>
      <c r="T532" s="836"/>
      <c r="U532" s="838">
        <v>0</v>
      </c>
    </row>
    <row r="533" spans="1:21" ht="14.4" customHeight="1" x14ac:dyDescent="0.3">
      <c r="A533" s="831">
        <v>50</v>
      </c>
      <c r="B533" s="832" t="s">
        <v>2036</v>
      </c>
      <c r="C533" s="832" t="s">
        <v>2041</v>
      </c>
      <c r="D533" s="833" t="s">
        <v>3245</v>
      </c>
      <c r="E533" s="834" t="s">
        <v>2054</v>
      </c>
      <c r="F533" s="832" t="s">
        <v>2037</v>
      </c>
      <c r="G533" s="832" t="s">
        <v>2119</v>
      </c>
      <c r="H533" s="832" t="s">
        <v>587</v>
      </c>
      <c r="I533" s="832" t="s">
        <v>1953</v>
      </c>
      <c r="J533" s="832" t="s">
        <v>1323</v>
      </c>
      <c r="K533" s="832" t="s">
        <v>1954</v>
      </c>
      <c r="L533" s="835">
        <v>42.51</v>
      </c>
      <c r="M533" s="835">
        <v>127.53</v>
      </c>
      <c r="N533" s="832">
        <v>3</v>
      </c>
      <c r="O533" s="836">
        <v>1.5</v>
      </c>
      <c r="P533" s="835">
        <v>42.51</v>
      </c>
      <c r="Q533" s="837">
        <v>0.33333333333333331</v>
      </c>
      <c r="R533" s="832">
        <v>1</v>
      </c>
      <c r="S533" s="837">
        <v>0.33333333333333331</v>
      </c>
      <c r="T533" s="836">
        <v>0.5</v>
      </c>
      <c r="U533" s="838">
        <v>0.33333333333333331</v>
      </c>
    </row>
    <row r="534" spans="1:21" ht="14.4" customHeight="1" x14ac:dyDescent="0.3">
      <c r="A534" s="831">
        <v>50</v>
      </c>
      <c r="B534" s="832" t="s">
        <v>2036</v>
      </c>
      <c r="C534" s="832" t="s">
        <v>2041</v>
      </c>
      <c r="D534" s="833" t="s">
        <v>3245</v>
      </c>
      <c r="E534" s="834" t="s">
        <v>2054</v>
      </c>
      <c r="F534" s="832" t="s">
        <v>2037</v>
      </c>
      <c r="G534" s="832" t="s">
        <v>2741</v>
      </c>
      <c r="H534" s="832" t="s">
        <v>587</v>
      </c>
      <c r="I534" s="832" t="s">
        <v>2742</v>
      </c>
      <c r="J534" s="832" t="s">
        <v>2743</v>
      </c>
      <c r="K534" s="832" t="s">
        <v>2744</v>
      </c>
      <c r="L534" s="835">
        <v>339.47</v>
      </c>
      <c r="M534" s="835">
        <v>2036.8200000000002</v>
      </c>
      <c r="N534" s="832">
        <v>6</v>
      </c>
      <c r="O534" s="836">
        <v>0.5</v>
      </c>
      <c r="P534" s="835"/>
      <c r="Q534" s="837">
        <v>0</v>
      </c>
      <c r="R534" s="832"/>
      <c r="S534" s="837">
        <v>0</v>
      </c>
      <c r="T534" s="836"/>
      <c r="U534" s="838">
        <v>0</v>
      </c>
    </row>
    <row r="535" spans="1:21" ht="14.4" customHeight="1" x14ac:dyDescent="0.3">
      <c r="A535" s="831">
        <v>50</v>
      </c>
      <c r="B535" s="832" t="s">
        <v>2036</v>
      </c>
      <c r="C535" s="832" t="s">
        <v>2041</v>
      </c>
      <c r="D535" s="833" t="s">
        <v>3245</v>
      </c>
      <c r="E535" s="834" t="s">
        <v>2054</v>
      </c>
      <c r="F535" s="832" t="s">
        <v>2037</v>
      </c>
      <c r="G535" s="832" t="s">
        <v>2745</v>
      </c>
      <c r="H535" s="832" t="s">
        <v>587</v>
      </c>
      <c r="I535" s="832" t="s">
        <v>2746</v>
      </c>
      <c r="J535" s="832" t="s">
        <v>2747</v>
      </c>
      <c r="K535" s="832" t="s">
        <v>2748</v>
      </c>
      <c r="L535" s="835">
        <v>46.25</v>
      </c>
      <c r="M535" s="835">
        <v>92.5</v>
      </c>
      <c r="N535" s="832">
        <v>2</v>
      </c>
      <c r="O535" s="836">
        <v>0.5</v>
      </c>
      <c r="P535" s="835"/>
      <c r="Q535" s="837">
        <v>0</v>
      </c>
      <c r="R535" s="832"/>
      <c r="S535" s="837">
        <v>0</v>
      </c>
      <c r="T535" s="836"/>
      <c r="U535" s="838">
        <v>0</v>
      </c>
    </row>
    <row r="536" spans="1:21" ht="14.4" customHeight="1" x14ac:dyDescent="0.3">
      <c r="A536" s="831">
        <v>50</v>
      </c>
      <c r="B536" s="832" t="s">
        <v>2036</v>
      </c>
      <c r="C536" s="832" t="s">
        <v>2041</v>
      </c>
      <c r="D536" s="833" t="s">
        <v>3245</v>
      </c>
      <c r="E536" s="834" t="s">
        <v>2054</v>
      </c>
      <c r="F536" s="832" t="s">
        <v>2037</v>
      </c>
      <c r="G536" s="832" t="s">
        <v>2745</v>
      </c>
      <c r="H536" s="832" t="s">
        <v>587</v>
      </c>
      <c r="I536" s="832" t="s">
        <v>2749</v>
      </c>
      <c r="J536" s="832" t="s">
        <v>2747</v>
      </c>
      <c r="K536" s="832" t="s">
        <v>2750</v>
      </c>
      <c r="L536" s="835">
        <v>92.5</v>
      </c>
      <c r="M536" s="835">
        <v>185</v>
      </c>
      <c r="N536" s="832">
        <v>2</v>
      </c>
      <c r="O536" s="836">
        <v>1</v>
      </c>
      <c r="P536" s="835"/>
      <c r="Q536" s="837">
        <v>0</v>
      </c>
      <c r="R536" s="832"/>
      <c r="S536" s="837">
        <v>0</v>
      </c>
      <c r="T536" s="836"/>
      <c r="U536" s="838">
        <v>0</v>
      </c>
    </row>
    <row r="537" spans="1:21" ht="14.4" customHeight="1" x14ac:dyDescent="0.3">
      <c r="A537" s="831">
        <v>50</v>
      </c>
      <c r="B537" s="832" t="s">
        <v>2036</v>
      </c>
      <c r="C537" s="832" t="s">
        <v>2041</v>
      </c>
      <c r="D537" s="833" t="s">
        <v>3245</v>
      </c>
      <c r="E537" s="834" t="s">
        <v>2054</v>
      </c>
      <c r="F537" s="832" t="s">
        <v>2037</v>
      </c>
      <c r="G537" s="832" t="s">
        <v>2532</v>
      </c>
      <c r="H537" s="832" t="s">
        <v>587</v>
      </c>
      <c r="I537" s="832" t="s">
        <v>2533</v>
      </c>
      <c r="J537" s="832" t="s">
        <v>2534</v>
      </c>
      <c r="K537" s="832" t="s">
        <v>2535</v>
      </c>
      <c r="L537" s="835">
        <v>101.92</v>
      </c>
      <c r="M537" s="835">
        <v>101.92</v>
      </c>
      <c r="N537" s="832">
        <v>1</v>
      </c>
      <c r="O537" s="836">
        <v>1</v>
      </c>
      <c r="P537" s="835">
        <v>101.92</v>
      </c>
      <c r="Q537" s="837">
        <v>1</v>
      </c>
      <c r="R537" s="832">
        <v>1</v>
      </c>
      <c r="S537" s="837">
        <v>1</v>
      </c>
      <c r="T537" s="836">
        <v>1</v>
      </c>
      <c r="U537" s="838">
        <v>1</v>
      </c>
    </row>
    <row r="538" spans="1:21" ht="14.4" customHeight="1" x14ac:dyDescent="0.3">
      <c r="A538" s="831">
        <v>50</v>
      </c>
      <c r="B538" s="832" t="s">
        <v>2036</v>
      </c>
      <c r="C538" s="832" t="s">
        <v>2041</v>
      </c>
      <c r="D538" s="833" t="s">
        <v>3245</v>
      </c>
      <c r="E538" s="834" t="s">
        <v>2054</v>
      </c>
      <c r="F538" s="832" t="s">
        <v>2037</v>
      </c>
      <c r="G538" s="832" t="s">
        <v>2123</v>
      </c>
      <c r="H538" s="832" t="s">
        <v>587</v>
      </c>
      <c r="I538" s="832" t="s">
        <v>2124</v>
      </c>
      <c r="J538" s="832" t="s">
        <v>2125</v>
      </c>
      <c r="K538" s="832" t="s">
        <v>2126</v>
      </c>
      <c r="L538" s="835">
        <v>107.27</v>
      </c>
      <c r="M538" s="835">
        <v>25422.990000000013</v>
      </c>
      <c r="N538" s="832">
        <v>237</v>
      </c>
      <c r="O538" s="836">
        <v>44.5</v>
      </c>
      <c r="P538" s="835">
        <v>6436.2000000000016</v>
      </c>
      <c r="Q538" s="837">
        <v>0.25316455696202528</v>
      </c>
      <c r="R538" s="832">
        <v>60</v>
      </c>
      <c r="S538" s="837">
        <v>0.25316455696202533</v>
      </c>
      <c r="T538" s="836">
        <v>13</v>
      </c>
      <c r="U538" s="838">
        <v>0.29213483146067415</v>
      </c>
    </row>
    <row r="539" spans="1:21" ht="14.4" customHeight="1" x14ac:dyDescent="0.3">
      <c r="A539" s="831">
        <v>50</v>
      </c>
      <c r="B539" s="832" t="s">
        <v>2036</v>
      </c>
      <c r="C539" s="832" t="s">
        <v>2041</v>
      </c>
      <c r="D539" s="833" t="s">
        <v>3245</v>
      </c>
      <c r="E539" s="834" t="s">
        <v>2054</v>
      </c>
      <c r="F539" s="832" t="s">
        <v>2037</v>
      </c>
      <c r="G539" s="832" t="s">
        <v>2182</v>
      </c>
      <c r="H539" s="832" t="s">
        <v>587</v>
      </c>
      <c r="I539" s="832" t="s">
        <v>2751</v>
      </c>
      <c r="J539" s="832" t="s">
        <v>2752</v>
      </c>
      <c r="K539" s="832" t="s">
        <v>2753</v>
      </c>
      <c r="L539" s="835">
        <v>50.64</v>
      </c>
      <c r="M539" s="835">
        <v>50.64</v>
      </c>
      <c r="N539" s="832">
        <v>1</v>
      </c>
      <c r="O539" s="836">
        <v>0.5</v>
      </c>
      <c r="P539" s="835">
        <v>50.64</v>
      </c>
      <c r="Q539" s="837">
        <v>1</v>
      </c>
      <c r="R539" s="832">
        <v>1</v>
      </c>
      <c r="S539" s="837">
        <v>1</v>
      </c>
      <c r="T539" s="836">
        <v>0.5</v>
      </c>
      <c r="U539" s="838">
        <v>1</v>
      </c>
    </row>
    <row r="540" spans="1:21" ht="14.4" customHeight="1" x14ac:dyDescent="0.3">
      <c r="A540" s="831">
        <v>50</v>
      </c>
      <c r="B540" s="832" t="s">
        <v>2036</v>
      </c>
      <c r="C540" s="832" t="s">
        <v>2041</v>
      </c>
      <c r="D540" s="833" t="s">
        <v>3245</v>
      </c>
      <c r="E540" s="834" t="s">
        <v>2054</v>
      </c>
      <c r="F540" s="832" t="s">
        <v>2037</v>
      </c>
      <c r="G540" s="832" t="s">
        <v>2182</v>
      </c>
      <c r="H540" s="832" t="s">
        <v>587</v>
      </c>
      <c r="I540" s="832" t="s">
        <v>2754</v>
      </c>
      <c r="J540" s="832" t="s">
        <v>2755</v>
      </c>
      <c r="K540" s="832" t="s">
        <v>2753</v>
      </c>
      <c r="L540" s="835">
        <v>50.64</v>
      </c>
      <c r="M540" s="835">
        <v>151.92000000000002</v>
      </c>
      <c r="N540" s="832">
        <v>3</v>
      </c>
      <c r="O540" s="836">
        <v>1</v>
      </c>
      <c r="P540" s="835">
        <v>151.92000000000002</v>
      </c>
      <c r="Q540" s="837">
        <v>1</v>
      </c>
      <c r="R540" s="832">
        <v>3</v>
      </c>
      <c r="S540" s="837">
        <v>1</v>
      </c>
      <c r="T540" s="836">
        <v>1</v>
      </c>
      <c r="U540" s="838">
        <v>1</v>
      </c>
    </row>
    <row r="541" spans="1:21" ht="14.4" customHeight="1" x14ac:dyDescent="0.3">
      <c r="A541" s="831">
        <v>50</v>
      </c>
      <c r="B541" s="832" t="s">
        <v>2036</v>
      </c>
      <c r="C541" s="832" t="s">
        <v>2041</v>
      </c>
      <c r="D541" s="833" t="s">
        <v>3245</v>
      </c>
      <c r="E541" s="834" t="s">
        <v>2054</v>
      </c>
      <c r="F541" s="832" t="s">
        <v>2037</v>
      </c>
      <c r="G541" s="832" t="s">
        <v>2756</v>
      </c>
      <c r="H541" s="832" t="s">
        <v>587</v>
      </c>
      <c r="I541" s="832" t="s">
        <v>2757</v>
      </c>
      <c r="J541" s="832" t="s">
        <v>2758</v>
      </c>
      <c r="K541" s="832" t="s">
        <v>2759</v>
      </c>
      <c r="L541" s="835">
        <v>0</v>
      </c>
      <c r="M541" s="835">
        <v>0</v>
      </c>
      <c r="N541" s="832">
        <v>1</v>
      </c>
      <c r="O541" s="836">
        <v>1</v>
      </c>
      <c r="P541" s="835"/>
      <c r="Q541" s="837"/>
      <c r="R541" s="832"/>
      <c r="S541" s="837">
        <v>0</v>
      </c>
      <c r="T541" s="836"/>
      <c r="U541" s="838">
        <v>0</v>
      </c>
    </row>
    <row r="542" spans="1:21" ht="14.4" customHeight="1" x14ac:dyDescent="0.3">
      <c r="A542" s="831">
        <v>50</v>
      </c>
      <c r="B542" s="832" t="s">
        <v>2036</v>
      </c>
      <c r="C542" s="832" t="s">
        <v>2041</v>
      </c>
      <c r="D542" s="833" t="s">
        <v>3245</v>
      </c>
      <c r="E542" s="834" t="s">
        <v>2054</v>
      </c>
      <c r="F542" s="832" t="s">
        <v>2037</v>
      </c>
      <c r="G542" s="832" t="s">
        <v>2130</v>
      </c>
      <c r="H542" s="832" t="s">
        <v>587</v>
      </c>
      <c r="I542" s="832" t="s">
        <v>2760</v>
      </c>
      <c r="J542" s="832" t="s">
        <v>2761</v>
      </c>
      <c r="K542" s="832" t="s">
        <v>2762</v>
      </c>
      <c r="L542" s="835">
        <v>164.01</v>
      </c>
      <c r="M542" s="835">
        <v>164.01</v>
      </c>
      <c r="N542" s="832">
        <v>1</v>
      </c>
      <c r="O542" s="836">
        <v>0.5</v>
      </c>
      <c r="P542" s="835">
        <v>164.01</v>
      </c>
      <c r="Q542" s="837">
        <v>1</v>
      </c>
      <c r="R542" s="832">
        <v>1</v>
      </c>
      <c r="S542" s="837">
        <v>1</v>
      </c>
      <c r="T542" s="836">
        <v>0.5</v>
      </c>
      <c r="U542" s="838">
        <v>1</v>
      </c>
    </row>
    <row r="543" spans="1:21" ht="14.4" customHeight="1" x14ac:dyDescent="0.3">
      <c r="A543" s="831">
        <v>50</v>
      </c>
      <c r="B543" s="832" t="s">
        <v>2036</v>
      </c>
      <c r="C543" s="832" t="s">
        <v>2041</v>
      </c>
      <c r="D543" s="833" t="s">
        <v>3245</v>
      </c>
      <c r="E543" s="834" t="s">
        <v>2054</v>
      </c>
      <c r="F543" s="832" t="s">
        <v>2037</v>
      </c>
      <c r="G543" s="832" t="s">
        <v>2763</v>
      </c>
      <c r="H543" s="832" t="s">
        <v>587</v>
      </c>
      <c r="I543" s="832" t="s">
        <v>2764</v>
      </c>
      <c r="J543" s="832" t="s">
        <v>2765</v>
      </c>
      <c r="K543" s="832" t="s">
        <v>2766</v>
      </c>
      <c r="L543" s="835">
        <v>144.19</v>
      </c>
      <c r="M543" s="835">
        <v>144.19</v>
      </c>
      <c r="N543" s="832">
        <v>1</v>
      </c>
      <c r="O543" s="836">
        <v>1</v>
      </c>
      <c r="P543" s="835">
        <v>144.19</v>
      </c>
      <c r="Q543" s="837">
        <v>1</v>
      </c>
      <c r="R543" s="832">
        <v>1</v>
      </c>
      <c r="S543" s="837">
        <v>1</v>
      </c>
      <c r="T543" s="836">
        <v>1</v>
      </c>
      <c r="U543" s="838">
        <v>1</v>
      </c>
    </row>
    <row r="544" spans="1:21" ht="14.4" customHeight="1" x14ac:dyDescent="0.3">
      <c r="A544" s="831">
        <v>50</v>
      </c>
      <c r="B544" s="832" t="s">
        <v>2036</v>
      </c>
      <c r="C544" s="832" t="s">
        <v>2041</v>
      </c>
      <c r="D544" s="833" t="s">
        <v>3245</v>
      </c>
      <c r="E544" s="834" t="s">
        <v>2054</v>
      </c>
      <c r="F544" s="832" t="s">
        <v>2037</v>
      </c>
      <c r="G544" s="832" t="s">
        <v>2536</v>
      </c>
      <c r="H544" s="832" t="s">
        <v>587</v>
      </c>
      <c r="I544" s="832" t="s">
        <v>2537</v>
      </c>
      <c r="J544" s="832" t="s">
        <v>1192</v>
      </c>
      <c r="K544" s="832" t="s">
        <v>2538</v>
      </c>
      <c r="L544" s="835">
        <v>48.09</v>
      </c>
      <c r="M544" s="835">
        <v>48.09</v>
      </c>
      <c r="N544" s="832">
        <v>1</v>
      </c>
      <c r="O544" s="836">
        <v>0.5</v>
      </c>
      <c r="P544" s="835"/>
      <c r="Q544" s="837">
        <v>0</v>
      </c>
      <c r="R544" s="832"/>
      <c r="S544" s="837">
        <v>0</v>
      </c>
      <c r="T544" s="836"/>
      <c r="U544" s="838">
        <v>0</v>
      </c>
    </row>
    <row r="545" spans="1:21" ht="14.4" customHeight="1" x14ac:dyDescent="0.3">
      <c r="A545" s="831">
        <v>50</v>
      </c>
      <c r="B545" s="832" t="s">
        <v>2036</v>
      </c>
      <c r="C545" s="832" t="s">
        <v>2041</v>
      </c>
      <c r="D545" s="833" t="s">
        <v>3245</v>
      </c>
      <c r="E545" s="834" t="s">
        <v>2054</v>
      </c>
      <c r="F545" s="832" t="s">
        <v>2037</v>
      </c>
      <c r="G545" s="832" t="s">
        <v>2536</v>
      </c>
      <c r="H545" s="832" t="s">
        <v>587</v>
      </c>
      <c r="I545" s="832" t="s">
        <v>2767</v>
      </c>
      <c r="J545" s="832" t="s">
        <v>1208</v>
      </c>
      <c r="K545" s="832" t="s">
        <v>2768</v>
      </c>
      <c r="L545" s="835">
        <v>89.91</v>
      </c>
      <c r="M545" s="835">
        <v>89.91</v>
      </c>
      <c r="N545" s="832">
        <v>1</v>
      </c>
      <c r="O545" s="836">
        <v>0.5</v>
      </c>
      <c r="P545" s="835"/>
      <c r="Q545" s="837">
        <v>0</v>
      </c>
      <c r="R545" s="832"/>
      <c r="S545" s="837">
        <v>0</v>
      </c>
      <c r="T545" s="836"/>
      <c r="U545" s="838">
        <v>0</v>
      </c>
    </row>
    <row r="546" spans="1:21" ht="14.4" customHeight="1" x14ac:dyDescent="0.3">
      <c r="A546" s="831">
        <v>50</v>
      </c>
      <c r="B546" s="832" t="s">
        <v>2036</v>
      </c>
      <c r="C546" s="832" t="s">
        <v>2041</v>
      </c>
      <c r="D546" s="833" t="s">
        <v>3245</v>
      </c>
      <c r="E546" s="834" t="s">
        <v>2054</v>
      </c>
      <c r="F546" s="832" t="s">
        <v>2037</v>
      </c>
      <c r="G546" s="832" t="s">
        <v>2769</v>
      </c>
      <c r="H546" s="832" t="s">
        <v>587</v>
      </c>
      <c r="I546" s="832" t="s">
        <v>2770</v>
      </c>
      <c r="J546" s="832" t="s">
        <v>2771</v>
      </c>
      <c r="K546" s="832" t="s">
        <v>2772</v>
      </c>
      <c r="L546" s="835">
        <v>0</v>
      </c>
      <c r="M546" s="835">
        <v>0</v>
      </c>
      <c r="N546" s="832">
        <v>1</v>
      </c>
      <c r="O546" s="836">
        <v>0.5</v>
      </c>
      <c r="P546" s="835">
        <v>0</v>
      </c>
      <c r="Q546" s="837"/>
      <c r="R546" s="832">
        <v>1</v>
      </c>
      <c r="S546" s="837">
        <v>1</v>
      </c>
      <c r="T546" s="836">
        <v>0.5</v>
      </c>
      <c r="U546" s="838">
        <v>1</v>
      </c>
    </row>
    <row r="547" spans="1:21" ht="14.4" customHeight="1" x14ac:dyDescent="0.3">
      <c r="A547" s="831">
        <v>50</v>
      </c>
      <c r="B547" s="832" t="s">
        <v>2036</v>
      </c>
      <c r="C547" s="832" t="s">
        <v>2041</v>
      </c>
      <c r="D547" s="833" t="s">
        <v>3245</v>
      </c>
      <c r="E547" s="834" t="s">
        <v>2054</v>
      </c>
      <c r="F547" s="832" t="s">
        <v>2037</v>
      </c>
      <c r="G547" s="832" t="s">
        <v>2094</v>
      </c>
      <c r="H547" s="832" t="s">
        <v>587</v>
      </c>
      <c r="I547" s="832" t="s">
        <v>2773</v>
      </c>
      <c r="J547" s="832" t="s">
        <v>2774</v>
      </c>
      <c r="K547" s="832" t="s">
        <v>2775</v>
      </c>
      <c r="L547" s="835">
        <v>49.38</v>
      </c>
      <c r="M547" s="835">
        <v>49.38</v>
      </c>
      <c r="N547" s="832">
        <v>1</v>
      </c>
      <c r="O547" s="836">
        <v>1</v>
      </c>
      <c r="P547" s="835">
        <v>49.38</v>
      </c>
      <c r="Q547" s="837">
        <v>1</v>
      </c>
      <c r="R547" s="832">
        <v>1</v>
      </c>
      <c r="S547" s="837">
        <v>1</v>
      </c>
      <c r="T547" s="836">
        <v>1</v>
      </c>
      <c r="U547" s="838">
        <v>1</v>
      </c>
    </row>
    <row r="548" spans="1:21" ht="14.4" customHeight="1" x14ac:dyDescent="0.3">
      <c r="A548" s="831">
        <v>50</v>
      </c>
      <c r="B548" s="832" t="s">
        <v>2036</v>
      </c>
      <c r="C548" s="832" t="s">
        <v>2041</v>
      </c>
      <c r="D548" s="833" t="s">
        <v>3245</v>
      </c>
      <c r="E548" s="834" t="s">
        <v>2054</v>
      </c>
      <c r="F548" s="832" t="s">
        <v>2037</v>
      </c>
      <c r="G548" s="832" t="s">
        <v>2094</v>
      </c>
      <c r="H548" s="832" t="s">
        <v>587</v>
      </c>
      <c r="I548" s="832" t="s">
        <v>2095</v>
      </c>
      <c r="J548" s="832" t="s">
        <v>1202</v>
      </c>
      <c r="K548" s="832" t="s">
        <v>2096</v>
      </c>
      <c r="L548" s="835">
        <v>98.75</v>
      </c>
      <c r="M548" s="835">
        <v>197.5</v>
      </c>
      <c r="N548" s="832">
        <v>2</v>
      </c>
      <c r="O548" s="836">
        <v>1</v>
      </c>
      <c r="P548" s="835">
        <v>197.5</v>
      </c>
      <c r="Q548" s="837">
        <v>1</v>
      </c>
      <c r="R548" s="832">
        <v>2</v>
      </c>
      <c r="S548" s="837">
        <v>1</v>
      </c>
      <c r="T548" s="836">
        <v>1</v>
      </c>
      <c r="U548" s="838">
        <v>1</v>
      </c>
    </row>
    <row r="549" spans="1:21" ht="14.4" customHeight="1" x14ac:dyDescent="0.3">
      <c r="A549" s="831">
        <v>50</v>
      </c>
      <c r="B549" s="832" t="s">
        <v>2036</v>
      </c>
      <c r="C549" s="832" t="s">
        <v>2041</v>
      </c>
      <c r="D549" s="833" t="s">
        <v>3245</v>
      </c>
      <c r="E549" s="834" t="s">
        <v>2054</v>
      </c>
      <c r="F549" s="832" t="s">
        <v>2037</v>
      </c>
      <c r="G549" s="832" t="s">
        <v>2776</v>
      </c>
      <c r="H549" s="832" t="s">
        <v>587</v>
      </c>
      <c r="I549" s="832" t="s">
        <v>2777</v>
      </c>
      <c r="J549" s="832" t="s">
        <v>2778</v>
      </c>
      <c r="K549" s="832" t="s">
        <v>2779</v>
      </c>
      <c r="L549" s="835">
        <v>51.71</v>
      </c>
      <c r="M549" s="835">
        <v>51.71</v>
      </c>
      <c r="N549" s="832">
        <v>1</v>
      </c>
      <c r="O549" s="836">
        <v>0.5</v>
      </c>
      <c r="P549" s="835"/>
      <c r="Q549" s="837">
        <v>0</v>
      </c>
      <c r="R549" s="832"/>
      <c r="S549" s="837">
        <v>0</v>
      </c>
      <c r="T549" s="836"/>
      <c r="U549" s="838">
        <v>0</v>
      </c>
    </row>
    <row r="550" spans="1:21" ht="14.4" customHeight="1" x14ac:dyDescent="0.3">
      <c r="A550" s="831">
        <v>50</v>
      </c>
      <c r="B550" s="832" t="s">
        <v>2036</v>
      </c>
      <c r="C550" s="832" t="s">
        <v>2041</v>
      </c>
      <c r="D550" s="833" t="s">
        <v>3245</v>
      </c>
      <c r="E550" s="834" t="s">
        <v>2054</v>
      </c>
      <c r="F550" s="832" t="s">
        <v>2037</v>
      </c>
      <c r="G550" s="832" t="s">
        <v>2780</v>
      </c>
      <c r="H550" s="832" t="s">
        <v>587</v>
      </c>
      <c r="I550" s="832" t="s">
        <v>2781</v>
      </c>
      <c r="J550" s="832" t="s">
        <v>2782</v>
      </c>
      <c r="K550" s="832" t="s">
        <v>2783</v>
      </c>
      <c r="L550" s="835">
        <v>0</v>
      </c>
      <c r="M550" s="835">
        <v>0</v>
      </c>
      <c r="N550" s="832">
        <v>2</v>
      </c>
      <c r="O550" s="836">
        <v>2</v>
      </c>
      <c r="P550" s="835"/>
      <c r="Q550" s="837"/>
      <c r="R550" s="832"/>
      <c r="S550" s="837">
        <v>0</v>
      </c>
      <c r="T550" s="836"/>
      <c r="U550" s="838">
        <v>0</v>
      </c>
    </row>
    <row r="551" spans="1:21" ht="14.4" customHeight="1" x14ac:dyDescent="0.3">
      <c r="A551" s="831">
        <v>50</v>
      </c>
      <c r="B551" s="832" t="s">
        <v>2036</v>
      </c>
      <c r="C551" s="832" t="s">
        <v>2041</v>
      </c>
      <c r="D551" s="833" t="s">
        <v>3245</v>
      </c>
      <c r="E551" s="834" t="s">
        <v>2054</v>
      </c>
      <c r="F551" s="832" t="s">
        <v>2037</v>
      </c>
      <c r="G551" s="832" t="s">
        <v>2074</v>
      </c>
      <c r="H551" s="832" t="s">
        <v>626</v>
      </c>
      <c r="I551" s="832" t="s">
        <v>1648</v>
      </c>
      <c r="J551" s="832" t="s">
        <v>1649</v>
      </c>
      <c r="K551" s="832" t="s">
        <v>1650</v>
      </c>
      <c r="L551" s="835">
        <v>93.43</v>
      </c>
      <c r="M551" s="835">
        <v>93.43</v>
      </c>
      <c r="N551" s="832">
        <v>1</v>
      </c>
      <c r="O551" s="836">
        <v>0.5</v>
      </c>
      <c r="P551" s="835"/>
      <c r="Q551" s="837">
        <v>0</v>
      </c>
      <c r="R551" s="832"/>
      <c r="S551" s="837">
        <v>0</v>
      </c>
      <c r="T551" s="836"/>
      <c r="U551" s="838">
        <v>0</v>
      </c>
    </row>
    <row r="552" spans="1:21" ht="14.4" customHeight="1" x14ac:dyDescent="0.3">
      <c r="A552" s="831">
        <v>50</v>
      </c>
      <c r="B552" s="832" t="s">
        <v>2036</v>
      </c>
      <c r="C552" s="832" t="s">
        <v>2041</v>
      </c>
      <c r="D552" s="833" t="s">
        <v>3245</v>
      </c>
      <c r="E552" s="834" t="s">
        <v>2054</v>
      </c>
      <c r="F552" s="832" t="s">
        <v>2037</v>
      </c>
      <c r="G552" s="832" t="s">
        <v>2074</v>
      </c>
      <c r="H552" s="832" t="s">
        <v>626</v>
      </c>
      <c r="I552" s="832" t="s">
        <v>1651</v>
      </c>
      <c r="J552" s="832" t="s">
        <v>1649</v>
      </c>
      <c r="K552" s="832" t="s">
        <v>1652</v>
      </c>
      <c r="L552" s="835">
        <v>186.87</v>
      </c>
      <c r="M552" s="835">
        <v>934.35</v>
      </c>
      <c r="N552" s="832">
        <v>5</v>
      </c>
      <c r="O552" s="836">
        <v>2.5</v>
      </c>
      <c r="P552" s="835">
        <v>373.74</v>
      </c>
      <c r="Q552" s="837">
        <v>0.4</v>
      </c>
      <c r="R552" s="832">
        <v>2</v>
      </c>
      <c r="S552" s="837">
        <v>0.4</v>
      </c>
      <c r="T552" s="836">
        <v>1</v>
      </c>
      <c r="U552" s="838">
        <v>0.4</v>
      </c>
    </row>
    <row r="553" spans="1:21" ht="14.4" customHeight="1" x14ac:dyDescent="0.3">
      <c r="A553" s="831">
        <v>50</v>
      </c>
      <c r="B553" s="832" t="s">
        <v>2036</v>
      </c>
      <c r="C553" s="832" t="s">
        <v>2041</v>
      </c>
      <c r="D553" s="833" t="s">
        <v>3245</v>
      </c>
      <c r="E553" s="834" t="s">
        <v>2054</v>
      </c>
      <c r="F553" s="832" t="s">
        <v>2037</v>
      </c>
      <c r="G553" s="832" t="s">
        <v>2447</v>
      </c>
      <c r="H553" s="832" t="s">
        <v>587</v>
      </c>
      <c r="I553" s="832" t="s">
        <v>2448</v>
      </c>
      <c r="J553" s="832" t="s">
        <v>2449</v>
      </c>
      <c r="K553" s="832" t="s">
        <v>2450</v>
      </c>
      <c r="L553" s="835">
        <v>73.989999999999995</v>
      </c>
      <c r="M553" s="835">
        <v>369.94999999999993</v>
      </c>
      <c r="N553" s="832">
        <v>5</v>
      </c>
      <c r="O553" s="836">
        <v>1.5</v>
      </c>
      <c r="P553" s="835">
        <v>369.94999999999993</v>
      </c>
      <c r="Q553" s="837">
        <v>1</v>
      </c>
      <c r="R553" s="832">
        <v>5</v>
      </c>
      <c r="S553" s="837">
        <v>1</v>
      </c>
      <c r="T553" s="836">
        <v>1.5</v>
      </c>
      <c r="U553" s="838">
        <v>1</v>
      </c>
    </row>
    <row r="554" spans="1:21" ht="14.4" customHeight="1" x14ac:dyDescent="0.3">
      <c r="A554" s="831">
        <v>50</v>
      </c>
      <c r="B554" s="832" t="s">
        <v>2036</v>
      </c>
      <c r="C554" s="832" t="s">
        <v>2041</v>
      </c>
      <c r="D554" s="833" t="s">
        <v>3245</v>
      </c>
      <c r="E554" s="834" t="s">
        <v>2054</v>
      </c>
      <c r="F554" s="832" t="s">
        <v>2037</v>
      </c>
      <c r="G554" s="832" t="s">
        <v>2305</v>
      </c>
      <c r="H554" s="832" t="s">
        <v>587</v>
      </c>
      <c r="I554" s="832" t="s">
        <v>2306</v>
      </c>
      <c r="J554" s="832" t="s">
        <v>722</v>
      </c>
      <c r="K554" s="832" t="s">
        <v>2307</v>
      </c>
      <c r="L554" s="835">
        <v>231.16</v>
      </c>
      <c r="M554" s="835">
        <v>1618.12</v>
      </c>
      <c r="N554" s="832">
        <v>7</v>
      </c>
      <c r="O554" s="836">
        <v>2.5</v>
      </c>
      <c r="P554" s="835"/>
      <c r="Q554" s="837">
        <v>0</v>
      </c>
      <c r="R554" s="832"/>
      <c r="S554" s="837">
        <v>0</v>
      </c>
      <c r="T554" s="836"/>
      <c r="U554" s="838">
        <v>0</v>
      </c>
    </row>
    <row r="555" spans="1:21" ht="14.4" customHeight="1" x14ac:dyDescent="0.3">
      <c r="A555" s="831">
        <v>50</v>
      </c>
      <c r="B555" s="832" t="s">
        <v>2036</v>
      </c>
      <c r="C555" s="832" t="s">
        <v>2041</v>
      </c>
      <c r="D555" s="833" t="s">
        <v>3245</v>
      </c>
      <c r="E555" s="834" t="s">
        <v>2054</v>
      </c>
      <c r="F555" s="832" t="s">
        <v>2037</v>
      </c>
      <c r="G555" s="832" t="s">
        <v>2305</v>
      </c>
      <c r="H555" s="832" t="s">
        <v>587</v>
      </c>
      <c r="I555" s="832" t="s">
        <v>2308</v>
      </c>
      <c r="J555" s="832" t="s">
        <v>722</v>
      </c>
      <c r="K555" s="832" t="s">
        <v>2309</v>
      </c>
      <c r="L555" s="835">
        <v>577.88</v>
      </c>
      <c r="M555" s="835">
        <v>1155.76</v>
      </c>
      <c r="N555" s="832">
        <v>2</v>
      </c>
      <c r="O555" s="836">
        <v>0.5</v>
      </c>
      <c r="P555" s="835">
        <v>1155.76</v>
      </c>
      <c r="Q555" s="837">
        <v>1</v>
      </c>
      <c r="R555" s="832">
        <v>2</v>
      </c>
      <c r="S555" s="837">
        <v>1</v>
      </c>
      <c r="T555" s="836">
        <v>0.5</v>
      </c>
      <c r="U555" s="838">
        <v>1</v>
      </c>
    </row>
    <row r="556" spans="1:21" ht="14.4" customHeight="1" x14ac:dyDescent="0.3">
      <c r="A556" s="831">
        <v>50</v>
      </c>
      <c r="B556" s="832" t="s">
        <v>2036</v>
      </c>
      <c r="C556" s="832" t="s">
        <v>2041</v>
      </c>
      <c r="D556" s="833" t="s">
        <v>3245</v>
      </c>
      <c r="E556" s="834" t="s">
        <v>2054</v>
      </c>
      <c r="F556" s="832" t="s">
        <v>2037</v>
      </c>
      <c r="G556" s="832" t="s">
        <v>2543</v>
      </c>
      <c r="H556" s="832" t="s">
        <v>587</v>
      </c>
      <c r="I556" s="832" t="s">
        <v>2544</v>
      </c>
      <c r="J556" s="832" t="s">
        <v>2545</v>
      </c>
      <c r="K556" s="832" t="s">
        <v>2546</v>
      </c>
      <c r="L556" s="835">
        <v>61.97</v>
      </c>
      <c r="M556" s="835">
        <v>123.94</v>
      </c>
      <c r="N556" s="832">
        <v>2</v>
      </c>
      <c r="O556" s="836">
        <v>0.5</v>
      </c>
      <c r="P556" s="835">
        <v>123.94</v>
      </c>
      <c r="Q556" s="837">
        <v>1</v>
      </c>
      <c r="R556" s="832">
        <v>2</v>
      </c>
      <c r="S556" s="837">
        <v>1</v>
      </c>
      <c r="T556" s="836">
        <v>0.5</v>
      </c>
      <c r="U556" s="838">
        <v>1</v>
      </c>
    </row>
    <row r="557" spans="1:21" ht="14.4" customHeight="1" x14ac:dyDescent="0.3">
      <c r="A557" s="831">
        <v>50</v>
      </c>
      <c r="B557" s="832" t="s">
        <v>2036</v>
      </c>
      <c r="C557" s="832" t="s">
        <v>2041</v>
      </c>
      <c r="D557" s="833" t="s">
        <v>3245</v>
      </c>
      <c r="E557" s="834" t="s">
        <v>2054</v>
      </c>
      <c r="F557" s="832" t="s">
        <v>2037</v>
      </c>
      <c r="G557" s="832" t="s">
        <v>2075</v>
      </c>
      <c r="H557" s="832" t="s">
        <v>587</v>
      </c>
      <c r="I557" s="832" t="s">
        <v>2207</v>
      </c>
      <c r="J557" s="832" t="s">
        <v>2077</v>
      </c>
      <c r="K557" s="832" t="s">
        <v>2208</v>
      </c>
      <c r="L557" s="835">
        <v>35.18</v>
      </c>
      <c r="M557" s="835">
        <v>140.72</v>
      </c>
      <c r="N557" s="832">
        <v>4</v>
      </c>
      <c r="O557" s="836">
        <v>1</v>
      </c>
      <c r="P557" s="835">
        <v>140.72</v>
      </c>
      <c r="Q557" s="837">
        <v>1</v>
      </c>
      <c r="R557" s="832">
        <v>4</v>
      </c>
      <c r="S557" s="837">
        <v>1</v>
      </c>
      <c r="T557" s="836">
        <v>1</v>
      </c>
      <c r="U557" s="838">
        <v>1</v>
      </c>
    </row>
    <row r="558" spans="1:21" ht="14.4" customHeight="1" x14ac:dyDescent="0.3">
      <c r="A558" s="831">
        <v>50</v>
      </c>
      <c r="B558" s="832" t="s">
        <v>2036</v>
      </c>
      <c r="C558" s="832" t="s">
        <v>2041</v>
      </c>
      <c r="D558" s="833" t="s">
        <v>3245</v>
      </c>
      <c r="E558" s="834" t="s">
        <v>2054</v>
      </c>
      <c r="F558" s="832" t="s">
        <v>2037</v>
      </c>
      <c r="G558" s="832" t="s">
        <v>2075</v>
      </c>
      <c r="H558" s="832" t="s">
        <v>587</v>
      </c>
      <c r="I558" s="832" t="s">
        <v>2784</v>
      </c>
      <c r="J558" s="832" t="s">
        <v>2187</v>
      </c>
      <c r="K558" s="832" t="s">
        <v>2785</v>
      </c>
      <c r="L558" s="835">
        <v>58.63</v>
      </c>
      <c r="M558" s="835">
        <v>2052.0500000000011</v>
      </c>
      <c r="N558" s="832">
        <v>35</v>
      </c>
      <c r="O558" s="836">
        <v>17</v>
      </c>
      <c r="P558" s="835">
        <v>586.30000000000007</v>
      </c>
      <c r="Q558" s="837">
        <v>0.28571428571428559</v>
      </c>
      <c r="R558" s="832">
        <v>10</v>
      </c>
      <c r="S558" s="837">
        <v>0.2857142857142857</v>
      </c>
      <c r="T558" s="836">
        <v>7</v>
      </c>
      <c r="U558" s="838">
        <v>0.41176470588235292</v>
      </c>
    </row>
    <row r="559" spans="1:21" ht="14.4" customHeight="1" x14ac:dyDescent="0.3">
      <c r="A559" s="831">
        <v>50</v>
      </c>
      <c r="B559" s="832" t="s">
        <v>2036</v>
      </c>
      <c r="C559" s="832" t="s">
        <v>2041</v>
      </c>
      <c r="D559" s="833" t="s">
        <v>3245</v>
      </c>
      <c r="E559" s="834" t="s">
        <v>2054</v>
      </c>
      <c r="F559" s="832" t="s">
        <v>2037</v>
      </c>
      <c r="G559" s="832" t="s">
        <v>2075</v>
      </c>
      <c r="H559" s="832" t="s">
        <v>587</v>
      </c>
      <c r="I559" s="832" t="s">
        <v>2076</v>
      </c>
      <c r="J559" s="832" t="s">
        <v>2077</v>
      </c>
      <c r="K559" s="832" t="s">
        <v>2078</v>
      </c>
      <c r="L559" s="835">
        <v>11.73</v>
      </c>
      <c r="M559" s="835">
        <v>35.19</v>
      </c>
      <c r="N559" s="832">
        <v>3</v>
      </c>
      <c r="O559" s="836">
        <v>1.5</v>
      </c>
      <c r="P559" s="835">
        <v>11.73</v>
      </c>
      <c r="Q559" s="837">
        <v>0.33333333333333337</v>
      </c>
      <c r="R559" s="832">
        <v>1</v>
      </c>
      <c r="S559" s="837">
        <v>0.33333333333333331</v>
      </c>
      <c r="T559" s="836">
        <v>0.5</v>
      </c>
      <c r="U559" s="838">
        <v>0.33333333333333331</v>
      </c>
    </row>
    <row r="560" spans="1:21" ht="14.4" customHeight="1" x14ac:dyDescent="0.3">
      <c r="A560" s="831">
        <v>50</v>
      </c>
      <c r="B560" s="832" t="s">
        <v>2036</v>
      </c>
      <c r="C560" s="832" t="s">
        <v>2041</v>
      </c>
      <c r="D560" s="833" t="s">
        <v>3245</v>
      </c>
      <c r="E560" s="834" t="s">
        <v>2054</v>
      </c>
      <c r="F560" s="832" t="s">
        <v>2037</v>
      </c>
      <c r="G560" s="832" t="s">
        <v>2075</v>
      </c>
      <c r="H560" s="832" t="s">
        <v>587</v>
      </c>
      <c r="I560" s="832" t="s">
        <v>2186</v>
      </c>
      <c r="J560" s="832" t="s">
        <v>2187</v>
      </c>
      <c r="K560" s="832" t="s">
        <v>2188</v>
      </c>
      <c r="L560" s="835">
        <v>11.73</v>
      </c>
      <c r="M560" s="835">
        <v>11.73</v>
      </c>
      <c r="N560" s="832">
        <v>1</v>
      </c>
      <c r="O560" s="836">
        <v>1</v>
      </c>
      <c r="P560" s="835">
        <v>11.73</v>
      </c>
      <c r="Q560" s="837">
        <v>1</v>
      </c>
      <c r="R560" s="832">
        <v>1</v>
      </c>
      <c r="S560" s="837">
        <v>1</v>
      </c>
      <c r="T560" s="836">
        <v>1</v>
      </c>
      <c r="U560" s="838">
        <v>1</v>
      </c>
    </row>
    <row r="561" spans="1:21" ht="14.4" customHeight="1" x14ac:dyDescent="0.3">
      <c r="A561" s="831">
        <v>50</v>
      </c>
      <c r="B561" s="832" t="s">
        <v>2036</v>
      </c>
      <c r="C561" s="832" t="s">
        <v>2041</v>
      </c>
      <c r="D561" s="833" t="s">
        <v>3245</v>
      </c>
      <c r="E561" s="834" t="s">
        <v>2054</v>
      </c>
      <c r="F561" s="832" t="s">
        <v>2037</v>
      </c>
      <c r="G561" s="832" t="s">
        <v>2075</v>
      </c>
      <c r="H561" s="832" t="s">
        <v>587</v>
      </c>
      <c r="I561" s="832" t="s">
        <v>2786</v>
      </c>
      <c r="J561" s="832" t="s">
        <v>2134</v>
      </c>
      <c r="K561" s="832" t="s">
        <v>2787</v>
      </c>
      <c r="L561" s="835">
        <v>58.62</v>
      </c>
      <c r="M561" s="835">
        <v>293.09999999999997</v>
      </c>
      <c r="N561" s="832">
        <v>5</v>
      </c>
      <c r="O561" s="836">
        <v>3</v>
      </c>
      <c r="P561" s="835">
        <v>175.85999999999999</v>
      </c>
      <c r="Q561" s="837">
        <v>0.6</v>
      </c>
      <c r="R561" s="832">
        <v>3</v>
      </c>
      <c r="S561" s="837">
        <v>0.6</v>
      </c>
      <c r="T561" s="836">
        <v>1.5</v>
      </c>
      <c r="U561" s="838">
        <v>0.5</v>
      </c>
    </row>
    <row r="562" spans="1:21" ht="14.4" customHeight="1" x14ac:dyDescent="0.3">
      <c r="A562" s="831">
        <v>50</v>
      </c>
      <c r="B562" s="832" t="s">
        <v>2036</v>
      </c>
      <c r="C562" s="832" t="s">
        <v>2041</v>
      </c>
      <c r="D562" s="833" t="s">
        <v>3245</v>
      </c>
      <c r="E562" s="834" t="s">
        <v>2054</v>
      </c>
      <c r="F562" s="832" t="s">
        <v>2037</v>
      </c>
      <c r="G562" s="832" t="s">
        <v>2075</v>
      </c>
      <c r="H562" s="832" t="s">
        <v>587</v>
      </c>
      <c r="I562" s="832" t="s">
        <v>2237</v>
      </c>
      <c r="J562" s="832" t="s">
        <v>2077</v>
      </c>
      <c r="K562" s="832" t="s">
        <v>2238</v>
      </c>
      <c r="L562" s="835">
        <v>0</v>
      </c>
      <c r="M562" s="835">
        <v>0</v>
      </c>
      <c r="N562" s="832">
        <v>2</v>
      </c>
      <c r="O562" s="836">
        <v>2</v>
      </c>
      <c r="P562" s="835"/>
      <c r="Q562" s="837"/>
      <c r="R562" s="832"/>
      <c r="S562" s="837">
        <v>0</v>
      </c>
      <c r="T562" s="836"/>
      <c r="U562" s="838">
        <v>0</v>
      </c>
    </row>
    <row r="563" spans="1:21" ht="14.4" customHeight="1" x14ac:dyDescent="0.3">
      <c r="A563" s="831">
        <v>50</v>
      </c>
      <c r="B563" s="832" t="s">
        <v>2036</v>
      </c>
      <c r="C563" s="832" t="s">
        <v>2041</v>
      </c>
      <c r="D563" s="833" t="s">
        <v>3245</v>
      </c>
      <c r="E563" s="834" t="s">
        <v>2054</v>
      </c>
      <c r="F563" s="832" t="s">
        <v>2037</v>
      </c>
      <c r="G563" s="832" t="s">
        <v>2788</v>
      </c>
      <c r="H563" s="832" t="s">
        <v>587</v>
      </c>
      <c r="I563" s="832" t="s">
        <v>2789</v>
      </c>
      <c r="J563" s="832" t="s">
        <v>2790</v>
      </c>
      <c r="K563" s="832" t="s">
        <v>2791</v>
      </c>
      <c r="L563" s="835">
        <v>760.22</v>
      </c>
      <c r="M563" s="835">
        <v>1520.44</v>
      </c>
      <c r="N563" s="832">
        <v>2</v>
      </c>
      <c r="O563" s="836">
        <v>0.5</v>
      </c>
      <c r="P563" s="835"/>
      <c r="Q563" s="837">
        <v>0</v>
      </c>
      <c r="R563" s="832"/>
      <c r="S563" s="837">
        <v>0</v>
      </c>
      <c r="T563" s="836"/>
      <c r="U563" s="838">
        <v>0</v>
      </c>
    </row>
    <row r="564" spans="1:21" ht="14.4" customHeight="1" x14ac:dyDescent="0.3">
      <c r="A564" s="831">
        <v>50</v>
      </c>
      <c r="B564" s="832" t="s">
        <v>2036</v>
      </c>
      <c r="C564" s="832" t="s">
        <v>2041</v>
      </c>
      <c r="D564" s="833" t="s">
        <v>3245</v>
      </c>
      <c r="E564" s="834" t="s">
        <v>2054</v>
      </c>
      <c r="F564" s="832" t="s">
        <v>2037</v>
      </c>
      <c r="G564" s="832" t="s">
        <v>2792</v>
      </c>
      <c r="H564" s="832" t="s">
        <v>626</v>
      </c>
      <c r="I564" s="832" t="s">
        <v>2793</v>
      </c>
      <c r="J564" s="832" t="s">
        <v>2794</v>
      </c>
      <c r="K564" s="832" t="s">
        <v>2795</v>
      </c>
      <c r="L564" s="835">
        <v>64.5</v>
      </c>
      <c r="M564" s="835">
        <v>64.5</v>
      </c>
      <c r="N564" s="832">
        <v>1</v>
      </c>
      <c r="O564" s="836">
        <v>0.5</v>
      </c>
      <c r="P564" s="835">
        <v>64.5</v>
      </c>
      <c r="Q564" s="837">
        <v>1</v>
      </c>
      <c r="R564" s="832">
        <v>1</v>
      </c>
      <c r="S564" s="837">
        <v>1</v>
      </c>
      <c r="T564" s="836">
        <v>0.5</v>
      </c>
      <c r="U564" s="838">
        <v>1</v>
      </c>
    </row>
    <row r="565" spans="1:21" ht="14.4" customHeight="1" x14ac:dyDescent="0.3">
      <c r="A565" s="831">
        <v>50</v>
      </c>
      <c r="B565" s="832" t="s">
        <v>2036</v>
      </c>
      <c r="C565" s="832" t="s">
        <v>2041</v>
      </c>
      <c r="D565" s="833" t="s">
        <v>3245</v>
      </c>
      <c r="E565" s="834" t="s">
        <v>2054</v>
      </c>
      <c r="F565" s="832" t="s">
        <v>2037</v>
      </c>
      <c r="G565" s="832" t="s">
        <v>2796</v>
      </c>
      <c r="H565" s="832" t="s">
        <v>587</v>
      </c>
      <c r="I565" s="832" t="s">
        <v>2797</v>
      </c>
      <c r="J565" s="832" t="s">
        <v>1317</v>
      </c>
      <c r="K565" s="832" t="s">
        <v>2744</v>
      </c>
      <c r="L565" s="835">
        <v>0</v>
      </c>
      <c r="M565" s="835">
        <v>0</v>
      </c>
      <c r="N565" s="832">
        <v>4</v>
      </c>
      <c r="O565" s="836">
        <v>1</v>
      </c>
      <c r="P565" s="835"/>
      <c r="Q565" s="837"/>
      <c r="R565" s="832"/>
      <c r="S565" s="837">
        <v>0</v>
      </c>
      <c r="T565" s="836"/>
      <c r="U565" s="838">
        <v>0</v>
      </c>
    </row>
    <row r="566" spans="1:21" ht="14.4" customHeight="1" x14ac:dyDescent="0.3">
      <c r="A566" s="831">
        <v>50</v>
      </c>
      <c r="B566" s="832" t="s">
        <v>2036</v>
      </c>
      <c r="C566" s="832" t="s">
        <v>2041</v>
      </c>
      <c r="D566" s="833" t="s">
        <v>3245</v>
      </c>
      <c r="E566" s="834" t="s">
        <v>2054</v>
      </c>
      <c r="F566" s="832" t="s">
        <v>2037</v>
      </c>
      <c r="G566" s="832" t="s">
        <v>2547</v>
      </c>
      <c r="H566" s="832" t="s">
        <v>626</v>
      </c>
      <c r="I566" s="832" t="s">
        <v>2548</v>
      </c>
      <c r="J566" s="832" t="s">
        <v>2019</v>
      </c>
      <c r="K566" s="832" t="s">
        <v>2549</v>
      </c>
      <c r="L566" s="835">
        <v>176.32</v>
      </c>
      <c r="M566" s="835">
        <v>176.32</v>
      </c>
      <c r="N566" s="832">
        <v>1</v>
      </c>
      <c r="O566" s="836">
        <v>1</v>
      </c>
      <c r="P566" s="835"/>
      <c r="Q566" s="837">
        <v>0</v>
      </c>
      <c r="R566" s="832"/>
      <c r="S566" s="837">
        <v>0</v>
      </c>
      <c r="T566" s="836"/>
      <c r="U566" s="838">
        <v>0</v>
      </c>
    </row>
    <row r="567" spans="1:21" ht="14.4" customHeight="1" x14ac:dyDescent="0.3">
      <c r="A567" s="831">
        <v>50</v>
      </c>
      <c r="B567" s="832" t="s">
        <v>2036</v>
      </c>
      <c r="C567" s="832" t="s">
        <v>2041</v>
      </c>
      <c r="D567" s="833" t="s">
        <v>3245</v>
      </c>
      <c r="E567" s="834" t="s">
        <v>2054</v>
      </c>
      <c r="F567" s="832" t="s">
        <v>2037</v>
      </c>
      <c r="G567" s="832" t="s">
        <v>2798</v>
      </c>
      <c r="H567" s="832" t="s">
        <v>587</v>
      </c>
      <c r="I567" s="832" t="s">
        <v>2799</v>
      </c>
      <c r="J567" s="832" t="s">
        <v>2800</v>
      </c>
      <c r="K567" s="832" t="s">
        <v>2801</v>
      </c>
      <c r="L567" s="835">
        <v>2666.33</v>
      </c>
      <c r="M567" s="835">
        <v>7998.99</v>
      </c>
      <c r="N567" s="832">
        <v>3</v>
      </c>
      <c r="O567" s="836">
        <v>3</v>
      </c>
      <c r="P567" s="835"/>
      <c r="Q567" s="837">
        <v>0</v>
      </c>
      <c r="R567" s="832"/>
      <c r="S567" s="837">
        <v>0</v>
      </c>
      <c r="T567" s="836"/>
      <c r="U567" s="838">
        <v>0</v>
      </c>
    </row>
    <row r="568" spans="1:21" ht="14.4" customHeight="1" x14ac:dyDescent="0.3">
      <c r="A568" s="831">
        <v>50</v>
      </c>
      <c r="B568" s="832" t="s">
        <v>2036</v>
      </c>
      <c r="C568" s="832" t="s">
        <v>2041</v>
      </c>
      <c r="D568" s="833" t="s">
        <v>3245</v>
      </c>
      <c r="E568" s="834" t="s">
        <v>2054</v>
      </c>
      <c r="F568" s="832" t="s">
        <v>2037</v>
      </c>
      <c r="G568" s="832" t="s">
        <v>2802</v>
      </c>
      <c r="H568" s="832" t="s">
        <v>587</v>
      </c>
      <c r="I568" s="832" t="s">
        <v>2803</v>
      </c>
      <c r="J568" s="832" t="s">
        <v>2804</v>
      </c>
      <c r="K568" s="832" t="s">
        <v>2805</v>
      </c>
      <c r="L568" s="835">
        <v>628.59</v>
      </c>
      <c r="M568" s="835">
        <v>628.59</v>
      </c>
      <c r="N568" s="832">
        <v>1</v>
      </c>
      <c r="O568" s="836">
        <v>0.5</v>
      </c>
      <c r="P568" s="835"/>
      <c r="Q568" s="837">
        <v>0</v>
      </c>
      <c r="R568" s="832"/>
      <c r="S568" s="837">
        <v>0</v>
      </c>
      <c r="T568" s="836"/>
      <c r="U568" s="838">
        <v>0</v>
      </c>
    </row>
    <row r="569" spans="1:21" ht="14.4" customHeight="1" x14ac:dyDescent="0.3">
      <c r="A569" s="831">
        <v>50</v>
      </c>
      <c r="B569" s="832" t="s">
        <v>2036</v>
      </c>
      <c r="C569" s="832" t="s">
        <v>2041</v>
      </c>
      <c r="D569" s="833" t="s">
        <v>3245</v>
      </c>
      <c r="E569" s="834" t="s">
        <v>2054</v>
      </c>
      <c r="F569" s="832" t="s">
        <v>2037</v>
      </c>
      <c r="G569" s="832" t="s">
        <v>2104</v>
      </c>
      <c r="H569" s="832" t="s">
        <v>626</v>
      </c>
      <c r="I569" s="832" t="s">
        <v>1765</v>
      </c>
      <c r="J569" s="832" t="s">
        <v>934</v>
      </c>
      <c r="K569" s="832" t="s">
        <v>1766</v>
      </c>
      <c r="L569" s="835">
        <v>39.549999999999997</v>
      </c>
      <c r="M569" s="835">
        <v>158.19999999999999</v>
      </c>
      <c r="N569" s="832">
        <v>4</v>
      </c>
      <c r="O569" s="836">
        <v>1</v>
      </c>
      <c r="P569" s="835">
        <v>79.099999999999994</v>
      </c>
      <c r="Q569" s="837">
        <v>0.5</v>
      </c>
      <c r="R569" s="832">
        <v>2</v>
      </c>
      <c r="S569" s="837">
        <v>0.5</v>
      </c>
      <c r="T569" s="836">
        <v>0.5</v>
      </c>
      <c r="U569" s="838">
        <v>0.5</v>
      </c>
    </row>
    <row r="570" spans="1:21" ht="14.4" customHeight="1" x14ac:dyDescent="0.3">
      <c r="A570" s="831">
        <v>50</v>
      </c>
      <c r="B570" s="832" t="s">
        <v>2036</v>
      </c>
      <c r="C570" s="832" t="s">
        <v>2041</v>
      </c>
      <c r="D570" s="833" t="s">
        <v>3245</v>
      </c>
      <c r="E570" s="834" t="s">
        <v>2054</v>
      </c>
      <c r="F570" s="832" t="s">
        <v>2037</v>
      </c>
      <c r="G570" s="832" t="s">
        <v>2104</v>
      </c>
      <c r="H570" s="832" t="s">
        <v>626</v>
      </c>
      <c r="I570" s="832" t="s">
        <v>2310</v>
      </c>
      <c r="J570" s="832" t="s">
        <v>934</v>
      </c>
      <c r="K570" s="832" t="s">
        <v>2311</v>
      </c>
      <c r="L570" s="835">
        <v>118.65</v>
      </c>
      <c r="M570" s="835">
        <v>474.6</v>
      </c>
      <c r="N570" s="832">
        <v>4</v>
      </c>
      <c r="O570" s="836">
        <v>3.5</v>
      </c>
      <c r="P570" s="835">
        <v>355.95000000000005</v>
      </c>
      <c r="Q570" s="837">
        <v>0.75000000000000011</v>
      </c>
      <c r="R570" s="832">
        <v>3</v>
      </c>
      <c r="S570" s="837">
        <v>0.75</v>
      </c>
      <c r="T570" s="836">
        <v>2.5</v>
      </c>
      <c r="U570" s="838">
        <v>0.7142857142857143</v>
      </c>
    </row>
    <row r="571" spans="1:21" ht="14.4" customHeight="1" x14ac:dyDescent="0.3">
      <c r="A571" s="831">
        <v>50</v>
      </c>
      <c r="B571" s="832" t="s">
        <v>2036</v>
      </c>
      <c r="C571" s="832" t="s">
        <v>2041</v>
      </c>
      <c r="D571" s="833" t="s">
        <v>3245</v>
      </c>
      <c r="E571" s="834" t="s">
        <v>2054</v>
      </c>
      <c r="F571" s="832" t="s">
        <v>2037</v>
      </c>
      <c r="G571" s="832" t="s">
        <v>2806</v>
      </c>
      <c r="H571" s="832" t="s">
        <v>587</v>
      </c>
      <c r="I571" s="832" t="s">
        <v>2807</v>
      </c>
      <c r="J571" s="832" t="s">
        <v>2808</v>
      </c>
      <c r="K571" s="832" t="s">
        <v>2809</v>
      </c>
      <c r="L571" s="835">
        <v>0</v>
      </c>
      <c r="M571" s="835">
        <v>0</v>
      </c>
      <c r="N571" s="832">
        <v>1</v>
      </c>
      <c r="O571" s="836">
        <v>1</v>
      </c>
      <c r="P571" s="835">
        <v>0</v>
      </c>
      <c r="Q571" s="837"/>
      <c r="R571" s="832">
        <v>1</v>
      </c>
      <c r="S571" s="837">
        <v>1</v>
      </c>
      <c r="T571" s="836">
        <v>1</v>
      </c>
      <c r="U571" s="838">
        <v>1</v>
      </c>
    </row>
    <row r="572" spans="1:21" ht="14.4" customHeight="1" x14ac:dyDescent="0.3">
      <c r="A572" s="831">
        <v>50</v>
      </c>
      <c r="B572" s="832" t="s">
        <v>2036</v>
      </c>
      <c r="C572" s="832" t="s">
        <v>2041</v>
      </c>
      <c r="D572" s="833" t="s">
        <v>3245</v>
      </c>
      <c r="E572" s="834" t="s">
        <v>2054</v>
      </c>
      <c r="F572" s="832" t="s">
        <v>2037</v>
      </c>
      <c r="G572" s="832" t="s">
        <v>2810</v>
      </c>
      <c r="H572" s="832" t="s">
        <v>587</v>
      </c>
      <c r="I572" s="832" t="s">
        <v>2811</v>
      </c>
      <c r="J572" s="832" t="s">
        <v>2812</v>
      </c>
      <c r="K572" s="832" t="s">
        <v>2813</v>
      </c>
      <c r="L572" s="835">
        <v>161.4</v>
      </c>
      <c r="M572" s="835">
        <v>161.4</v>
      </c>
      <c r="N572" s="832">
        <v>1</v>
      </c>
      <c r="O572" s="836">
        <v>0.5</v>
      </c>
      <c r="P572" s="835">
        <v>161.4</v>
      </c>
      <c r="Q572" s="837">
        <v>1</v>
      </c>
      <c r="R572" s="832">
        <v>1</v>
      </c>
      <c r="S572" s="837">
        <v>1</v>
      </c>
      <c r="T572" s="836">
        <v>0.5</v>
      </c>
      <c r="U572" s="838">
        <v>1</v>
      </c>
    </row>
    <row r="573" spans="1:21" ht="14.4" customHeight="1" x14ac:dyDescent="0.3">
      <c r="A573" s="831">
        <v>50</v>
      </c>
      <c r="B573" s="832" t="s">
        <v>2036</v>
      </c>
      <c r="C573" s="832" t="s">
        <v>2041</v>
      </c>
      <c r="D573" s="833" t="s">
        <v>3245</v>
      </c>
      <c r="E573" s="834" t="s">
        <v>2054</v>
      </c>
      <c r="F573" s="832" t="s">
        <v>2037</v>
      </c>
      <c r="G573" s="832" t="s">
        <v>2136</v>
      </c>
      <c r="H573" s="832" t="s">
        <v>587</v>
      </c>
      <c r="I573" s="832" t="s">
        <v>2814</v>
      </c>
      <c r="J573" s="832" t="s">
        <v>2815</v>
      </c>
      <c r="K573" s="832" t="s">
        <v>2511</v>
      </c>
      <c r="L573" s="835">
        <v>43.21</v>
      </c>
      <c r="M573" s="835">
        <v>129.63</v>
      </c>
      <c r="N573" s="832">
        <v>3</v>
      </c>
      <c r="O573" s="836">
        <v>0.5</v>
      </c>
      <c r="P573" s="835"/>
      <c r="Q573" s="837">
        <v>0</v>
      </c>
      <c r="R573" s="832"/>
      <c r="S573" s="837">
        <v>0</v>
      </c>
      <c r="T573" s="836"/>
      <c r="U573" s="838">
        <v>0</v>
      </c>
    </row>
    <row r="574" spans="1:21" ht="14.4" customHeight="1" x14ac:dyDescent="0.3">
      <c r="A574" s="831">
        <v>50</v>
      </c>
      <c r="B574" s="832" t="s">
        <v>2036</v>
      </c>
      <c r="C574" s="832" t="s">
        <v>2041</v>
      </c>
      <c r="D574" s="833" t="s">
        <v>3245</v>
      </c>
      <c r="E574" s="834" t="s">
        <v>2054</v>
      </c>
      <c r="F574" s="832" t="s">
        <v>2037</v>
      </c>
      <c r="G574" s="832" t="s">
        <v>2136</v>
      </c>
      <c r="H574" s="832" t="s">
        <v>587</v>
      </c>
      <c r="I574" s="832" t="s">
        <v>2137</v>
      </c>
      <c r="J574" s="832" t="s">
        <v>1024</v>
      </c>
      <c r="K574" s="832" t="s">
        <v>1620</v>
      </c>
      <c r="L574" s="835">
        <v>86.41</v>
      </c>
      <c r="M574" s="835">
        <v>259.23</v>
      </c>
      <c r="N574" s="832">
        <v>3</v>
      </c>
      <c r="O574" s="836">
        <v>1</v>
      </c>
      <c r="P574" s="835"/>
      <c r="Q574" s="837">
        <v>0</v>
      </c>
      <c r="R574" s="832"/>
      <c r="S574" s="837">
        <v>0</v>
      </c>
      <c r="T574" s="836"/>
      <c r="U574" s="838">
        <v>0</v>
      </c>
    </row>
    <row r="575" spans="1:21" ht="14.4" customHeight="1" x14ac:dyDescent="0.3">
      <c r="A575" s="831">
        <v>50</v>
      </c>
      <c r="B575" s="832" t="s">
        <v>2036</v>
      </c>
      <c r="C575" s="832" t="s">
        <v>2041</v>
      </c>
      <c r="D575" s="833" t="s">
        <v>3245</v>
      </c>
      <c r="E575" s="834" t="s">
        <v>2054</v>
      </c>
      <c r="F575" s="832" t="s">
        <v>2037</v>
      </c>
      <c r="G575" s="832" t="s">
        <v>2318</v>
      </c>
      <c r="H575" s="832" t="s">
        <v>626</v>
      </c>
      <c r="I575" s="832" t="s">
        <v>2319</v>
      </c>
      <c r="J575" s="832" t="s">
        <v>2320</v>
      </c>
      <c r="K575" s="832" t="s">
        <v>2321</v>
      </c>
      <c r="L575" s="835">
        <v>32.869999999999997</v>
      </c>
      <c r="M575" s="835">
        <v>98.609999999999985</v>
      </c>
      <c r="N575" s="832">
        <v>3</v>
      </c>
      <c r="O575" s="836">
        <v>0.5</v>
      </c>
      <c r="P575" s="835"/>
      <c r="Q575" s="837">
        <v>0</v>
      </c>
      <c r="R575" s="832"/>
      <c r="S575" s="837">
        <v>0</v>
      </c>
      <c r="T575" s="836"/>
      <c r="U575" s="838">
        <v>0</v>
      </c>
    </row>
    <row r="576" spans="1:21" ht="14.4" customHeight="1" x14ac:dyDescent="0.3">
      <c r="A576" s="831">
        <v>50</v>
      </c>
      <c r="B576" s="832" t="s">
        <v>2036</v>
      </c>
      <c r="C576" s="832" t="s">
        <v>2041</v>
      </c>
      <c r="D576" s="833" t="s">
        <v>3245</v>
      </c>
      <c r="E576" s="834" t="s">
        <v>2054</v>
      </c>
      <c r="F576" s="832" t="s">
        <v>2037</v>
      </c>
      <c r="G576" s="832" t="s">
        <v>2816</v>
      </c>
      <c r="H576" s="832" t="s">
        <v>587</v>
      </c>
      <c r="I576" s="832" t="s">
        <v>2817</v>
      </c>
      <c r="J576" s="832" t="s">
        <v>740</v>
      </c>
      <c r="K576" s="832" t="s">
        <v>2818</v>
      </c>
      <c r="L576" s="835">
        <v>53.57</v>
      </c>
      <c r="M576" s="835">
        <v>107.14</v>
      </c>
      <c r="N576" s="832">
        <v>2</v>
      </c>
      <c r="O576" s="836">
        <v>1</v>
      </c>
      <c r="P576" s="835">
        <v>107.14</v>
      </c>
      <c r="Q576" s="837">
        <v>1</v>
      </c>
      <c r="R576" s="832">
        <v>2</v>
      </c>
      <c r="S576" s="837">
        <v>1</v>
      </c>
      <c r="T576" s="836">
        <v>1</v>
      </c>
      <c r="U576" s="838">
        <v>1</v>
      </c>
    </row>
    <row r="577" spans="1:21" ht="14.4" customHeight="1" x14ac:dyDescent="0.3">
      <c r="A577" s="831">
        <v>50</v>
      </c>
      <c r="B577" s="832" t="s">
        <v>2036</v>
      </c>
      <c r="C577" s="832" t="s">
        <v>2041</v>
      </c>
      <c r="D577" s="833" t="s">
        <v>3245</v>
      </c>
      <c r="E577" s="834" t="s">
        <v>2054</v>
      </c>
      <c r="F577" s="832" t="s">
        <v>2037</v>
      </c>
      <c r="G577" s="832" t="s">
        <v>2138</v>
      </c>
      <c r="H577" s="832" t="s">
        <v>626</v>
      </c>
      <c r="I577" s="832" t="s">
        <v>1693</v>
      </c>
      <c r="J577" s="832" t="s">
        <v>1694</v>
      </c>
      <c r="K577" s="832" t="s">
        <v>1695</v>
      </c>
      <c r="L577" s="835">
        <v>38.04</v>
      </c>
      <c r="M577" s="835">
        <v>38.04</v>
      </c>
      <c r="N577" s="832">
        <v>1</v>
      </c>
      <c r="O577" s="836">
        <v>0.5</v>
      </c>
      <c r="P577" s="835">
        <v>38.04</v>
      </c>
      <c r="Q577" s="837">
        <v>1</v>
      </c>
      <c r="R577" s="832">
        <v>1</v>
      </c>
      <c r="S577" s="837">
        <v>1</v>
      </c>
      <c r="T577" s="836">
        <v>0.5</v>
      </c>
      <c r="U577" s="838">
        <v>1</v>
      </c>
    </row>
    <row r="578" spans="1:21" ht="14.4" customHeight="1" x14ac:dyDescent="0.3">
      <c r="A578" s="831">
        <v>50</v>
      </c>
      <c r="B578" s="832" t="s">
        <v>2036</v>
      </c>
      <c r="C578" s="832" t="s">
        <v>2041</v>
      </c>
      <c r="D578" s="833" t="s">
        <v>3245</v>
      </c>
      <c r="E578" s="834" t="s">
        <v>2054</v>
      </c>
      <c r="F578" s="832" t="s">
        <v>2037</v>
      </c>
      <c r="G578" s="832" t="s">
        <v>2138</v>
      </c>
      <c r="H578" s="832" t="s">
        <v>626</v>
      </c>
      <c r="I578" s="832" t="s">
        <v>1698</v>
      </c>
      <c r="J578" s="832" t="s">
        <v>1699</v>
      </c>
      <c r="K578" s="832" t="s">
        <v>1700</v>
      </c>
      <c r="L578" s="835">
        <v>234.07</v>
      </c>
      <c r="M578" s="835">
        <v>1638.49</v>
      </c>
      <c r="N578" s="832">
        <v>7</v>
      </c>
      <c r="O578" s="836">
        <v>4</v>
      </c>
      <c r="P578" s="835">
        <v>936.28</v>
      </c>
      <c r="Q578" s="837">
        <v>0.5714285714285714</v>
      </c>
      <c r="R578" s="832">
        <v>4</v>
      </c>
      <c r="S578" s="837">
        <v>0.5714285714285714</v>
      </c>
      <c r="T578" s="836">
        <v>2.5</v>
      </c>
      <c r="U578" s="838">
        <v>0.625</v>
      </c>
    </row>
    <row r="579" spans="1:21" ht="14.4" customHeight="1" x14ac:dyDescent="0.3">
      <c r="A579" s="831">
        <v>50</v>
      </c>
      <c r="B579" s="832" t="s">
        <v>2036</v>
      </c>
      <c r="C579" s="832" t="s">
        <v>2041</v>
      </c>
      <c r="D579" s="833" t="s">
        <v>3245</v>
      </c>
      <c r="E579" s="834" t="s">
        <v>2054</v>
      </c>
      <c r="F579" s="832" t="s">
        <v>2037</v>
      </c>
      <c r="G579" s="832" t="s">
        <v>2138</v>
      </c>
      <c r="H579" s="832" t="s">
        <v>626</v>
      </c>
      <c r="I579" s="832" t="s">
        <v>2819</v>
      </c>
      <c r="J579" s="832" t="s">
        <v>1699</v>
      </c>
      <c r="K579" s="832" t="s">
        <v>2820</v>
      </c>
      <c r="L579" s="835">
        <v>70.23</v>
      </c>
      <c r="M579" s="835">
        <v>70.23</v>
      </c>
      <c r="N579" s="832">
        <v>1</v>
      </c>
      <c r="O579" s="836">
        <v>0.5</v>
      </c>
      <c r="P579" s="835"/>
      <c r="Q579" s="837">
        <v>0</v>
      </c>
      <c r="R579" s="832"/>
      <c r="S579" s="837">
        <v>0</v>
      </c>
      <c r="T579" s="836"/>
      <c r="U579" s="838">
        <v>0</v>
      </c>
    </row>
    <row r="580" spans="1:21" ht="14.4" customHeight="1" x14ac:dyDescent="0.3">
      <c r="A580" s="831">
        <v>50</v>
      </c>
      <c r="B580" s="832" t="s">
        <v>2036</v>
      </c>
      <c r="C580" s="832" t="s">
        <v>2041</v>
      </c>
      <c r="D580" s="833" t="s">
        <v>3245</v>
      </c>
      <c r="E580" s="834" t="s">
        <v>2054</v>
      </c>
      <c r="F580" s="832" t="s">
        <v>2037</v>
      </c>
      <c r="G580" s="832" t="s">
        <v>2138</v>
      </c>
      <c r="H580" s="832" t="s">
        <v>626</v>
      </c>
      <c r="I580" s="832" t="s">
        <v>2322</v>
      </c>
      <c r="J580" s="832" t="s">
        <v>1694</v>
      </c>
      <c r="K580" s="832" t="s">
        <v>2323</v>
      </c>
      <c r="L580" s="835">
        <v>117.03</v>
      </c>
      <c r="M580" s="835">
        <v>117.03</v>
      </c>
      <c r="N580" s="832">
        <v>1</v>
      </c>
      <c r="O580" s="836">
        <v>0.5</v>
      </c>
      <c r="P580" s="835">
        <v>117.03</v>
      </c>
      <c r="Q580" s="837">
        <v>1</v>
      </c>
      <c r="R580" s="832">
        <v>1</v>
      </c>
      <c r="S580" s="837">
        <v>1</v>
      </c>
      <c r="T580" s="836">
        <v>0.5</v>
      </c>
      <c r="U580" s="838">
        <v>1</v>
      </c>
    </row>
    <row r="581" spans="1:21" ht="14.4" customHeight="1" x14ac:dyDescent="0.3">
      <c r="A581" s="831">
        <v>50</v>
      </c>
      <c r="B581" s="832" t="s">
        <v>2036</v>
      </c>
      <c r="C581" s="832" t="s">
        <v>2041</v>
      </c>
      <c r="D581" s="833" t="s">
        <v>3245</v>
      </c>
      <c r="E581" s="834" t="s">
        <v>2054</v>
      </c>
      <c r="F581" s="832" t="s">
        <v>2037</v>
      </c>
      <c r="G581" s="832" t="s">
        <v>2138</v>
      </c>
      <c r="H581" s="832" t="s">
        <v>626</v>
      </c>
      <c r="I581" s="832" t="s">
        <v>1701</v>
      </c>
      <c r="J581" s="832" t="s">
        <v>1694</v>
      </c>
      <c r="K581" s="832" t="s">
        <v>1702</v>
      </c>
      <c r="L581" s="835">
        <v>17.559999999999999</v>
      </c>
      <c r="M581" s="835">
        <v>35.119999999999997</v>
      </c>
      <c r="N581" s="832">
        <v>2</v>
      </c>
      <c r="O581" s="836">
        <v>0.5</v>
      </c>
      <c r="P581" s="835"/>
      <c r="Q581" s="837">
        <v>0</v>
      </c>
      <c r="R581" s="832"/>
      <c r="S581" s="837">
        <v>0</v>
      </c>
      <c r="T581" s="836"/>
      <c r="U581" s="838">
        <v>0</v>
      </c>
    </row>
    <row r="582" spans="1:21" ht="14.4" customHeight="1" x14ac:dyDescent="0.3">
      <c r="A582" s="831">
        <v>50</v>
      </c>
      <c r="B582" s="832" t="s">
        <v>2036</v>
      </c>
      <c r="C582" s="832" t="s">
        <v>2041</v>
      </c>
      <c r="D582" s="833" t="s">
        <v>3245</v>
      </c>
      <c r="E582" s="834" t="s">
        <v>2054</v>
      </c>
      <c r="F582" s="832" t="s">
        <v>2037</v>
      </c>
      <c r="G582" s="832" t="s">
        <v>2138</v>
      </c>
      <c r="H582" s="832" t="s">
        <v>626</v>
      </c>
      <c r="I582" s="832" t="s">
        <v>2324</v>
      </c>
      <c r="J582" s="832" t="s">
        <v>1694</v>
      </c>
      <c r="K582" s="832" t="s">
        <v>2325</v>
      </c>
      <c r="L582" s="835">
        <v>58.52</v>
      </c>
      <c r="M582" s="835">
        <v>175.56</v>
      </c>
      <c r="N582" s="832">
        <v>3</v>
      </c>
      <c r="O582" s="836">
        <v>2</v>
      </c>
      <c r="P582" s="835"/>
      <c r="Q582" s="837">
        <v>0</v>
      </c>
      <c r="R582" s="832"/>
      <c r="S582" s="837">
        <v>0</v>
      </c>
      <c r="T582" s="836"/>
      <c r="U582" s="838">
        <v>0</v>
      </c>
    </row>
    <row r="583" spans="1:21" ht="14.4" customHeight="1" x14ac:dyDescent="0.3">
      <c r="A583" s="831">
        <v>50</v>
      </c>
      <c r="B583" s="832" t="s">
        <v>2036</v>
      </c>
      <c r="C583" s="832" t="s">
        <v>2041</v>
      </c>
      <c r="D583" s="833" t="s">
        <v>3245</v>
      </c>
      <c r="E583" s="834" t="s">
        <v>2054</v>
      </c>
      <c r="F583" s="832" t="s">
        <v>2037</v>
      </c>
      <c r="G583" s="832" t="s">
        <v>2821</v>
      </c>
      <c r="H583" s="832" t="s">
        <v>587</v>
      </c>
      <c r="I583" s="832" t="s">
        <v>2822</v>
      </c>
      <c r="J583" s="832" t="s">
        <v>784</v>
      </c>
      <c r="K583" s="832" t="s">
        <v>2823</v>
      </c>
      <c r="L583" s="835">
        <v>92.04</v>
      </c>
      <c r="M583" s="835">
        <v>276.12</v>
      </c>
      <c r="N583" s="832">
        <v>3</v>
      </c>
      <c r="O583" s="836">
        <v>1</v>
      </c>
      <c r="P583" s="835">
        <v>276.12</v>
      </c>
      <c r="Q583" s="837">
        <v>1</v>
      </c>
      <c r="R583" s="832">
        <v>3</v>
      </c>
      <c r="S583" s="837">
        <v>1</v>
      </c>
      <c r="T583" s="836">
        <v>1</v>
      </c>
      <c r="U583" s="838">
        <v>1</v>
      </c>
    </row>
    <row r="584" spans="1:21" ht="14.4" customHeight="1" x14ac:dyDescent="0.3">
      <c r="A584" s="831">
        <v>50</v>
      </c>
      <c r="B584" s="832" t="s">
        <v>2036</v>
      </c>
      <c r="C584" s="832" t="s">
        <v>2041</v>
      </c>
      <c r="D584" s="833" t="s">
        <v>3245</v>
      </c>
      <c r="E584" s="834" t="s">
        <v>2054</v>
      </c>
      <c r="F584" s="832" t="s">
        <v>2037</v>
      </c>
      <c r="G584" s="832" t="s">
        <v>2824</v>
      </c>
      <c r="H584" s="832" t="s">
        <v>587</v>
      </c>
      <c r="I584" s="832" t="s">
        <v>2825</v>
      </c>
      <c r="J584" s="832" t="s">
        <v>2826</v>
      </c>
      <c r="K584" s="832" t="s">
        <v>2827</v>
      </c>
      <c r="L584" s="835">
        <v>459.26</v>
      </c>
      <c r="M584" s="835">
        <v>459.26</v>
      </c>
      <c r="N584" s="832">
        <v>1</v>
      </c>
      <c r="O584" s="836">
        <v>0.5</v>
      </c>
      <c r="P584" s="835">
        <v>459.26</v>
      </c>
      <c r="Q584" s="837">
        <v>1</v>
      </c>
      <c r="R584" s="832">
        <v>1</v>
      </c>
      <c r="S584" s="837">
        <v>1</v>
      </c>
      <c r="T584" s="836">
        <v>0.5</v>
      </c>
      <c r="U584" s="838">
        <v>1</v>
      </c>
    </row>
    <row r="585" spans="1:21" ht="14.4" customHeight="1" x14ac:dyDescent="0.3">
      <c r="A585" s="831">
        <v>50</v>
      </c>
      <c r="B585" s="832" t="s">
        <v>2036</v>
      </c>
      <c r="C585" s="832" t="s">
        <v>2041</v>
      </c>
      <c r="D585" s="833" t="s">
        <v>3245</v>
      </c>
      <c r="E585" s="834" t="s">
        <v>2054</v>
      </c>
      <c r="F585" s="832" t="s">
        <v>2037</v>
      </c>
      <c r="G585" s="832" t="s">
        <v>2824</v>
      </c>
      <c r="H585" s="832" t="s">
        <v>587</v>
      </c>
      <c r="I585" s="832" t="s">
        <v>2828</v>
      </c>
      <c r="J585" s="832" t="s">
        <v>2826</v>
      </c>
      <c r="K585" s="832" t="s">
        <v>2829</v>
      </c>
      <c r="L585" s="835">
        <v>459.3</v>
      </c>
      <c r="M585" s="835">
        <v>459.3</v>
      </c>
      <c r="N585" s="832">
        <v>1</v>
      </c>
      <c r="O585" s="836">
        <v>0.5</v>
      </c>
      <c r="P585" s="835"/>
      <c r="Q585" s="837">
        <v>0</v>
      </c>
      <c r="R585" s="832"/>
      <c r="S585" s="837">
        <v>0</v>
      </c>
      <c r="T585" s="836"/>
      <c r="U585" s="838">
        <v>0</v>
      </c>
    </row>
    <row r="586" spans="1:21" ht="14.4" customHeight="1" x14ac:dyDescent="0.3">
      <c r="A586" s="831">
        <v>50</v>
      </c>
      <c r="B586" s="832" t="s">
        <v>2036</v>
      </c>
      <c r="C586" s="832" t="s">
        <v>2041</v>
      </c>
      <c r="D586" s="833" t="s">
        <v>3245</v>
      </c>
      <c r="E586" s="834" t="s">
        <v>2054</v>
      </c>
      <c r="F586" s="832" t="s">
        <v>2037</v>
      </c>
      <c r="G586" s="832" t="s">
        <v>2824</v>
      </c>
      <c r="H586" s="832" t="s">
        <v>587</v>
      </c>
      <c r="I586" s="832" t="s">
        <v>2830</v>
      </c>
      <c r="J586" s="832" t="s">
        <v>2831</v>
      </c>
      <c r="K586" s="832" t="s">
        <v>2832</v>
      </c>
      <c r="L586" s="835">
        <v>344.49</v>
      </c>
      <c r="M586" s="835">
        <v>344.49</v>
      </c>
      <c r="N586" s="832">
        <v>1</v>
      </c>
      <c r="O586" s="836">
        <v>0.5</v>
      </c>
      <c r="P586" s="835"/>
      <c r="Q586" s="837">
        <v>0</v>
      </c>
      <c r="R586" s="832"/>
      <c r="S586" s="837">
        <v>0</v>
      </c>
      <c r="T586" s="836"/>
      <c r="U586" s="838">
        <v>0</v>
      </c>
    </row>
    <row r="587" spans="1:21" ht="14.4" customHeight="1" x14ac:dyDescent="0.3">
      <c r="A587" s="831">
        <v>50</v>
      </c>
      <c r="B587" s="832" t="s">
        <v>2036</v>
      </c>
      <c r="C587" s="832" t="s">
        <v>2041</v>
      </c>
      <c r="D587" s="833" t="s">
        <v>3245</v>
      </c>
      <c r="E587" s="834" t="s">
        <v>2054</v>
      </c>
      <c r="F587" s="832" t="s">
        <v>2037</v>
      </c>
      <c r="G587" s="832" t="s">
        <v>2139</v>
      </c>
      <c r="H587" s="832" t="s">
        <v>626</v>
      </c>
      <c r="I587" s="832" t="s">
        <v>2454</v>
      </c>
      <c r="J587" s="832" t="s">
        <v>829</v>
      </c>
      <c r="K587" s="832" t="s">
        <v>1646</v>
      </c>
      <c r="L587" s="835">
        <v>490.89</v>
      </c>
      <c r="M587" s="835">
        <v>490.89</v>
      </c>
      <c r="N587" s="832">
        <v>1</v>
      </c>
      <c r="O587" s="836">
        <v>0.5</v>
      </c>
      <c r="P587" s="835">
        <v>490.89</v>
      </c>
      <c r="Q587" s="837">
        <v>1</v>
      </c>
      <c r="R587" s="832">
        <v>1</v>
      </c>
      <c r="S587" s="837">
        <v>1</v>
      </c>
      <c r="T587" s="836">
        <v>0.5</v>
      </c>
      <c r="U587" s="838">
        <v>1</v>
      </c>
    </row>
    <row r="588" spans="1:21" ht="14.4" customHeight="1" x14ac:dyDescent="0.3">
      <c r="A588" s="831">
        <v>50</v>
      </c>
      <c r="B588" s="832" t="s">
        <v>2036</v>
      </c>
      <c r="C588" s="832" t="s">
        <v>2041</v>
      </c>
      <c r="D588" s="833" t="s">
        <v>3245</v>
      </c>
      <c r="E588" s="834" t="s">
        <v>2054</v>
      </c>
      <c r="F588" s="832" t="s">
        <v>2037</v>
      </c>
      <c r="G588" s="832" t="s">
        <v>2139</v>
      </c>
      <c r="H588" s="832" t="s">
        <v>626</v>
      </c>
      <c r="I588" s="832" t="s">
        <v>2833</v>
      </c>
      <c r="J588" s="832" t="s">
        <v>829</v>
      </c>
      <c r="K588" s="832" t="s">
        <v>2834</v>
      </c>
      <c r="L588" s="835">
        <v>147.26</v>
      </c>
      <c r="M588" s="835">
        <v>147.26</v>
      </c>
      <c r="N588" s="832">
        <v>1</v>
      </c>
      <c r="O588" s="836">
        <v>0.5</v>
      </c>
      <c r="P588" s="835">
        <v>147.26</v>
      </c>
      <c r="Q588" s="837">
        <v>1</v>
      </c>
      <c r="R588" s="832">
        <v>1</v>
      </c>
      <c r="S588" s="837">
        <v>1</v>
      </c>
      <c r="T588" s="836">
        <v>0.5</v>
      </c>
      <c r="U588" s="838">
        <v>1</v>
      </c>
    </row>
    <row r="589" spans="1:21" ht="14.4" customHeight="1" x14ac:dyDescent="0.3">
      <c r="A589" s="831">
        <v>50</v>
      </c>
      <c r="B589" s="832" t="s">
        <v>2036</v>
      </c>
      <c r="C589" s="832" t="s">
        <v>2041</v>
      </c>
      <c r="D589" s="833" t="s">
        <v>3245</v>
      </c>
      <c r="E589" s="834" t="s">
        <v>2054</v>
      </c>
      <c r="F589" s="832" t="s">
        <v>2037</v>
      </c>
      <c r="G589" s="832" t="s">
        <v>2139</v>
      </c>
      <c r="H589" s="832" t="s">
        <v>626</v>
      </c>
      <c r="I589" s="832" t="s">
        <v>2189</v>
      </c>
      <c r="J589" s="832" t="s">
        <v>829</v>
      </c>
      <c r="K589" s="832" t="s">
        <v>1638</v>
      </c>
      <c r="L589" s="835">
        <v>923.74</v>
      </c>
      <c r="M589" s="835">
        <v>923.74</v>
      </c>
      <c r="N589" s="832">
        <v>1</v>
      </c>
      <c r="O589" s="836">
        <v>1</v>
      </c>
      <c r="P589" s="835"/>
      <c r="Q589" s="837">
        <v>0</v>
      </c>
      <c r="R589" s="832"/>
      <c r="S589" s="837">
        <v>0</v>
      </c>
      <c r="T589" s="836"/>
      <c r="U589" s="838">
        <v>0</v>
      </c>
    </row>
    <row r="590" spans="1:21" ht="14.4" customHeight="1" x14ac:dyDescent="0.3">
      <c r="A590" s="831">
        <v>50</v>
      </c>
      <c r="B590" s="832" t="s">
        <v>2036</v>
      </c>
      <c r="C590" s="832" t="s">
        <v>2041</v>
      </c>
      <c r="D590" s="833" t="s">
        <v>3245</v>
      </c>
      <c r="E590" s="834" t="s">
        <v>2054</v>
      </c>
      <c r="F590" s="832" t="s">
        <v>2037</v>
      </c>
      <c r="G590" s="832" t="s">
        <v>2139</v>
      </c>
      <c r="H590" s="832" t="s">
        <v>626</v>
      </c>
      <c r="I590" s="832" t="s">
        <v>2559</v>
      </c>
      <c r="J590" s="832" t="s">
        <v>835</v>
      </c>
      <c r="K590" s="832" t="s">
        <v>2560</v>
      </c>
      <c r="L590" s="835">
        <v>369.5</v>
      </c>
      <c r="M590" s="835">
        <v>1108.5</v>
      </c>
      <c r="N590" s="832">
        <v>3</v>
      </c>
      <c r="O590" s="836">
        <v>1</v>
      </c>
      <c r="P590" s="835">
        <v>1108.5</v>
      </c>
      <c r="Q590" s="837">
        <v>1</v>
      </c>
      <c r="R590" s="832">
        <v>3</v>
      </c>
      <c r="S590" s="837">
        <v>1</v>
      </c>
      <c r="T590" s="836">
        <v>1</v>
      </c>
      <c r="U590" s="838">
        <v>1</v>
      </c>
    </row>
    <row r="591" spans="1:21" ht="14.4" customHeight="1" x14ac:dyDescent="0.3">
      <c r="A591" s="831">
        <v>50</v>
      </c>
      <c r="B591" s="832" t="s">
        <v>2036</v>
      </c>
      <c r="C591" s="832" t="s">
        <v>2041</v>
      </c>
      <c r="D591" s="833" t="s">
        <v>3245</v>
      </c>
      <c r="E591" s="834" t="s">
        <v>2054</v>
      </c>
      <c r="F591" s="832" t="s">
        <v>2037</v>
      </c>
      <c r="G591" s="832" t="s">
        <v>2139</v>
      </c>
      <c r="H591" s="832" t="s">
        <v>626</v>
      </c>
      <c r="I591" s="832" t="s">
        <v>2190</v>
      </c>
      <c r="J591" s="832" t="s">
        <v>835</v>
      </c>
      <c r="K591" s="832" t="s">
        <v>1634</v>
      </c>
      <c r="L591" s="835">
        <v>1847.49</v>
      </c>
      <c r="M591" s="835">
        <v>3694.98</v>
      </c>
      <c r="N591" s="832">
        <v>2</v>
      </c>
      <c r="O591" s="836">
        <v>1.5</v>
      </c>
      <c r="P591" s="835">
        <v>3694.98</v>
      </c>
      <c r="Q591" s="837">
        <v>1</v>
      </c>
      <c r="R591" s="832">
        <v>2</v>
      </c>
      <c r="S591" s="837">
        <v>1</v>
      </c>
      <c r="T591" s="836">
        <v>1.5</v>
      </c>
      <c r="U591" s="838">
        <v>1</v>
      </c>
    </row>
    <row r="592" spans="1:21" ht="14.4" customHeight="1" x14ac:dyDescent="0.3">
      <c r="A592" s="831">
        <v>50</v>
      </c>
      <c r="B592" s="832" t="s">
        <v>2036</v>
      </c>
      <c r="C592" s="832" t="s">
        <v>2041</v>
      </c>
      <c r="D592" s="833" t="s">
        <v>3245</v>
      </c>
      <c r="E592" s="834" t="s">
        <v>2054</v>
      </c>
      <c r="F592" s="832" t="s">
        <v>2037</v>
      </c>
      <c r="G592" s="832" t="s">
        <v>2139</v>
      </c>
      <c r="H592" s="832" t="s">
        <v>626</v>
      </c>
      <c r="I592" s="832" t="s">
        <v>2140</v>
      </c>
      <c r="J592" s="832" t="s">
        <v>835</v>
      </c>
      <c r="K592" s="832" t="s">
        <v>1636</v>
      </c>
      <c r="L592" s="835">
        <v>2309.36</v>
      </c>
      <c r="M592" s="835">
        <v>6928.08</v>
      </c>
      <c r="N592" s="832">
        <v>3</v>
      </c>
      <c r="O592" s="836">
        <v>1.5</v>
      </c>
      <c r="P592" s="835"/>
      <c r="Q592" s="837">
        <v>0</v>
      </c>
      <c r="R592" s="832"/>
      <c r="S592" s="837">
        <v>0</v>
      </c>
      <c r="T592" s="836"/>
      <c r="U592" s="838">
        <v>0</v>
      </c>
    </row>
    <row r="593" spans="1:21" ht="14.4" customHeight="1" x14ac:dyDescent="0.3">
      <c r="A593" s="831">
        <v>50</v>
      </c>
      <c r="B593" s="832" t="s">
        <v>2036</v>
      </c>
      <c r="C593" s="832" t="s">
        <v>2041</v>
      </c>
      <c r="D593" s="833" t="s">
        <v>3245</v>
      </c>
      <c r="E593" s="834" t="s">
        <v>2054</v>
      </c>
      <c r="F593" s="832" t="s">
        <v>2037</v>
      </c>
      <c r="G593" s="832" t="s">
        <v>2139</v>
      </c>
      <c r="H593" s="832" t="s">
        <v>626</v>
      </c>
      <c r="I593" s="832" t="s">
        <v>1635</v>
      </c>
      <c r="J593" s="832" t="s">
        <v>835</v>
      </c>
      <c r="K593" s="832" t="s">
        <v>1636</v>
      </c>
      <c r="L593" s="835">
        <v>2309.36</v>
      </c>
      <c r="M593" s="835">
        <v>4618.72</v>
      </c>
      <c r="N593" s="832">
        <v>2</v>
      </c>
      <c r="O593" s="836">
        <v>2</v>
      </c>
      <c r="P593" s="835">
        <v>2309.36</v>
      </c>
      <c r="Q593" s="837">
        <v>0.5</v>
      </c>
      <c r="R593" s="832">
        <v>1</v>
      </c>
      <c r="S593" s="837">
        <v>0.5</v>
      </c>
      <c r="T593" s="836">
        <v>1</v>
      </c>
      <c r="U593" s="838">
        <v>0.5</v>
      </c>
    </row>
    <row r="594" spans="1:21" ht="14.4" customHeight="1" x14ac:dyDescent="0.3">
      <c r="A594" s="831">
        <v>50</v>
      </c>
      <c r="B594" s="832" t="s">
        <v>2036</v>
      </c>
      <c r="C594" s="832" t="s">
        <v>2041</v>
      </c>
      <c r="D594" s="833" t="s">
        <v>3245</v>
      </c>
      <c r="E594" s="834" t="s">
        <v>2054</v>
      </c>
      <c r="F594" s="832" t="s">
        <v>2037</v>
      </c>
      <c r="G594" s="832" t="s">
        <v>2139</v>
      </c>
      <c r="H594" s="832" t="s">
        <v>626</v>
      </c>
      <c r="I594" s="832" t="s">
        <v>1631</v>
      </c>
      <c r="J594" s="832" t="s">
        <v>835</v>
      </c>
      <c r="K594" s="832" t="s">
        <v>1632</v>
      </c>
      <c r="L594" s="835">
        <v>1385.62</v>
      </c>
      <c r="M594" s="835">
        <v>1385.62</v>
      </c>
      <c r="N594" s="832">
        <v>1</v>
      </c>
      <c r="O594" s="836">
        <v>1</v>
      </c>
      <c r="P594" s="835"/>
      <c r="Q594" s="837">
        <v>0</v>
      </c>
      <c r="R594" s="832"/>
      <c r="S594" s="837">
        <v>0</v>
      </c>
      <c r="T594" s="836"/>
      <c r="U594" s="838">
        <v>0</v>
      </c>
    </row>
    <row r="595" spans="1:21" ht="14.4" customHeight="1" x14ac:dyDescent="0.3">
      <c r="A595" s="831">
        <v>50</v>
      </c>
      <c r="B595" s="832" t="s">
        <v>2036</v>
      </c>
      <c r="C595" s="832" t="s">
        <v>2041</v>
      </c>
      <c r="D595" s="833" t="s">
        <v>3245</v>
      </c>
      <c r="E595" s="834" t="s">
        <v>2054</v>
      </c>
      <c r="F595" s="832" t="s">
        <v>2037</v>
      </c>
      <c r="G595" s="832" t="s">
        <v>2139</v>
      </c>
      <c r="H595" s="832" t="s">
        <v>626</v>
      </c>
      <c r="I595" s="832" t="s">
        <v>1633</v>
      </c>
      <c r="J595" s="832" t="s">
        <v>835</v>
      </c>
      <c r="K595" s="832" t="s">
        <v>1634</v>
      </c>
      <c r="L595" s="835">
        <v>1847.49</v>
      </c>
      <c r="M595" s="835">
        <v>1847.49</v>
      </c>
      <c r="N595" s="832">
        <v>1</v>
      </c>
      <c r="O595" s="836">
        <v>0.5</v>
      </c>
      <c r="P595" s="835">
        <v>1847.49</v>
      </c>
      <c r="Q595" s="837">
        <v>1</v>
      </c>
      <c r="R595" s="832">
        <v>1</v>
      </c>
      <c r="S595" s="837">
        <v>1</v>
      </c>
      <c r="T595" s="836">
        <v>0.5</v>
      </c>
      <c r="U595" s="838">
        <v>1</v>
      </c>
    </row>
    <row r="596" spans="1:21" ht="14.4" customHeight="1" x14ac:dyDescent="0.3">
      <c r="A596" s="831">
        <v>50</v>
      </c>
      <c r="B596" s="832" t="s">
        <v>2036</v>
      </c>
      <c r="C596" s="832" t="s">
        <v>2041</v>
      </c>
      <c r="D596" s="833" t="s">
        <v>3245</v>
      </c>
      <c r="E596" s="834" t="s">
        <v>2054</v>
      </c>
      <c r="F596" s="832" t="s">
        <v>2037</v>
      </c>
      <c r="G596" s="832" t="s">
        <v>2835</v>
      </c>
      <c r="H596" s="832" t="s">
        <v>587</v>
      </c>
      <c r="I596" s="832" t="s">
        <v>2836</v>
      </c>
      <c r="J596" s="832" t="s">
        <v>2837</v>
      </c>
      <c r="K596" s="832" t="s">
        <v>2838</v>
      </c>
      <c r="L596" s="835">
        <v>90.57</v>
      </c>
      <c r="M596" s="835">
        <v>271.70999999999998</v>
      </c>
      <c r="N596" s="832">
        <v>3</v>
      </c>
      <c r="O596" s="836">
        <v>1</v>
      </c>
      <c r="P596" s="835"/>
      <c r="Q596" s="837">
        <v>0</v>
      </c>
      <c r="R596" s="832"/>
      <c r="S596" s="837">
        <v>0</v>
      </c>
      <c r="T596" s="836"/>
      <c r="U596" s="838">
        <v>0</v>
      </c>
    </row>
    <row r="597" spans="1:21" ht="14.4" customHeight="1" x14ac:dyDescent="0.3">
      <c r="A597" s="831">
        <v>50</v>
      </c>
      <c r="B597" s="832" t="s">
        <v>2036</v>
      </c>
      <c r="C597" s="832" t="s">
        <v>2041</v>
      </c>
      <c r="D597" s="833" t="s">
        <v>3245</v>
      </c>
      <c r="E597" s="834" t="s">
        <v>2054</v>
      </c>
      <c r="F597" s="832" t="s">
        <v>2037</v>
      </c>
      <c r="G597" s="832" t="s">
        <v>2083</v>
      </c>
      <c r="H597" s="832" t="s">
        <v>626</v>
      </c>
      <c r="I597" s="832" t="s">
        <v>2191</v>
      </c>
      <c r="J597" s="832" t="s">
        <v>2192</v>
      </c>
      <c r="K597" s="832" t="s">
        <v>2082</v>
      </c>
      <c r="L597" s="835">
        <v>32.76</v>
      </c>
      <c r="M597" s="835">
        <v>65.52</v>
      </c>
      <c r="N597" s="832">
        <v>2</v>
      </c>
      <c r="O597" s="836">
        <v>1</v>
      </c>
      <c r="P597" s="835"/>
      <c r="Q597" s="837">
        <v>0</v>
      </c>
      <c r="R597" s="832"/>
      <c r="S597" s="837">
        <v>0</v>
      </c>
      <c r="T597" s="836"/>
      <c r="U597" s="838">
        <v>0</v>
      </c>
    </row>
    <row r="598" spans="1:21" ht="14.4" customHeight="1" x14ac:dyDescent="0.3">
      <c r="A598" s="831">
        <v>50</v>
      </c>
      <c r="B598" s="832" t="s">
        <v>2036</v>
      </c>
      <c r="C598" s="832" t="s">
        <v>2041</v>
      </c>
      <c r="D598" s="833" t="s">
        <v>3245</v>
      </c>
      <c r="E598" s="834" t="s">
        <v>2054</v>
      </c>
      <c r="F598" s="832" t="s">
        <v>2037</v>
      </c>
      <c r="G598" s="832" t="s">
        <v>2083</v>
      </c>
      <c r="H598" s="832" t="s">
        <v>587</v>
      </c>
      <c r="I598" s="832" t="s">
        <v>2839</v>
      </c>
      <c r="J598" s="832" t="s">
        <v>2192</v>
      </c>
      <c r="K598" s="832" t="s">
        <v>2840</v>
      </c>
      <c r="L598" s="835">
        <v>114.65</v>
      </c>
      <c r="M598" s="835">
        <v>114.65</v>
      </c>
      <c r="N598" s="832">
        <v>1</v>
      </c>
      <c r="O598" s="836">
        <v>0.5</v>
      </c>
      <c r="P598" s="835"/>
      <c r="Q598" s="837">
        <v>0</v>
      </c>
      <c r="R598" s="832"/>
      <c r="S598" s="837">
        <v>0</v>
      </c>
      <c r="T598" s="836"/>
      <c r="U598" s="838">
        <v>0</v>
      </c>
    </row>
    <row r="599" spans="1:21" ht="14.4" customHeight="1" x14ac:dyDescent="0.3">
      <c r="A599" s="831">
        <v>50</v>
      </c>
      <c r="B599" s="832" t="s">
        <v>2036</v>
      </c>
      <c r="C599" s="832" t="s">
        <v>2041</v>
      </c>
      <c r="D599" s="833" t="s">
        <v>3245</v>
      </c>
      <c r="E599" s="834" t="s">
        <v>2054</v>
      </c>
      <c r="F599" s="832" t="s">
        <v>2037</v>
      </c>
      <c r="G599" s="832" t="s">
        <v>2332</v>
      </c>
      <c r="H599" s="832" t="s">
        <v>626</v>
      </c>
      <c r="I599" s="832" t="s">
        <v>2561</v>
      </c>
      <c r="J599" s="832" t="s">
        <v>667</v>
      </c>
      <c r="K599" s="832" t="s">
        <v>2458</v>
      </c>
      <c r="L599" s="835">
        <v>48.42</v>
      </c>
      <c r="M599" s="835">
        <v>145.26</v>
      </c>
      <c r="N599" s="832">
        <v>3</v>
      </c>
      <c r="O599" s="836">
        <v>0.5</v>
      </c>
      <c r="P599" s="835">
        <v>145.26</v>
      </c>
      <c r="Q599" s="837">
        <v>1</v>
      </c>
      <c r="R599" s="832">
        <v>3</v>
      </c>
      <c r="S599" s="837">
        <v>1</v>
      </c>
      <c r="T599" s="836">
        <v>0.5</v>
      </c>
      <c r="U599" s="838">
        <v>1</v>
      </c>
    </row>
    <row r="600" spans="1:21" ht="14.4" customHeight="1" x14ac:dyDescent="0.3">
      <c r="A600" s="831">
        <v>50</v>
      </c>
      <c r="B600" s="832" t="s">
        <v>2036</v>
      </c>
      <c r="C600" s="832" t="s">
        <v>2041</v>
      </c>
      <c r="D600" s="833" t="s">
        <v>3245</v>
      </c>
      <c r="E600" s="834" t="s">
        <v>2054</v>
      </c>
      <c r="F600" s="832" t="s">
        <v>2037</v>
      </c>
      <c r="G600" s="832" t="s">
        <v>2332</v>
      </c>
      <c r="H600" s="832" t="s">
        <v>587</v>
      </c>
      <c r="I600" s="832" t="s">
        <v>2333</v>
      </c>
      <c r="J600" s="832" t="s">
        <v>667</v>
      </c>
      <c r="K600" s="832" t="s">
        <v>2334</v>
      </c>
      <c r="L600" s="835">
        <v>48.42</v>
      </c>
      <c r="M600" s="835">
        <v>629.46</v>
      </c>
      <c r="N600" s="832">
        <v>13</v>
      </c>
      <c r="O600" s="836">
        <v>3.5</v>
      </c>
      <c r="P600" s="835">
        <v>629.46</v>
      </c>
      <c r="Q600" s="837">
        <v>1</v>
      </c>
      <c r="R600" s="832">
        <v>13</v>
      </c>
      <c r="S600" s="837">
        <v>1</v>
      </c>
      <c r="T600" s="836">
        <v>3.5</v>
      </c>
      <c r="U600" s="838">
        <v>1</v>
      </c>
    </row>
    <row r="601" spans="1:21" ht="14.4" customHeight="1" x14ac:dyDescent="0.3">
      <c r="A601" s="831">
        <v>50</v>
      </c>
      <c r="B601" s="832" t="s">
        <v>2036</v>
      </c>
      <c r="C601" s="832" t="s">
        <v>2041</v>
      </c>
      <c r="D601" s="833" t="s">
        <v>3245</v>
      </c>
      <c r="E601" s="834" t="s">
        <v>2054</v>
      </c>
      <c r="F601" s="832" t="s">
        <v>2037</v>
      </c>
      <c r="G601" s="832" t="s">
        <v>2332</v>
      </c>
      <c r="H601" s="832" t="s">
        <v>587</v>
      </c>
      <c r="I601" s="832" t="s">
        <v>2333</v>
      </c>
      <c r="J601" s="832" t="s">
        <v>667</v>
      </c>
      <c r="K601" s="832" t="s">
        <v>2334</v>
      </c>
      <c r="L601" s="835">
        <v>35.25</v>
      </c>
      <c r="M601" s="835">
        <v>70.5</v>
      </c>
      <c r="N601" s="832">
        <v>2</v>
      </c>
      <c r="O601" s="836">
        <v>1</v>
      </c>
      <c r="P601" s="835"/>
      <c r="Q601" s="837">
        <v>0</v>
      </c>
      <c r="R601" s="832"/>
      <c r="S601" s="837">
        <v>0</v>
      </c>
      <c r="T601" s="836"/>
      <c r="U601" s="838">
        <v>0</v>
      </c>
    </row>
    <row r="602" spans="1:21" ht="14.4" customHeight="1" x14ac:dyDescent="0.3">
      <c r="A602" s="831">
        <v>50</v>
      </c>
      <c r="B602" s="832" t="s">
        <v>2036</v>
      </c>
      <c r="C602" s="832" t="s">
        <v>2041</v>
      </c>
      <c r="D602" s="833" t="s">
        <v>3245</v>
      </c>
      <c r="E602" s="834" t="s">
        <v>2054</v>
      </c>
      <c r="F602" s="832" t="s">
        <v>2037</v>
      </c>
      <c r="G602" s="832" t="s">
        <v>2332</v>
      </c>
      <c r="H602" s="832" t="s">
        <v>587</v>
      </c>
      <c r="I602" s="832" t="s">
        <v>2562</v>
      </c>
      <c r="J602" s="832" t="s">
        <v>2563</v>
      </c>
      <c r="K602" s="832" t="s">
        <v>2564</v>
      </c>
      <c r="L602" s="835">
        <v>48.42</v>
      </c>
      <c r="M602" s="835">
        <v>96.84</v>
      </c>
      <c r="N602" s="832">
        <v>2</v>
      </c>
      <c r="O602" s="836">
        <v>0.5</v>
      </c>
      <c r="P602" s="835">
        <v>96.84</v>
      </c>
      <c r="Q602" s="837">
        <v>1</v>
      </c>
      <c r="R602" s="832">
        <v>2</v>
      </c>
      <c r="S602" s="837">
        <v>1</v>
      </c>
      <c r="T602" s="836">
        <v>0.5</v>
      </c>
      <c r="U602" s="838">
        <v>1</v>
      </c>
    </row>
    <row r="603" spans="1:21" ht="14.4" customHeight="1" x14ac:dyDescent="0.3">
      <c r="A603" s="831">
        <v>50</v>
      </c>
      <c r="B603" s="832" t="s">
        <v>2036</v>
      </c>
      <c r="C603" s="832" t="s">
        <v>2041</v>
      </c>
      <c r="D603" s="833" t="s">
        <v>3245</v>
      </c>
      <c r="E603" s="834" t="s">
        <v>2054</v>
      </c>
      <c r="F603" s="832" t="s">
        <v>2037</v>
      </c>
      <c r="G603" s="832" t="s">
        <v>2332</v>
      </c>
      <c r="H603" s="832" t="s">
        <v>587</v>
      </c>
      <c r="I603" s="832" t="s">
        <v>2562</v>
      </c>
      <c r="J603" s="832" t="s">
        <v>2563</v>
      </c>
      <c r="K603" s="832" t="s">
        <v>2564</v>
      </c>
      <c r="L603" s="835">
        <v>35.25</v>
      </c>
      <c r="M603" s="835">
        <v>141</v>
      </c>
      <c r="N603" s="832">
        <v>4</v>
      </c>
      <c r="O603" s="836">
        <v>1.5</v>
      </c>
      <c r="P603" s="835">
        <v>105.75</v>
      </c>
      <c r="Q603" s="837">
        <v>0.75</v>
      </c>
      <c r="R603" s="832">
        <v>3</v>
      </c>
      <c r="S603" s="837">
        <v>0.75</v>
      </c>
      <c r="T603" s="836">
        <v>1</v>
      </c>
      <c r="U603" s="838">
        <v>0.66666666666666663</v>
      </c>
    </row>
    <row r="604" spans="1:21" ht="14.4" customHeight="1" x14ac:dyDescent="0.3">
      <c r="A604" s="831">
        <v>50</v>
      </c>
      <c r="B604" s="832" t="s">
        <v>2036</v>
      </c>
      <c r="C604" s="832" t="s">
        <v>2041</v>
      </c>
      <c r="D604" s="833" t="s">
        <v>3245</v>
      </c>
      <c r="E604" s="834" t="s">
        <v>2054</v>
      </c>
      <c r="F604" s="832" t="s">
        <v>2037</v>
      </c>
      <c r="G604" s="832" t="s">
        <v>2335</v>
      </c>
      <c r="H604" s="832" t="s">
        <v>626</v>
      </c>
      <c r="I604" s="832" t="s">
        <v>2339</v>
      </c>
      <c r="J604" s="832" t="s">
        <v>2337</v>
      </c>
      <c r="K604" s="832" t="s">
        <v>2221</v>
      </c>
      <c r="L604" s="835">
        <v>103.64</v>
      </c>
      <c r="M604" s="835">
        <v>103.64</v>
      </c>
      <c r="N604" s="832">
        <v>1</v>
      </c>
      <c r="O604" s="836">
        <v>0.5</v>
      </c>
      <c r="P604" s="835">
        <v>103.64</v>
      </c>
      <c r="Q604" s="837">
        <v>1</v>
      </c>
      <c r="R604" s="832">
        <v>1</v>
      </c>
      <c r="S604" s="837">
        <v>1</v>
      </c>
      <c r="T604" s="836">
        <v>0.5</v>
      </c>
      <c r="U604" s="838">
        <v>1</v>
      </c>
    </row>
    <row r="605" spans="1:21" ht="14.4" customHeight="1" x14ac:dyDescent="0.3">
      <c r="A605" s="831">
        <v>50</v>
      </c>
      <c r="B605" s="832" t="s">
        <v>2036</v>
      </c>
      <c r="C605" s="832" t="s">
        <v>2041</v>
      </c>
      <c r="D605" s="833" t="s">
        <v>3245</v>
      </c>
      <c r="E605" s="834" t="s">
        <v>2054</v>
      </c>
      <c r="F605" s="832" t="s">
        <v>2037</v>
      </c>
      <c r="G605" s="832" t="s">
        <v>2455</v>
      </c>
      <c r="H605" s="832" t="s">
        <v>587</v>
      </c>
      <c r="I605" s="832" t="s">
        <v>2456</v>
      </c>
      <c r="J605" s="832" t="s">
        <v>2457</v>
      </c>
      <c r="K605" s="832" t="s">
        <v>2458</v>
      </c>
      <c r="L605" s="835">
        <v>174.59</v>
      </c>
      <c r="M605" s="835">
        <v>174.59</v>
      </c>
      <c r="N605" s="832">
        <v>1</v>
      </c>
      <c r="O605" s="836">
        <v>0.5</v>
      </c>
      <c r="P605" s="835"/>
      <c r="Q605" s="837">
        <v>0</v>
      </c>
      <c r="R605" s="832"/>
      <c r="S605" s="837">
        <v>0</v>
      </c>
      <c r="T605" s="836"/>
      <c r="U605" s="838">
        <v>0</v>
      </c>
    </row>
    <row r="606" spans="1:21" ht="14.4" customHeight="1" x14ac:dyDescent="0.3">
      <c r="A606" s="831">
        <v>50</v>
      </c>
      <c r="B606" s="832" t="s">
        <v>2036</v>
      </c>
      <c r="C606" s="832" t="s">
        <v>2041</v>
      </c>
      <c r="D606" s="833" t="s">
        <v>3245</v>
      </c>
      <c r="E606" s="834" t="s">
        <v>2054</v>
      </c>
      <c r="F606" s="832" t="s">
        <v>2037</v>
      </c>
      <c r="G606" s="832" t="s">
        <v>2344</v>
      </c>
      <c r="H606" s="832" t="s">
        <v>587</v>
      </c>
      <c r="I606" s="832" t="s">
        <v>2841</v>
      </c>
      <c r="J606" s="832" t="s">
        <v>853</v>
      </c>
      <c r="K606" s="832" t="s">
        <v>2349</v>
      </c>
      <c r="L606" s="835">
        <v>103.67</v>
      </c>
      <c r="M606" s="835">
        <v>103.67</v>
      </c>
      <c r="N606" s="832">
        <v>1</v>
      </c>
      <c r="O606" s="836">
        <v>1</v>
      </c>
      <c r="P606" s="835"/>
      <c r="Q606" s="837">
        <v>0</v>
      </c>
      <c r="R606" s="832"/>
      <c r="S606" s="837">
        <v>0</v>
      </c>
      <c r="T606" s="836"/>
      <c r="U606" s="838">
        <v>0</v>
      </c>
    </row>
    <row r="607" spans="1:21" ht="14.4" customHeight="1" x14ac:dyDescent="0.3">
      <c r="A607" s="831">
        <v>50</v>
      </c>
      <c r="B607" s="832" t="s">
        <v>2036</v>
      </c>
      <c r="C607" s="832" t="s">
        <v>2041</v>
      </c>
      <c r="D607" s="833" t="s">
        <v>3245</v>
      </c>
      <c r="E607" s="834" t="s">
        <v>2054</v>
      </c>
      <c r="F607" s="832" t="s">
        <v>2037</v>
      </c>
      <c r="G607" s="832" t="s">
        <v>2344</v>
      </c>
      <c r="H607" s="832" t="s">
        <v>587</v>
      </c>
      <c r="I607" s="832" t="s">
        <v>2348</v>
      </c>
      <c r="J607" s="832" t="s">
        <v>853</v>
      </c>
      <c r="K607" s="832" t="s">
        <v>2349</v>
      </c>
      <c r="L607" s="835">
        <v>103.67</v>
      </c>
      <c r="M607" s="835">
        <v>207.34</v>
      </c>
      <c r="N607" s="832">
        <v>2</v>
      </c>
      <c r="O607" s="836">
        <v>1</v>
      </c>
      <c r="P607" s="835"/>
      <c r="Q607" s="837">
        <v>0</v>
      </c>
      <c r="R607" s="832"/>
      <c r="S607" s="837">
        <v>0</v>
      </c>
      <c r="T607" s="836"/>
      <c r="U607" s="838">
        <v>0</v>
      </c>
    </row>
    <row r="608" spans="1:21" ht="14.4" customHeight="1" x14ac:dyDescent="0.3">
      <c r="A608" s="831">
        <v>50</v>
      </c>
      <c r="B608" s="832" t="s">
        <v>2036</v>
      </c>
      <c r="C608" s="832" t="s">
        <v>2041</v>
      </c>
      <c r="D608" s="833" t="s">
        <v>3245</v>
      </c>
      <c r="E608" s="834" t="s">
        <v>2054</v>
      </c>
      <c r="F608" s="832" t="s">
        <v>2037</v>
      </c>
      <c r="G608" s="832" t="s">
        <v>2344</v>
      </c>
      <c r="H608" s="832" t="s">
        <v>587</v>
      </c>
      <c r="I608" s="832" t="s">
        <v>2842</v>
      </c>
      <c r="J608" s="832" t="s">
        <v>853</v>
      </c>
      <c r="K608" s="832" t="s">
        <v>2349</v>
      </c>
      <c r="L608" s="835">
        <v>103.67</v>
      </c>
      <c r="M608" s="835">
        <v>103.67</v>
      </c>
      <c r="N608" s="832">
        <v>1</v>
      </c>
      <c r="O608" s="836">
        <v>0.5</v>
      </c>
      <c r="P608" s="835"/>
      <c r="Q608" s="837">
        <v>0</v>
      </c>
      <c r="R608" s="832"/>
      <c r="S608" s="837">
        <v>0</v>
      </c>
      <c r="T608" s="836"/>
      <c r="U608" s="838">
        <v>0</v>
      </c>
    </row>
    <row r="609" spans="1:21" ht="14.4" customHeight="1" x14ac:dyDescent="0.3">
      <c r="A609" s="831">
        <v>50</v>
      </c>
      <c r="B609" s="832" t="s">
        <v>2036</v>
      </c>
      <c r="C609" s="832" t="s">
        <v>2041</v>
      </c>
      <c r="D609" s="833" t="s">
        <v>3245</v>
      </c>
      <c r="E609" s="834" t="s">
        <v>2054</v>
      </c>
      <c r="F609" s="832" t="s">
        <v>2037</v>
      </c>
      <c r="G609" s="832" t="s">
        <v>2142</v>
      </c>
      <c r="H609" s="832" t="s">
        <v>626</v>
      </c>
      <c r="I609" s="832" t="s">
        <v>2350</v>
      </c>
      <c r="J609" s="832" t="s">
        <v>1601</v>
      </c>
      <c r="K609" s="832" t="s">
        <v>1606</v>
      </c>
      <c r="L609" s="835">
        <v>115.18</v>
      </c>
      <c r="M609" s="835">
        <v>691.08</v>
      </c>
      <c r="N609" s="832">
        <v>6</v>
      </c>
      <c r="O609" s="836">
        <v>3.5</v>
      </c>
      <c r="P609" s="835">
        <v>230.36</v>
      </c>
      <c r="Q609" s="837">
        <v>0.33333333333333331</v>
      </c>
      <c r="R609" s="832">
        <v>2</v>
      </c>
      <c r="S609" s="837">
        <v>0.33333333333333331</v>
      </c>
      <c r="T609" s="836">
        <v>1.5</v>
      </c>
      <c r="U609" s="838">
        <v>0.42857142857142855</v>
      </c>
    </row>
    <row r="610" spans="1:21" ht="14.4" customHeight="1" x14ac:dyDescent="0.3">
      <c r="A610" s="831">
        <v>50</v>
      </c>
      <c r="B610" s="832" t="s">
        <v>2036</v>
      </c>
      <c r="C610" s="832" t="s">
        <v>2041</v>
      </c>
      <c r="D610" s="833" t="s">
        <v>3245</v>
      </c>
      <c r="E610" s="834" t="s">
        <v>2054</v>
      </c>
      <c r="F610" s="832" t="s">
        <v>2037</v>
      </c>
      <c r="G610" s="832" t="s">
        <v>2142</v>
      </c>
      <c r="H610" s="832" t="s">
        <v>626</v>
      </c>
      <c r="I610" s="832" t="s">
        <v>2843</v>
      </c>
      <c r="J610" s="832" t="s">
        <v>1601</v>
      </c>
      <c r="K610" s="832" t="s">
        <v>1604</v>
      </c>
      <c r="L610" s="835">
        <v>57.6</v>
      </c>
      <c r="M610" s="835">
        <v>115.2</v>
      </c>
      <c r="N610" s="832">
        <v>2</v>
      </c>
      <c r="O610" s="836">
        <v>1.5</v>
      </c>
      <c r="P610" s="835">
        <v>57.6</v>
      </c>
      <c r="Q610" s="837">
        <v>0.5</v>
      </c>
      <c r="R610" s="832">
        <v>1</v>
      </c>
      <c r="S610" s="837">
        <v>0.5</v>
      </c>
      <c r="T610" s="836">
        <v>0.5</v>
      </c>
      <c r="U610" s="838">
        <v>0.33333333333333331</v>
      </c>
    </row>
    <row r="611" spans="1:21" ht="14.4" customHeight="1" x14ac:dyDescent="0.3">
      <c r="A611" s="831">
        <v>50</v>
      </c>
      <c r="B611" s="832" t="s">
        <v>2036</v>
      </c>
      <c r="C611" s="832" t="s">
        <v>2041</v>
      </c>
      <c r="D611" s="833" t="s">
        <v>3245</v>
      </c>
      <c r="E611" s="834" t="s">
        <v>2054</v>
      </c>
      <c r="F611" s="832" t="s">
        <v>2037</v>
      </c>
      <c r="G611" s="832" t="s">
        <v>2142</v>
      </c>
      <c r="H611" s="832" t="s">
        <v>626</v>
      </c>
      <c r="I611" s="832" t="s">
        <v>2144</v>
      </c>
      <c r="J611" s="832" t="s">
        <v>1601</v>
      </c>
      <c r="K611" s="832" t="s">
        <v>2145</v>
      </c>
      <c r="L611" s="835">
        <v>32.25</v>
      </c>
      <c r="M611" s="835">
        <v>32.25</v>
      </c>
      <c r="N611" s="832">
        <v>1</v>
      </c>
      <c r="O611" s="836">
        <v>0.5</v>
      </c>
      <c r="P611" s="835"/>
      <c r="Q611" s="837">
        <v>0</v>
      </c>
      <c r="R611" s="832"/>
      <c r="S611" s="837">
        <v>0</v>
      </c>
      <c r="T611" s="836"/>
      <c r="U611" s="838">
        <v>0</v>
      </c>
    </row>
    <row r="612" spans="1:21" ht="14.4" customHeight="1" x14ac:dyDescent="0.3">
      <c r="A612" s="831">
        <v>50</v>
      </c>
      <c r="B612" s="832" t="s">
        <v>2036</v>
      </c>
      <c r="C612" s="832" t="s">
        <v>2041</v>
      </c>
      <c r="D612" s="833" t="s">
        <v>3245</v>
      </c>
      <c r="E612" s="834" t="s">
        <v>2054</v>
      </c>
      <c r="F612" s="832" t="s">
        <v>2037</v>
      </c>
      <c r="G612" s="832" t="s">
        <v>2142</v>
      </c>
      <c r="H612" s="832" t="s">
        <v>587</v>
      </c>
      <c r="I612" s="832" t="s">
        <v>2844</v>
      </c>
      <c r="J612" s="832" t="s">
        <v>2574</v>
      </c>
      <c r="K612" s="832" t="s">
        <v>2845</v>
      </c>
      <c r="L612" s="835">
        <v>56.45</v>
      </c>
      <c r="M612" s="835">
        <v>56.45</v>
      </c>
      <c r="N612" s="832">
        <v>1</v>
      </c>
      <c r="O612" s="836">
        <v>0.5</v>
      </c>
      <c r="P612" s="835"/>
      <c r="Q612" s="837">
        <v>0</v>
      </c>
      <c r="R612" s="832"/>
      <c r="S612" s="837">
        <v>0</v>
      </c>
      <c r="T612" s="836"/>
      <c r="U612" s="838">
        <v>0</v>
      </c>
    </row>
    <row r="613" spans="1:21" ht="14.4" customHeight="1" x14ac:dyDescent="0.3">
      <c r="A613" s="831">
        <v>50</v>
      </c>
      <c r="B613" s="832" t="s">
        <v>2036</v>
      </c>
      <c r="C613" s="832" t="s">
        <v>2041</v>
      </c>
      <c r="D613" s="833" t="s">
        <v>3245</v>
      </c>
      <c r="E613" s="834" t="s">
        <v>2054</v>
      </c>
      <c r="F613" s="832" t="s">
        <v>2037</v>
      </c>
      <c r="G613" s="832" t="s">
        <v>2354</v>
      </c>
      <c r="H613" s="832" t="s">
        <v>587</v>
      </c>
      <c r="I613" s="832" t="s">
        <v>2846</v>
      </c>
      <c r="J613" s="832" t="s">
        <v>2847</v>
      </c>
      <c r="K613" s="832" t="s">
        <v>2848</v>
      </c>
      <c r="L613" s="835">
        <v>173.31</v>
      </c>
      <c r="M613" s="835">
        <v>346.62</v>
      </c>
      <c r="N613" s="832">
        <v>2</v>
      </c>
      <c r="O613" s="836">
        <v>1</v>
      </c>
      <c r="P613" s="835">
        <v>346.62</v>
      </c>
      <c r="Q613" s="837">
        <v>1</v>
      </c>
      <c r="R613" s="832">
        <v>2</v>
      </c>
      <c r="S613" s="837">
        <v>1</v>
      </c>
      <c r="T613" s="836">
        <v>1</v>
      </c>
      <c r="U613" s="838">
        <v>1</v>
      </c>
    </row>
    <row r="614" spans="1:21" ht="14.4" customHeight="1" x14ac:dyDescent="0.3">
      <c r="A614" s="831">
        <v>50</v>
      </c>
      <c r="B614" s="832" t="s">
        <v>2036</v>
      </c>
      <c r="C614" s="832" t="s">
        <v>2041</v>
      </c>
      <c r="D614" s="833" t="s">
        <v>3245</v>
      </c>
      <c r="E614" s="834" t="s">
        <v>2054</v>
      </c>
      <c r="F614" s="832" t="s">
        <v>2037</v>
      </c>
      <c r="G614" s="832" t="s">
        <v>2148</v>
      </c>
      <c r="H614" s="832" t="s">
        <v>626</v>
      </c>
      <c r="I614" s="832" t="s">
        <v>1734</v>
      </c>
      <c r="J614" s="832" t="s">
        <v>991</v>
      </c>
      <c r="K614" s="832" t="s">
        <v>1735</v>
      </c>
      <c r="L614" s="835">
        <v>143.09</v>
      </c>
      <c r="M614" s="835">
        <v>1001.6300000000001</v>
      </c>
      <c r="N614" s="832">
        <v>7</v>
      </c>
      <c r="O614" s="836">
        <v>4</v>
      </c>
      <c r="P614" s="835">
        <v>286.18</v>
      </c>
      <c r="Q614" s="837">
        <v>0.2857142857142857</v>
      </c>
      <c r="R614" s="832">
        <v>2</v>
      </c>
      <c r="S614" s="837">
        <v>0.2857142857142857</v>
      </c>
      <c r="T614" s="836">
        <v>1</v>
      </c>
      <c r="U614" s="838">
        <v>0.25</v>
      </c>
    </row>
    <row r="615" spans="1:21" ht="14.4" customHeight="1" x14ac:dyDescent="0.3">
      <c r="A615" s="831">
        <v>50</v>
      </c>
      <c r="B615" s="832" t="s">
        <v>2036</v>
      </c>
      <c r="C615" s="832" t="s">
        <v>2041</v>
      </c>
      <c r="D615" s="833" t="s">
        <v>3245</v>
      </c>
      <c r="E615" s="834" t="s">
        <v>2054</v>
      </c>
      <c r="F615" s="832" t="s">
        <v>2037</v>
      </c>
      <c r="G615" s="832" t="s">
        <v>2148</v>
      </c>
      <c r="H615" s="832" t="s">
        <v>587</v>
      </c>
      <c r="I615" s="832" t="s">
        <v>2849</v>
      </c>
      <c r="J615" s="832" t="s">
        <v>2850</v>
      </c>
      <c r="K615" s="832" t="s">
        <v>2851</v>
      </c>
      <c r="L615" s="835">
        <v>95.39</v>
      </c>
      <c r="M615" s="835">
        <v>190.78</v>
      </c>
      <c r="N615" s="832">
        <v>2</v>
      </c>
      <c r="O615" s="836">
        <v>0.5</v>
      </c>
      <c r="P615" s="835"/>
      <c r="Q615" s="837">
        <v>0</v>
      </c>
      <c r="R615" s="832"/>
      <c r="S615" s="837">
        <v>0</v>
      </c>
      <c r="T615" s="836"/>
      <c r="U615" s="838">
        <v>0</v>
      </c>
    </row>
    <row r="616" spans="1:21" ht="14.4" customHeight="1" x14ac:dyDescent="0.3">
      <c r="A616" s="831">
        <v>50</v>
      </c>
      <c r="B616" s="832" t="s">
        <v>2036</v>
      </c>
      <c r="C616" s="832" t="s">
        <v>2041</v>
      </c>
      <c r="D616" s="833" t="s">
        <v>3245</v>
      </c>
      <c r="E616" s="834" t="s">
        <v>2054</v>
      </c>
      <c r="F616" s="832" t="s">
        <v>2037</v>
      </c>
      <c r="G616" s="832" t="s">
        <v>2148</v>
      </c>
      <c r="H616" s="832" t="s">
        <v>587</v>
      </c>
      <c r="I616" s="832" t="s">
        <v>2852</v>
      </c>
      <c r="J616" s="832" t="s">
        <v>2850</v>
      </c>
      <c r="K616" s="832" t="s">
        <v>1105</v>
      </c>
      <c r="L616" s="835">
        <v>317.98</v>
      </c>
      <c r="M616" s="835">
        <v>317.98</v>
      </c>
      <c r="N616" s="832">
        <v>1</v>
      </c>
      <c r="O616" s="836">
        <v>0.5</v>
      </c>
      <c r="P616" s="835"/>
      <c r="Q616" s="837">
        <v>0</v>
      </c>
      <c r="R616" s="832"/>
      <c r="S616" s="837">
        <v>0</v>
      </c>
      <c r="T616" s="836"/>
      <c r="U616" s="838">
        <v>0</v>
      </c>
    </row>
    <row r="617" spans="1:21" ht="14.4" customHeight="1" x14ac:dyDescent="0.3">
      <c r="A617" s="831">
        <v>50</v>
      </c>
      <c r="B617" s="832" t="s">
        <v>2036</v>
      </c>
      <c r="C617" s="832" t="s">
        <v>2041</v>
      </c>
      <c r="D617" s="833" t="s">
        <v>3245</v>
      </c>
      <c r="E617" s="834" t="s">
        <v>2054</v>
      </c>
      <c r="F617" s="832" t="s">
        <v>2037</v>
      </c>
      <c r="G617" s="832" t="s">
        <v>2463</v>
      </c>
      <c r="H617" s="832" t="s">
        <v>626</v>
      </c>
      <c r="I617" s="832" t="s">
        <v>2853</v>
      </c>
      <c r="J617" s="832" t="s">
        <v>2465</v>
      </c>
      <c r="K617" s="832" t="s">
        <v>2854</v>
      </c>
      <c r="L617" s="835">
        <v>614.48</v>
      </c>
      <c r="M617" s="835">
        <v>1228.96</v>
      </c>
      <c r="N617" s="832">
        <v>2</v>
      </c>
      <c r="O617" s="836">
        <v>1.5</v>
      </c>
      <c r="P617" s="835">
        <v>1228.96</v>
      </c>
      <c r="Q617" s="837">
        <v>1</v>
      </c>
      <c r="R617" s="832">
        <v>2</v>
      </c>
      <c r="S617" s="837">
        <v>1</v>
      </c>
      <c r="T617" s="836">
        <v>1.5</v>
      </c>
      <c r="U617" s="838">
        <v>1</v>
      </c>
    </row>
    <row r="618" spans="1:21" ht="14.4" customHeight="1" x14ac:dyDescent="0.3">
      <c r="A618" s="831">
        <v>50</v>
      </c>
      <c r="B618" s="832" t="s">
        <v>2036</v>
      </c>
      <c r="C618" s="832" t="s">
        <v>2041</v>
      </c>
      <c r="D618" s="833" t="s">
        <v>3245</v>
      </c>
      <c r="E618" s="834" t="s">
        <v>2054</v>
      </c>
      <c r="F618" s="832" t="s">
        <v>2037</v>
      </c>
      <c r="G618" s="832" t="s">
        <v>2463</v>
      </c>
      <c r="H618" s="832" t="s">
        <v>626</v>
      </c>
      <c r="I618" s="832" t="s">
        <v>2855</v>
      </c>
      <c r="J618" s="832" t="s">
        <v>2465</v>
      </c>
      <c r="K618" s="832" t="s">
        <v>2856</v>
      </c>
      <c r="L618" s="835">
        <v>819.07</v>
      </c>
      <c r="M618" s="835">
        <v>5733.49</v>
      </c>
      <c r="N618" s="832">
        <v>7</v>
      </c>
      <c r="O618" s="836">
        <v>3.5</v>
      </c>
      <c r="P618" s="835">
        <v>3276.28</v>
      </c>
      <c r="Q618" s="837">
        <v>0.57142857142857151</v>
      </c>
      <c r="R618" s="832">
        <v>4</v>
      </c>
      <c r="S618" s="837">
        <v>0.5714285714285714</v>
      </c>
      <c r="T618" s="836">
        <v>2</v>
      </c>
      <c r="U618" s="838">
        <v>0.5714285714285714</v>
      </c>
    </row>
    <row r="619" spans="1:21" ht="14.4" customHeight="1" x14ac:dyDescent="0.3">
      <c r="A619" s="831">
        <v>50</v>
      </c>
      <c r="B619" s="832" t="s">
        <v>2036</v>
      </c>
      <c r="C619" s="832" t="s">
        <v>2041</v>
      </c>
      <c r="D619" s="833" t="s">
        <v>3245</v>
      </c>
      <c r="E619" s="834" t="s">
        <v>2054</v>
      </c>
      <c r="F619" s="832" t="s">
        <v>2037</v>
      </c>
      <c r="G619" s="832" t="s">
        <v>2149</v>
      </c>
      <c r="H619" s="832" t="s">
        <v>626</v>
      </c>
      <c r="I619" s="832" t="s">
        <v>1751</v>
      </c>
      <c r="J619" s="832" t="s">
        <v>1752</v>
      </c>
      <c r="K619" s="832" t="s">
        <v>1753</v>
      </c>
      <c r="L619" s="835">
        <v>218.62</v>
      </c>
      <c r="M619" s="835">
        <v>874.48</v>
      </c>
      <c r="N619" s="832">
        <v>4</v>
      </c>
      <c r="O619" s="836">
        <v>2</v>
      </c>
      <c r="P619" s="835">
        <v>218.62</v>
      </c>
      <c r="Q619" s="837">
        <v>0.25</v>
      </c>
      <c r="R619" s="832">
        <v>1</v>
      </c>
      <c r="S619" s="837">
        <v>0.25</v>
      </c>
      <c r="T619" s="836">
        <v>0.5</v>
      </c>
      <c r="U619" s="838">
        <v>0.25</v>
      </c>
    </row>
    <row r="620" spans="1:21" ht="14.4" customHeight="1" x14ac:dyDescent="0.3">
      <c r="A620" s="831">
        <v>50</v>
      </c>
      <c r="B620" s="832" t="s">
        <v>2036</v>
      </c>
      <c r="C620" s="832" t="s">
        <v>2041</v>
      </c>
      <c r="D620" s="833" t="s">
        <v>3245</v>
      </c>
      <c r="E620" s="834" t="s">
        <v>2054</v>
      </c>
      <c r="F620" s="832" t="s">
        <v>2037</v>
      </c>
      <c r="G620" s="832" t="s">
        <v>2149</v>
      </c>
      <c r="H620" s="832" t="s">
        <v>626</v>
      </c>
      <c r="I620" s="832" t="s">
        <v>1756</v>
      </c>
      <c r="J620" s="832" t="s">
        <v>1752</v>
      </c>
      <c r="K620" s="832" t="s">
        <v>1757</v>
      </c>
      <c r="L620" s="835">
        <v>437.23</v>
      </c>
      <c r="M620" s="835">
        <v>1748.92</v>
      </c>
      <c r="N620" s="832">
        <v>4</v>
      </c>
      <c r="O620" s="836">
        <v>2.5</v>
      </c>
      <c r="P620" s="835">
        <v>874.46</v>
      </c>
      <c r="Q620" s="837">
        <v>0.5</v>
      </c>
      <c r="R620" s="832">
        <v>2</v>
      </c>
      <c r="S620" s="837">
        <v>0.5</v>
      </c>
      <c r="T620" s="836">
        <v>1.5</v>
      </c>
      <c r="U620" s="838">
        <v>0.6</v>
      </c>
    </row>
    <row r="621" spans="1:21" ht="14.4" customHeight="1" x14ac:dyDescent="0.3">
      <c r="A621" s="831">
        <v>50</v>
      </c>
      <c r="B621" s="832" t="s">
        <v>2036</v>
      </c>
      <c r="C621" s="832" t="s">
        <v>2041</v>
      </c>
      <c r="D621" s="833" t="s">
        <v>3245</v>
      </c>
      <c r="E621" s="834" t="s">
        <v>2054</v>
      </c>
      <c r="F621" s="832" t="s">
        <v>2037</v>
      </c>
      <c r="G621" s="832" t="s">
        <v>2362</v>
      </c>
      <c r="H621" s="832" t="s">
        <v>587</v>
      </c>
      <c r="I621" s="832" t="s">
        <v>2363</v>
      </c>
      <c r="J621" s="832" t="s">
        <v>2364</v>
      </c>
      <c r="K621" s="832" t="s">
        <v>2365</v>
      </c>
      <c r="L621" s="835">
        <v>87.67</v>
      </c>
      <c r="M621" s="835">
        <v>87.67</v>
      </c>
      <c r="N621" s="832">
        <v>1</v>
      </c>
      <c r="O621" s="836">
        <v>0.5</v>
      </c>
      <c r="P621" s="835">
        <v>87.67</v>
      </c>
      <c r="Q621" s="837">
        <v>1</v>
      </c>
      <c r="R621" s="832">
        <v>1</v>
      </c>
      <c r="S621" s="837">
        <v>1</v>
      </c>
      <c r="T621" s="836">
        <v>0.5</v>
      </c>
      <c r="U621" s="838">
        <v>1</v>
      </c>
    </row>
    <row r="622" spans="1:21" ht="14.4" customHeight="1" x14ac:dyDescent="0.3">
      <c r="A622" s="831">
        <v>50</v>
      </c>
      <c r="B622" s="832" t="s">
        <v>2036</v>
      </c>
      <c r="C622" s="832" t="s">
        <v>2041</v>
      </c>
      <c r="D622" s="833" t="s">
        <v>3245</v>
      </c>
      <c r="E622" s="834" t="s">
        <v>2054</v>
      </c>
      <c r="F622" s="832" t="s">
        <v>2037</v>
      </c>
      <c r="G622" s="832" t="s">
        <v>2857</v>
      </c>
      <c r="H622" s="832" t="s">
        <v>587</v>
      </c>
      <c r="I622" s="832" t="s">
        <v>2858</v>
      </c>
      <c r="J622" s="832" t="s">
        <v>2859</v>
      </c>
      <c r="K622" s="832" t="s">
        <v>2860</v>
      </c>
      <c r="L622" s="835">
        <v>160.1</v>
      </c>
      <c r="M622" s="835">
        <v>160.1</v>
      </c>
      <c r="N622" s="832">
        <v>1</v>
      </c>
      <c r="O622" s="836">
        <v>0.5</v>
      </c>
      <c r="P622" s="835">
        <v>160.1</v>
      </c>
      <c r="Q622" s="837">
        <v>1</v>
      </c>
      <c r="R622" s="832">
        <v>1</v>
      </c>
      <c r="S622" s="837">
        <v>1</v>
      </c>
      <c r="T622" s="836">
        <v>0.5</v>
      </c>
      <c r="U622" s="838">
        <v>1</v>
      </c>
    </row>
    <row r="623" spans="1:21" ht="14.4" customHeight="1" x14ac:dyDescent="0.3">
      <c r="A623" s="831">
        <v>50</v>
      </c>
      <c r="B623" s="832" t="s">
        <v>2036</v>
      </c>
      <c r="C623" s="832" t="s">
        <v>2041</v>
      </c>
      <c r="D623" s="833" t="s">
        <v>3245</v>
      </c>
      <c r="E623" s="834" t="s">
        <v>2054</v>
      </c>
      <c r="F623" s="832" t="s">
        <v>2037</v>
      </c>
      <c r="G623" s="832" t="s">
        <v>2857</v>
      </c>
      <c r="H623" s="832" t="s">
        <v>587</v>
      </c>
      <c r="I623" s="832" t="s">
        <v>2861</v>
      </c>
      <c r="J623" s="832" t="s">
        <v>2859</v>
      </c>
      <c r="K623" s="832" t="s">
        <v>2862</v>
      </c>
      <c r="L623" s="835">
        <v>640.41</v>
      </c>
      <c r="M623" s="835">
        <v>1280.82</v>
      </c>
      <c r="N623" s="832">
        <v>2</v>
      </c>
      <c r="O623" s="836">
        <v>1</v>
      </c>
      <c r="P623" s="835">
        <v>1280.82</v>
      </c>
      <c r="Q623" s="837">
        <v>1</v>
      </c>
      <c r="R623" s="832">
        <v>2</v>
      </c>
      <c r="S623" s="837">
        <v>1</v>
      </c>
      <c r="T623" s="836">
        <v>1</v>
      </c>
      <c r="U623" s="838">
        <v>1</v>
      </c>
    </row>
    <row r="624" spans="1:21" ht="14.4" customHeight="1" x14ac:dyDescent="0.3">
      <c r="A624" s="831">
        <v>50</v>
      </c>
      <c r="B624" s="832" t="s">
        <v>2036</v>
      </c>
      <c r="C624" s="832" t="s">
        <v>2041</v>
      </c>
      <c r="D624" s="833" t="s">
        <v>3245</v>
      </c>
      <c r="E624" s="834" t="s">
        <v>2054</v>
      </c>
      <c r="F624" s="832" t="s">
        <v>2037</v>
      </c>
      <c r="G624" s="832" t="s">
        <v>2857</v>
      </c>
      <c r="H624" s="832" t="s">
        <v>626</v>
      </c>
      <c r="I624" s="832" t="s">
        <v>2863</v>
      </c>
      <c r="J624" s="832" t="s">
        <v>2859</v>
      </c>
      <c r="K624" s="832" t="s">
        <v>2862</v>
      </c>
      <c r="L624" s="835">
        <v>640.41</v>
      </c>
      <c r="M624" s="835">
        <v>1280.82</v>
      </c>
      <c r="N624" s="832">
        <v>2</v>
      </c>
      <c r="O624" s="836">
        <v>0.5</v>
      </c>
      <c r="P624" s="835">
        <v>1280.82</v>
      </c>
      <c r="Q624" s="837">
        <v>1</v>
      </c>
      <c r="R624" s="832">
        <v>2</v>
      </c>
      <c r="S624" s="837">
        <v>1</v>
      </c>
      <c r="T624" s="836">
        <v>0.5</v>
      </c>
      <c r="U624" s="838">
        <v>1</v>
      </c>
    </row>
    <row r="625" spans="1:21" ht="14.4" customHeight="1" x14ac:dyDescent="0.3">
      <c r="A625" s="831">
        <v>50</v>
      </c>
      <c r="B625" s="832" t="s">
        <v>2036</v>
      </c>
      <c r="C625" s="832" t="s">
        <v>2041</v>
      </c>
      <c r="D625" s="833" t="s">
        <v>3245</v>
      </c>
      <c r="E625" s="834" t="s">
        <v>2054</v>
      </c>
      <c r="F625" s="832" t="s">
        <v>2037</v>
      </c>
      <c r="G625" s="832" t="s">
        <v>2584</v>
      </c>
      <c r="H625" s="832" t="s">
        <v>587</v>
      </c>
      <c r="I625" s="832" t="s">
        <v>2864</v>
      </c>
      <c r="J625" s="832" t="s">
        <v>2586</v>
      </c>
      <c r="K625" s="832" t="s">
        <v>2865</v>
      </c>
      <c r="L625" s="835">
        <v>64.5</v>
      </c>
      <c r="M625" s="835">
        <v>1483.5</v>
      </c>
      <c r="N625" s="832">
        <v>23</v>
      </c>
      <c r="O625" s="836">
        <v>7</v>
      </c>
      <c r="P625" s="835">
        <v>322.5</v>
      </c>
      <c r="Q625" s="837">
        <v>0.21739130434782608</v>
      </c>
      <c r="R625" s="832">
        <v>5</v>
      </c>
      <c r="S625" s="837">
        <v>0.21739130434782608</v>
      </c>
      <c r="T625" s="836">
        <v>2.5</v>
      </c>
      <c r="U625" s="838">
        <v>0.35714285714285715</v>
      </c>
    </row>
    <row r="626" spans="1:21" ht="14.4" customHeight="1" x14ac:dyDescent="0.3">
      <c r="A626" s="831">
        <v>50</v>
      </c>
      <c r="B626" s="832" t="s">
        <v>2036</v>
      </c>
      <c r="C626" s="832" t="s">
        <v>2041</v>
      </c>
      <c r="D626" s="833" t="s">
        <v>3245</v>
      </c>
      <c r="E626" s="834" t="s">
        <v>2054</v>
      </c>
      <c r="F626" s="832" t="s">
        <v>2037</v>
      </c>
      <c r="G626" s="832" t="s">
        <v>2584</v>
      </c>
      <c r="H626" s="832" t="s">
        <v>587</v>
      </c>
      <c r="I626" s="832" t="s">
        <v>2585</v>
      </c>
      <c r="J626" s="832" t="s">
        <v>2586</v>
      </c>
      <c r="K626" s="832" t="s">
        <v>2587</v>
      </c>
      <c r="L626" s="835">
        <v>32.25</v>
      </c>
      <c r="M626" s="835">
        <v>64.5</v>
      </c>
      <c r="N626" s="832">
        <v>2</v>
      </c>
      <c r="O626" s="836">
        <v>1</v>
      </c>
      <c r="P626" s="835">
        <v>32.25</v>
      </c>
      <c r="Q626" s="837">
        <v>0.5</v>
      </c>
      <c r="R626" s="832">
        <v>1</v>
      </c>
      <c r="S626" s="837">
        <v>0.5</v>
      </c>
      <c r="T626" s="836">
        <v>0.5</v>
      </c>
      <c r="U626" s="838">
        <v>0.5</v>
      </c>
    </row>
    <row r="627" spans="1:21" ht="14.4" customHeight="1" x14ac:dyDescent="0.3">
      <c r="A627" s="831">
        <v>50</v>
      </c>
      <c r="B627" s="832" t="s">
        <v>2036</v>
      </c>
      <c r="C627" s="832" t="s">
        <v>2041</v>
      </c>
      <c r="D627" s="833" t="s">
        <v>3245</v>
      </c>
      <c r="E627" s="834" t="s">
        <v>2054</v>
      </c>
      <c r="F627" s="832" t="s">
        <v>2037</v>
      </c>
      <c r="G627" s="832" t="s">
        <v>2584</v>
      </c>
      <c r="H627" s="832" t="s">
        <v>587</v>
      </c>
      <c r="I627" s="832" t="s">
        <v>2866</v>
      </c>
      <c r="J627" s="832" t="s">
        <v>2867</v>
      </c>
      <c r="K627" s="832" t="s">
        <v>1604</v>
      </c>
      <c r="L627" s="835">
        <v>115.18</v>
      </c>
      <c r="M627" s="835">
        <v>230.36</v>
      </c>
      <c r="N627" s="832">
        <v>2</v>
      </c>
      <c r="O627" s="836">
        <v>1.5</v>
      </c>
      <c r="P627" s="835">
        <v>115.18</v>
      </c>
      <c r="Q627" s="837">
        <v>0.5</v>
      </c>
      <c r="R627" s="832">
        <v>1</v>
      </c>
      <c r="S627" s="837">
        <v>0.5</v>
      </c>
      <c r="T627" s="836">
        <v>1</v>
      </c>
      <c r="U627" s="838">
        <v>0.66666666666666663</v>
      </c>
    </row>
    <row r="628" spans="1:21" ht="14.4" customHeight="1" x14ac:dyDescent="0.3">
      <c r="A628" s="831">
        <v>50</v>
      </c>
      <c r="B628" s="832" t="s">
        <v>2036</v>
      </c>
      <c r="C628" s="832" t="s">
        <v>2041</v>
      </c>
      <c r="D628" s="833" t="s">
        <v>3245</v>
      </c>
      <c r="E628" s="834" t="s">
        <v>2054</v>
      </c>
      <c r="F628" s="832" t="s">
        <v>2037</v>
      </c>
      <c r="G628" s="832" t="s">
        <v>2153</v>
      </c>
      <c r="H628" s="832" t="s">
        <v>626</v>
      </c>
      <c r="I628" s="832" t="s">
        <v>1741</v>
      </c>
      <c r="J628" s="832" t="s">
        <v>1740</v>
      </c>
      <c r="K628" s="832" t="s">
        <v>1742</v>
      </c>
      <c r="L628" s="835">
        <v>317.98</v>
      </c>
      <c r="M628" s="835">
        <v>953.94</v>
      </c>
      <c r="N628" s="832">
        <v>3</v>
      </c>
      <c r="O628" s="836">
        <v>1.5</v>
      </c>
      <c r="P628" s="835">
        <v>317.98</v>
      </c>
      <c r="Q628" s="837">
        <v>0.33333333333333331</v>
      </c>
      <c r="R628" s="832">
        <v>1</v>
      </c>
      <c r="S628" s="837">
        <v>0.33333333333333331</v>
      </c>
      <c r="T628" s="836">
        <v>0.5</v>
      </c>
      <c r="U628" s="838">
        <v>0.33333333333333331</v>
      </c>
    </row>
    <row r="629" spans="1:21" ht="14.4" customHeight="1" x14ac:dyDescent="0.3">
      <c r="A629" s="831">
        <v>50</v>
      </c>
      <c r="B629" s="832" t="s">
        <v>2036</v>
      </c>
      <c r="C629" s="832" t="s">
        <v>2041</v>
      </c>
      <c r="D629" s="833" t="s">
        <v>3245</v>
      </c>
      <c r="E629" s="834" t="s">
        <v>2054</v>
      </c>
      <c r="F629" s="832" t="s">
        <v>2037</v>
      </c>
      <c r="G629" s="832" t="s">
        <v>2153</v>
      </c>
      <c r="H629" s="832" t="s">
        <v>626</v>
      </c>
      <c r="I629" s="832" t="s">
        <v>1743</v>
      </c>
      <c r="J629" s="832" t="s">
        <v>1740</v>
      </c>
      <c r="K629" s="832" t="s">
        <v>1744</v>
      </c>
      <c r="L629" s="835">
        <v>10.34</v>
      </c>
      <c r="M629" s="835">
        <v>165.44</v>
      </c>
      <c r="N629" s="832">
        <v>16</v>
      </c>
      <c r="O629" s="836">
        <v>2</v>
      </c>
      <c r="P629" s="835">
        <v>82.72</v>
      </c>
      <c r="Q629" s="837">
        <v>0.5</v>
      </c>
      <c r="R629" s="832">
        <v>8</v>
      </c>
      <c r="S629" s="837">
        <v>0.5</v>
      </c>
      <c r="T629" s="836">
        <v>1</v>
      </c>
      <c r="U629" s="838">
        <v>0.5</v>
      </c>
    </row>
    <row r="630" spans="1:21" ht="14.4" customHeight="1" x14ac:dyDescent="0.3">
      <c r="A630" s="831">
        <v>50</v>
      </c>
      <c r="B630" s="832" t="s">
        <v>2036</v>
      </c>
      <c r="C630" s="832" t="s">
        <v>2041</v>
      </c>
      <c r="D630" s="833" t="s">
        <v>3245</v>
      </c>
      <c r="E630" s="834" t="s">
        <v>2054</v>
      </c>
      <c r="F630" s="832" t="s">
        <v>2037</v>
      </c>
      <c r="G630" s="832" t="s">
        <v>2153</v>
      </c>
      <c r="H630" s="832" t="s">
        <v>626</v>
      </c>
      <c r="I630" s="832" t="s">
        <v>1745</v>
      </c>
      <c r="J630" s="832" t="s">
        <v>1740</v>
      </c>
      <c r="K630" s="832" t="s">
        <v>1746</v>
      </c>
      <c r="L630" s="835">
        <v>15.9</v>
      </c>
      <c r="M630" s="835">
        <v>318</v>
      </c>
      <c r="N630" s="832">
        <v>20</v>
      </c>
      <c r="O630" s="836">
        <v>3.5</v>
      </c>
      <c r="P630" s="835">
        <v>79.5</v>
      </c>
      <c r="Q630" s="837">
        <v>0.25</v>
      </c>
      <c r="R630" s="832">
        <v>5</v>
      </c>
      <c r="S630" s="837">
        <v>0.25</v>
      </c>
      <c r="T630" s="836">
        <v>1</v>
      </c>
      <c r="U630" s="838">
        <v>0.2857142857142857</v>
      </c>
    </row>
    <row r="631" spans="1:21" ht="14.4" customHeight="1" x14ac:dyDescent="0.3">
      <c r="A631" s="831">
        <v>50</v>
      </c>
      <c r="B631" s="832" t="s">
        <v>2036</v>
      </c>
      <c r="C631" s="832" t="s">
        <v>2041</v>
      </c>
      <c r="D631" s="833" t="s">
        <v>3245</v>
      </c>
      <c r="E631" s="834" t="s">
        <v>2054</v>
      </c>
      <c r="F631" s="832" t="s">
        <v>2037</v>
      </c>
      <c r="G631" s="832" t="s">
        <v>2153</v>
      </c>
      <c r="H631" s="832" t="s">
        <v>626</v>
      </c>
      <c r="I631" s="832" t="s">
        <v>2868</v>
      </c>
      <c r="J631" s="832" t="s">
        <v>1740</v>
      </c>
      <c r="K631" s="832" t="s">
        <v>1629</v>
      </c>
      <c r="L631" s="835">
        <v>158.99</v>
      </c>
      <c r="M631" s="835">
        <v>635.96</v>
      </c>
      <c r="N631" s="832">
        <v>4</v>
      </c>
      <c r="O631" s="836">
        <v>1.5</v>
      </c>
      <c r="P631" s="835">
        <v>317.98</v>
      </c>
      <c r="Q631" s="837">
        <v>0.5</v>
      </c>
      <c r="R631" s="832">
        <v>2</v>
      </c>
      <c r="S631" s="837">
        <v>0.5</v>
      </c>
      <c r="T631" s="836">
        <v>0.5</v>
      </c>
      <c r="U631" s="838">
        <v>0.33333333333333331</v>
      </c>
    </row>
    <row r="632" spans="1:21" ht="14.4" customHeight="1" x14ac:dyDescent="0.3">
      <c r="A632" s="831">
        <v>50</v>
      </c>
      <c r="B632" s="832" t="s">
        <v>2036</v>
      </c>
      <c r="C632" s="832" t="s">
        <v>2041</v>
      </c>
      <c r="D632" s="833" t="s">
        <v>3245</v>
      </c>
      <c r="E632" s="834" t="s">
        <v>2054</v>
      </c>
      <c r="F632" s="832" t="s">
        <v>2037</v>
      </c>
      <c r="G632" s="832" t="s">
        <v>2153</v>
      </c>
      <c r="H632" s="832" t="s">
        <v>587</v>
      </c>
      <c r="I632" s="832" t="s">
        <v>2869</v>
      </c>
      <c r="J632" s="832" t="s">
        <v>2870</v>
      </c>
      <c r="K632" s="832" t="s">
        <v>1962</v>
      </c>
      <c r="L632" s="835">
        <v>286.18</v>
      </c>
      <c r="M632" s="835">
        <v>286.18</v>
      </c>
      <c r="N632" s="832">
        <v>1</v>
      </c>
      <c r="O632" s="836">
        <v>0.5</v>
      </c>
      <c r="P632" s="835">
        <v>286.18</v>
      </c>
      <c r="Q632" s="837">
        <v>1</v>
      </c>
      <c r="R632" s="832">
        <v>1</v>
      </c>
      <c r="S632" s="837">
        <v>1</v>
      </c>
      <c r="T632" s="836">
        <v>0.5</v>
      </c>
      <c r="U632" s="838">
        <v>1</v>
      </c>
    </row>
    <row r="633" spans="1:21" ht="14.4" customHeight="1" x14ac:dyDescent="0.3">
      <c r="A633" s="831">
        <v>50</v>
      </c>
      <c r="B633" s="832" t="s">
        <v>2036</v>
      </c>
      <c r="C633" s="832" t="s">
        <v>2041</v>
      </c>
      <c r="D633" s="833" t="s">
        <v>3245</v>
      </c>
      <c r="E633" s="834" t="s">
        <v>2054</v>
      </c>
      <c r="F633" s="832" t="s">
        <v>2037</v>
      </c>
      <c r="G633" s="832" t="s">
        <v>2871</v>
      </c>
      <c r="H633" s="832" t="s">
        <v>626</v>
      </c>
      <c r="I633" s="832" t="s">
        <v>2872</v>
      </c>
      <c r="J633" s="832" t="s">
        <v>2873</v>
      </c>
      <c r="K633" s="832" t="s">
        <v>2874</v>
      </c>
      <c r="L633" s="835">
        <v>341.53</v>
      </c>
      <c r="M633" s="835">
        <v>341.53</v>
      </c>
      <c r="N633" s="832">
        <v>1</v>
      </c>
      <c r="O633" s="836">
        <v>0.5</v>
      </c>
      <c r="P633" s="835"/>
      <c r="Q633" s="837">
        <v>0</v>
      </c>
      <c r="R633" s="832"/>
      <c r="S633" s="837">
        <v>0</v>
      </c>
      <c r="T633" s="836"/>
      <c r="U633" s="838">
        <v>0</v>
      </c>
    </row>
    <row r="634" spans="1:21" ht="14.4" customHeight="1" x14ac:dyDescent="0.3">
      <c r="A634" s="831">
        <v>50</v>
      </c>
      <c r="B634" s="832" t="s">
        <v>2036</v>
      </c>
      <c r="C634" s="832" t="s">
        <v>2041</v>
      </c>
      <c r="D634" s="833" t="s">
        <v>3245</v>
      </c>
      <c r="E634" s="834" t="s">
        <v>2054</v>
      </c>
      <c r="F634" s="832" t="s">
        <v>2037</v>
      </c>
      <c r="G634" s="832" t="s">
        <v>2875</v>
      </c>
      <c r="H634" s="832" t="s">
        <v>587</v>
      </c>
      <c r="I634" s="832" t="s">
        <v>2876</v>
      </c>
      <c r="J634" s="832" t="s">
        <v>2877</v>
      </c>
      <c r="K634" s="832" t="s">
        <v>2878</v>
      </c>
      <c r="L634" s="835">
        <v>1098.0999999999999</v>
      </c>
      <c r="M634" s="835">
        <v>3294.2999999999997</v>
      </c>
      <c r="N634" s="832">
        <v>3</v>
      </c>
      <c r="O634" s="836">
        <v>1</v>
      </c>
      <c r="P634" s="835"/>
      <c r="Q634" s="837">
        <v>0</v>
      </c>
      <c r="R634" s="832"/>
      <c r="S634" s="837">
        <v>0</v>
      </c>
      <c r="T634" s="836"/>
      <c r="U634" s="838">
        <v>0</v>
      </c>
    </row>
    <row r="635" spans="1:21" ht="14.4" customHeight="1" x14ac:dyDescent="0.3">
      <c r="A635" s="831">
        <v>50</v>
      </c>
      <c r="B635" s="832" t="s">
        <v>2036</v>
      </c>
      <c r="C635" s="832" t="s">
        <v>2041</v>
      </c>
      <c r="D635" s="833" t="s">
        <v>3245</v>
      </c>
      <c r="E635" s="834" t="s">
        <v>2054</v>
      </c>
      <c r="F635" s="832" t="s">
        <v>2037</v>
      </c>
      <c r="G635" s="832" t="s">
        <v>2154</v>
      </c>
      <c r="H635" s="832" t="s">
        <v>587</v>
      </c>
      <c r="I635" s="832" t="s">
        <v>2879</v>
      </c>
      <c r="J635" s="832" t="s">
        <v>2156</v>
      </c>
      <c r="K635" s="832" t="s">
        <v>2438</v>
      </c>
      <c r="L635" s="835">
        <v>279.52999999999997</v>
      </c>
      <c r="M635" s="835">
        <v>279.52999999999997</v>
      </c>
      <c r="N635" s="832">
        <v>1</v>
      </c>
      <c r="O635" s="836">
        <v>0.5</v>
      </c>
      <c r="P635" s="835">
        <v>279.52999999999997</v>
      </c>
      <c r="Q635" s="837">
        <v>1</v>
      </c>
      <c r="R635" s="832">
        <v>1</v>
      </c>
      <c r="S635" s="837">
        <v>1</v>
      </c>
      <c r="T635" s="836">
        <v>0.5</v>
      </c>
      <c r="U635" s="838">
        <v>1</v>
      </c>
    </row>
    <row r="636" spans="1:21" ht="14.4" customHeight="1" x14ac:dyDescent="0.3">
      <c r="A636" s="831">
        <v>50</v>
      </c>
      <c r="B636" s="832" t="s">
        <v>2036</v>
      </c>
      <c r="C636" s="832" t="s">
        <v>2041</v>
      </c>
      <c r="D636" s="833" t="s">
        <v>3245</v>
      </c>
      <c r="E636" s="834" t="s">
        <v>2054</v>
      </c>
      <c r="F636" s="832" t="s">
        <v>2037</v>
      </c>
      <c r="G636" s="832" t="s">
        <v>2154</v>
      </c>
      <c r="H636" s="832" t="s">
        <v>587</v>
      </c>
      <c r="I636" s="832" t="s">
        <v>2589</v>
      </c>
      <c r="J636" s="832" t="s">
        <v>2156</v>
      </c>
      <c r="K636" s="832" t="s">
        <v>2245</v>
      </c>
      <c r="L636" s="835">
        <v>430.05</v>
      </c>
      <c r="M636" s="835">
        <v>1720.2</v>
      </c>
      <c r="N636" s="832">
        <v>4</v>
      </c>
      <c r="O636" s="836">
        <v>2</v>
      </c>
      <c r="P636" s="835"/>
      <c r="Q636" s="837">
        <v>0</v>
      </c>
      <c r="R636" s="832"/>
      <c r="S636" s="837">
        <v>0</v>
      </c>
      <c r="T636" s="836"/>
      <c r="U636" s="838">
        <v>0</v>
      </c>
    </row>
    <row r="637" spans="1:21" ht="14.4" customHeight="1" x14ac:dyDescent="0.3">
      <c r="A637" s="831">
        <v>50</v>
      </c>
      <c r="B637" s="832" t="s">
        <v>2036</v>
      </c>
      <c r="C637" s="832" t="s">
        <v>2041</v>
      </c>
      <c r="D637" s="833" t="s">
        <v>3245</v>
      </c>
      <c r="E637" s="834" t="s">
        <v>2054</v>
      </c>
      <c r="F637" s="832" t="s">
        <v>2037</v>
      </c>
      <c r="G637" s="832" t="s">
        <v>2154</v>
      </c>
      <c r="H637" s="832" t="s">
        <v>587</v>
      </c>
      <c r="I637" s="832" t="s">
        <v>2880</v>
      </c>
      <c r="J637" s="832" t="s">
        <v>2156</v>
      </c>
      <c r="K637" s="832" t="s">
        <v>1790</v>
      </c>
      <c r="L637" s="835">
        <v>661.62</v>
      </c>
      <c r="M637" s="835">
        <v>661.62</v>
      </c>
      <c r="N637" s="832">
        <v>1</v>
      </c>
      <c r="O637" s="836">
        <v>0.5</v>
      </c>
      <c r="P637" s="835"/>
      <c r="Q637" s="837">
        <v>0</v>
      </c>
      <c r="R637" s="832"/>
      <c r="S637" s="837">
        <v>0</v>
      </c>
      <c r="T637" s="836"/>
      <c r="U637" s="838">
        <v>0</v>
      </c>
    </row>
    <row r="638" spans="1:21" ht="14.4" customHeight="1" x14ac:dyDescent="0.3">
      <c r="A638" s="831">
        <v>50</v>
      </c>
      <c r="B638" s="832" t="s">
        <v>2036</v>
      </c>
      <c r="C638" s="832" t="s">
        <v>2041</v>
      </c>
      <c r="D638" s="833" t="s">
        <v>3245</v>
      </c>
      <c r="E638" s="834" t="s">
        <v>2054</v>
      </c>
      <c r="F638" s="832" t="s">
        <v>2037</v>
      </c>
      <c r="G638" s="832" t="s">
        <v>2154</v>
      </c>
      <c r="H638" s="832" t="s">
        <v>626</v>
      </c>
      <c r="I638" s="832" t="s">
        <v>1797</v>
      </c>
      <c r="J638" s="832" t="s">
        <v>1795</v>
      </c>
      <c r="K638" s="832" t="s">
        <v>1798</v>
      </c>
      <c r="L638" s="835">
        <v>477.84</v>
      </c>
      <c r="M638" s="835">
        <v>1433.52</v>
      </c>
      <c r="N638" s="832">
        <v>3</v>
      </c>
      <c r="O638" s="836">
        <v>1.5</v>
      </c>
      <c r="P638" s="835">
        <v>477.84</v>
      </c>
      <c r="Q638" s="837">
        <v>0.33333333333333331</v>
      </c>
      <c r="R638" s="832">
        <v>1</v>
      </c>
      <c r="S638" s="837">
        <v>0.33333333333333331</v>
      </c>
      <c r="T638" s="836">
        <v>0.5</v>
      </c>
      <c r="U638" s="838">
        <v>0.33333333333333331</v>
      </c>
    </row>
    <row r="639" spans="1:21" ht="14.4" customHeight="1" x14ac:dyDescent="0.3">
      <c r="A639" s="831">
        <v>50</v>
      </c>
      <c r="B639" s="832" t="s">
        <v>2036</v>
      </c>
      <c r="C639" s="832" t="s">
        <v>2041</v>
      </c>
      <c r="D639" s="833" t="s">
        <v>3245</v>
      </c>
      <c r="E639" s="834" t="s">
        <v>2054</v>
      </c>
      <c r="F639" s="832" t="s">
        <v>2037</v>
      </c>
      <c r="G639" s="832" t="s">
        <v>2154</v>
      </c>
      <c r="H639" s="832" t="s">
        <v>626</v>
      </c>
      <c r="I639" s="832" t="s">
        <v>2881</v>
      </c>
      <c r="J639" s="832" t="s">
        <v>1795</v>
      </c>
      <c r="K639" s="832" t="s">
        <v>2378</v>
      </c>
      <c r="L639" s="835">
        <v>310.58999999999997</v>
      </c>
      <c r="M639" s="835">
        <v>310.58999999999997</v>
      </c>
      <c r="N639" s="832">
        <v>1</v>
      </c>
      <c r="O639" s="836">
        <v>0.5</v>
      </c>
      <c r="P639" s="835"/>
      <c r="Q639" s="837">
        <v>0</v>
      </c>
      <c r="R639" s="832"/>
      <c r="S639" s="837">
        <v>0</v>
      </c>
      <c r="T639" s="836"/>
      <c r="U639" s="838">
        <v>0</v>
      </c>
    </row>
    <row r="640" spans="1:21" ht="14.4" customHeight="1" x14ac:dyDescent="0.3">
      <c r="A640" s="831">
        <v>50</v>
      </c>
      <c r="B640" s="832" t="s">
        <v>2036</v>
      </c>
      <c r="C640" s="832" t="s">
        <v>2041</v>
      </c>
      <c r="D640" s="833" t="s">
        <v>3245</v>
      </c>
      <c r="E640" s="834" t="s">
        <v>2054</v>
      </c>
      <c r="F640" s="832" t="s">
        <v>2037</v>
      </c>
      <c r="G640" s="832" t="s">
        <v>2154</v>
      </c>
      <c r="H640" s="832" t="s">
        <v>587</v>
      </c>
      <c r="I640" s="832" t="s">
        <v>2882</v>
      </c>
      <c r="J640" s="832" t="s">
        <v>2883</v>
      </c>
      <c r="K640" s="832" t="s">
        <v>2011</v>
      </c>
      <c r="L640" s="835">
        <v>133.79</v>
      </c>
      <c r="M640" s="835">
        <v>401.37</v>
      </c>
      <c r="N640" s="832">
        <v>3</v>
      </c>
      <c r="O640" s="836">
        <v>0.5</v>
      </c>
      <c r="P640" s="835">
        <v>401.37</v>
      </c>
      <c r="Q640" s="837">
        <v>1</v>
      </c>
      <c r="R640" s="832">
        <v>3</v>
      </c>
      <c r="S640" s="837">
        <v>1</v>
      </c>
      <c r="T640" s="836">
        <v>0.5</v>
      </c>
      <c r="U640" s="838">
        <v>1</v>
      </c>
    </row>
    <row r="641" spans="1:21" ht="14.4" customHeight="1" x14ac:dyDescent="0.3">
      <c r="A641" s="831">
        <v>50</v>
      </c>
      <c r="B641" s="832" t="s">
        <v>2036</v>
      </c>
      <c r="C641" s="832" t="s">
        <v>2041</v>
      </c>
      <c r="D641" s="833" t="s">
        <v>3245</v>
      </c>
      <c r="E641" s="834" t="s">
        <v>2054</v>
      </c>
      <c r="F641" s="832" t="s">
        <v>2037</v>
      </c>
      <c r="G641" s="832" t="s">
        <v>2884</v>
      </c>
      <c r="H641" s="832" t="s">
        <v>626</v>
      </c>
      <c r="I641" s="832" t="s">
        <v>1916</v>
      </c>
      <c r="J641" s="832" t="s">
        <v>1096</v>
      </c>
      <c r="K641" s="832" t="s">
        <v>1917</v>
      </c>
      <c r="L641" s="835">
        <v>63.75</v>
      </c>
      <c r="M641" s="835">
        <v>63.75</v>
      </c>
      <c r="N641" s="832">
        <v>1</v>
      </c>
      <c r="O641" s="836">
        <v>0.5</v>
      </c>
      <c r="P641" s="835"/>
      <c r="Q641" s="837">
        <v>0</v>
      </c>
      <c r="R641" s="832"/>
      <c r="S641" s="837">
        <v>0</v>
      </c>
      <c r="T641" s="836"/>
      <c r="U641" s="838">
        <v>0</v>
      </c>
    </row>
    <row r="642" spans="1:21" ht="14.4" customHeight="1" x14ac:dyDescent="0.3">
      <c r="A642" s="831">
        <v>50</v>
      </c>
      <c r="B642" s="832" t="s">
        <v>2036</v>
      </c>
      <c r="C642" s="832" t="s">
        <v>2041</v>
      </c>
      <c r="D642" s="833" t="s">
        <v>3245</v>
      </c>
      <c r="E642" s="834" t="s">
        <v>2054</v>
      </c>
      <c r="F642" s="832" t="s">
        <v>2037</v>
      </c>
      <c r="G642" s="832" t="s">
        <v>2885</v>
      </c>
      <c r="H642" s="832" t="s">
        <v>587</v>
      </c>
      <c r="I642" s="832" t="s">
        <v>2886</v>
      </c>
      <c r="J642" s="832" t="s">
        <v>2887</v>
      </c>
      <c r="K642" s="832" t="s">
        <v>2888</v>
      </c>
      <c r="L642" s="835">
        <v>0</v>
      </c>
      <c r="M642" s="835">
        <v>0</v>
      </c>
      <c r="N642" s="832">
        <v>3</v>
      </c>
      <c r="O642" s="836">
        <v>1</v>
      </c>
      <c r="P642" s="835"/>
      <c r="Q642" s="837"/>
      <c r="R642" s="832"/>
      <c r="S642" s="837">
        <v>0</v>
      </c>
      <c r="T642" s="836"/>
      <c r="U642" s="838">
        <v>0</v>
      </c>
    </row>
    <row r="643" spans="1:21" ht="14.4" customHeight="1" x14ac:dyDescent="0.3">
      <c r="A643" s="831">
        <v>50</v>
      </c>
      <c r="B643" s="832" t="s">
        <v>2036</v>
      </c>
      <c r="C643" s="832" t="s">
        <v>2041</v>
      </c>
      <c r="D643" s="833" t="s">
        <v>3245</v>
      </c>
      <c r="E643" s="834" t="s">
        <v>2054</v>
      </c>
      <c r="F643" s="832" t="s">
        <v>2037</v>
      </c>
      <c r="G643" s="832" t="s">
        <v>2885</v>
      </c>
      <c r="H643" s="832" t="s">
        <v>587</v>
      </c>
      <c r="I643" s="832" t="s">
        <v>2889</v>
      </c>
      <c r="J643" s="832" t="s">
        <v>2890</v>
      </c>
      <c r="K643" s="832" t="s">
        <v>2888</v>
      </c>
      <c r="L643" s="835">
        <v>0</v>
      </c>
      <c r="M643" s="835">
        <v>0</v>
      </c>
      <c r="N643" s="832">
        <v>2</v>
      </c>
      <c r="O643" s="836">
        <v>1.5</v>
      </c>
      <c r="P643" s="835">
        <v>0</v>
      </c>
      <c r="Q643" s="837"/>
      <c r="R643" s="832">
        <v>1</v>
      </c>
      <c r="S643" s="837">
        <v>0.5</v>
      </c>
      <c r="T643" s="836">
        <v>0.5</v>
      </c>
      <c r="U643" s="838">
        <v>0.33333333333333331</v>
      </c>
    </row>
    <row r="644" spans="1:21" ht="14.4" customHeight="1" x14ac:dyDescent="0.3">
      <c r="A644" s="831">
        <v>50</v>
      </c>
      <c r="B644" s="832" t="s">
        <v>2036</v>
      </c>
      <c r="C644" s="832" t="s">
        <v>2041</v>
      </c>
      <c r="D644" s="833" t="s">
        <v>3245</v>
      </c>
      <c r="E644" s="834" t="s">
        <v>2054</v>
      </c>
      <c r="F644" s="832" t="s">
        <v>2037</v>
      </c>
      <c r="G644" s="832" t="s">
        <v>2885</v>
      </c>
      <c r="H644" s="832" t="s">
        <v>587</v>
      </c>
      <c r="I644" s="832" t="s">
        <v>2891</v>
      </c>
      <c r="J644" s="832" t="s">
        <v>2892</v>
      </c>
      <c r="K644" s="832" t="s">
        <v>2893</v>
      </c>
      <c r="L644" s="835">
        <v>0</v>
      </c>
      <c r="M644" s="835">
        <v>0</v>
      </c>
      <c r="N644" s="832">
        <v>1</v>
      </c>
      <c r="O644" s="836">
        <v>1</v>
      </c>
      <c r="P644" s="835"/>
      <c r="Q644" s="837"/>
      <c r="R644" s="832"/>
      <c r="S644" s="837">
        <v>0</v>
      </c>
      <c r="T644" s="836"/>
      <c r="U644" s="838">
        <v>0</v>
      </c>
    </row>
    <row r="645" spans="1:21" ht="14.4" customHeight="1" x14ac:dyDescent="0.3">
      <c r="A645" s="831">
        <v>50</v>
      </c>
      <c r="B645" s="832" t="s">
        <v>2036</v>
      </c>
      <c r="C645" s="832" t="s">
        <v>2041</v>
      </c>
      <c r="D645" s="833" t="s">
        <v>3245</v>
      </c>
      <c r="E645" s="834" t="s">
        <v>2054</v>
      </c>
      <c r="F645" s="832" t="s">
        <v>2037</v>
      </c>
      <c r="G645" s="832" t="s">
        <v>2885</v>
      </c>
      <c r="H645" s="832" t="s">
        <v>587</v>
      </c>
      <c r="I645" s="832" t="s">
        <v>2894</v>
      </c>
      <c r="J645" s="832" t="s">
        <v>2895</v>
      </c>
      <c r="K645" s="832" t="s">
        <v>2896</v>
      </c>
      <c r="L645" s="835">
        <v>0</v>
      </c>
      <c r="M645" s="835">
        <v>0</v>
      </c>
      <c r="N645" s="832">
        <v>26</v>
      </c>
      <c r="O645" s="836">
        <v>8</v>
      </c>
      <c r="P645" s="835">
        <v>0</v>
      </c>
      <c r="Q645" s="837"/>
      <c r="R645" s="832">
        <v>1</v>
      </c>
      <c r="S645" s="837">
        <v>3.8461538461538464E-2</v>
      </c>
      <c r="T645" s="836">
        <v>1</v>
      </c>
      <c r="U645" s="838">
        <v>0.125</v>
      </c>
    </row>
    <row r="646" spans="1:21" ht="14.4" customHeight="1" x14ac:dyDescent="0.3">
      <c r="A646" s="831">
        <v>50</v>
      </c>
      <c r="B646" s="832" t="s">
        <v>2036</v>
      </c>
      <c r="C646" s="832" t="s">
        <v>2041</v>
      </c>
      <c r="D646" s="833" t="s">
        <v>3245</v>
      </c>
      <c r="E646" s="834" t="s">
        <v>2054</v>
      </c>
      <c r="F646" s="832" t="s">
        <v>2037</v>
      </c>
      <c r="G646" s="832" t="s">
        <v>2885</v>
      </c>
      <c r="H646" s="832" t="s">
        <v>587</v>
      </c>
      <c r="I646" s="832" t="s">
        <v>2897</v>
      </c>
      <c r="J646" s="832" t="s">
        <v>2898</v>
      </c>
      <c r="K646" s="832" t="s">
        <v>2888</v>
      </c>
      <c r="L646" s="835">
        <v>0</v>
      </c>
      <c r="M646" s="835">
        <v>0</v>
      </c>
      <c r="N646" s="832">
        <v>2</v>
      </c>
      <c r="O646" s="836">
        <v>1</v>
      </c>
      <c r="P646" s="835">
        <v>0</v>
      </c>
      <c r="Q646" s="837"/>
      <c r="R646" s="832">
        <v>2</v>
      </c>
      <c r="S646" s="837">
        <v>1</v>
      </c>
      <c r="T646" s="836">
        <v>1</v>
      </c>
      <c r="U646" s="838">
        <v>1</v>
      </c>
    </row>
    <row r="647" spans="1:21" ht="14.4" customHeight="1" x14ac:dyDescent="0.3">
      <c r="A647" s="831">
        <v>50</v>
      </c>
      <c r="B647" s="832" t="s">
        <v>2036</v>
      </c>
      <c r="C647" s="832" t="s">
        <v>2041</v>
      </c>
      <c r="D647" s="833" t="s">
        <v>3245</v>
      </c>
      <c r="E647" s="834" t="s">
        <v>2054</v>
      </c>
      <c r="F647" s="832" t="s">
        <v>2037</v>
      </c>
      <c r="G647" s="832" t="s">
        <v>2899</v>
      </c>
      <c r="H647" s="832" t="s">
        <v>587</v>
      </c>
      <c r="I647" s="832" t="s">
        <v>2900</v>
      </c>
      <c r="J647" s="832" t="s">
        <v>2901</v>
      </c>
      <c r="K647" s="832" t="s">
        <v>2902</v>
      </c>
      <c r="L647" s="835">
        <v>0</v>
      </c>
      <c r="M647" s="835">
        <v>0</v>
      </c>
      <c r="N647" s="832">
        <v>5</v>
      </c>
      <c r="O647" s="836">
        <v>1.5</v>
      </c>
      <c r="P647" s="835"/>
      <c r="Q647" s="837"/>
      <c r="R647" s="832"/>
      <c r="S647" s="837">
        <v>0</v>
      </c>
      <c r="T647" s="836"/>
      <c r="U647" s="838">
        <v>0</v>
      </c>
    </row>
    <row r="648" spans="1:21" ht="14.4" customHeight="1" x14ac:dyDescent="0.3">
      <c r="A648" s="831">
        <v>50</v>
      </c>
      <c r="B648" s="832" t="s">
        <v>2036</v>
      </c>
      <c r="C648" s="832" t="s">
        <v>2041</v>
      </c>
      <c r="D648" s="833" t="s">
        <v>3245</v>
      </c>
      <c r="E648" s="834" t="s">
        <v>2054</v>
      </c>
      <c r="F648" s="832" t="s">
        <v>2037</v>
      </c>
      <c r="G648" s="832" t="s">
        <v>2601</v>
      </c>
      <c r="H648" s="832" t="s">
        <v>626</v>
      </c>
      <c r="I648" s="832" t="s">
        <v>1883</v>
      </c>
      <c r="J648" s="832" t="s">
        <v>962</v>
      </c>
      <c r="K648" s="832" t="s">
        <v>1884</v>
      </c>
      <c r="L648" s="835">
        <v>0</v>
      </c>
      <c r="M648" s="835">
        <v>0</v>
      </c>
      <c r="N648" s="832">
        <v>11</v>
      </c>
      <c r="O648" s="836">
        <v>3</v>
      </c>
      <c r="P648" s="835">
        <v>0</v>
      </c>
      <c r="Q648" s="837"/>
      <c r="R648" s="832">
        <v>4</v>
      </c>
      <c r="S648" s="837">
        <v>0.36363636363636365</v>
      </c>
      <c r="T648" s="836">
        <v>1.5</v>
      </c>
      <c r="U648" s="838">
        <v>0.5</v>
      </c>
    </row>
    <row r="649" spans="1:21" ht="14.4" customHeight="1" x14ac:dyDescent="0.3">
      <c r="A649" s="831">
        <v>50</v>
      </c>
      <c r="B649" s="832" t="s">
        <v>2036</v>
      </c>
      <c r="C649" s="832" t="s">
        <v>2041</v>
      </c>
      <c r="D649" s="833" t="s">
        <v>3245</v>
      </c>
      <c r="E649" s="834" t="s">
        <v>2054</v>
      </c>
      <c r="F649" s="832" t="s">
        <v>2037</v>
      </c>
      <c r="G649" s="832" t="s">
        <v>2903</v>
      </c>
      <c r="H649" s="832" t="s">
        <v>626</v>
      </c>
      <c r="I649" s="832" t="s">
        <v>2904</v>
      </c>
      <c r="J649" s="832" t="s">
        <v>2905</v>
      </c>
      <c r="K649" s="832" t="s">
        <v>1713</v>
      </c>
      <c r="L649" s="835">
        <v>1543.26</v>
      </c>
      <c r="M649" s="835">
        <v>3086.52</v>
      </c>
      <c r="N649" s="832">
        <v>2</v>
      </c>
      <c r="O649" s="836">
        <v>0.5</v>
      </c>
      <c r="P649" s="835"/>
      <c r="Q649" s="837">
        <v>0</v>
      </c>
      <c r="R649" s="832"/>
      <c r="S649" s="837">
        <v>0</v>
      </c>
      <c r="T649" s="836"/>
      <c r="U649" s="838">
        <v>0</v>
      </c>
    </row>
    <row r="650" spans="1:21" ht="14.4" customHeight="1" x14ac:dyDescent="0.3">
      <c r="A650" s="831">
        <v>50</v>
      </c>
      <c r="B650" s="832" t="s">
        <v>2036</v>
      </c>
      <c r="C650" s="832" t="s">
        <v>2041</v>
      </c>
      <c r="D650" s="833" t="s">
        <v>3245</v>
      </c>
      <c r="E650" s="834" t="s">
        <v>2054</v>
      </c>
      <c r="F650" s="832" t="s">
        <v>2037</v>
      </c>
      <c r="G650" s="832" t="s">
        <v>2467</v>
      </c>
      <c r="H650" s="832" t="s">
        <v>587</v>
      </c>
      <c r="I650" s="832" t="s">
        <v>2468</v>
      </c>
      <c r="J650" s="832" t="s">
        <v>2469</v>
      </c>
      <c r="K650" s="832" t="s">
        <v>2380</v>
      </c>
      <c r="L650" s="835">
        <v>120.14</v>
      </c>
      <c r="M650" s="835">
        <v>2042.38</v>
      </c>
      <c r="N650" s="832">
        <v>17</v>
      </c>
      <c r="O650" s="836">
        <v>7</v>
      </c>
      <c r="P650" s="835">
        <v>360.42</v>
      </c>
      <c r="Q650" s="837">
        <v>0.17647058823529413</v>
      </c>
      <c r="R650" s="832">
        <v>3</v>
      </c>
      <c r="S650" s="837">
        <v>0.17647058823529413</v>
      </c>
      <c r="T650" s="836">
        <v>1.5</v>
      </c>
      <c r="U650" s="838">
        <v>0.21428571428571427</v>
      </c>
    </row>
    <row r="651" spans="1:21" ht="14.4" customHeight="1" x14ac:dyDescent="0.3">
      <c r="A651" s="831">
        <v>50</v>
      </c>
      <c r="B651" s="832" t="s">
        <v>2036</v>
      </c>
      <c r="C651" s="832" t="s">
        <v>2041</v>
      </c>
      <c r="D651" s="833" t="s">
        <v>3245</v>
      </c>
      <c r="E651" s="834" t="s">
        <v>2054</v>
      </c>
      <c r="F651" s="832" t="s">
        <v>2037</v>
      </c>
      <c r="G651" s="832" t="s">
        <v>2467</v>
      </c>
      <c r="H651" s="832" t="s">
        <v>587</v>
      </c>
      <c r="I651" s="832" t="s">
        <v>2906</v>
      </c>
      <c r="J651" s="832" t="s">
        <v>2907</v>
      </c>
      <c r="K651" s="832" t="s">
        <v>2908</v>
      </c>
      <c r="L651" s="835">
        <v>240.27</v>
      </c>
      <c r="M651" s="835">
        <v>240.27</v>
      </c>
      <c r="N651" s="832">
        <v>1</v>
      </c>
      <c r="O651" s="836">
        <v>1</v>
      </c>
      <c r="P651" s="835"/>
      <c r="Q651" s="837">
        <v>0</v>
      </c>
      <c r="R651" s="832"/>
      <c r="S651" s="837">
        <v>0</v>
      </c>
      <c r="T651" s="836"/>
      <c r="U651" s="838">
        <v>0</v>
      </c>
    </row>
    <row r="652" spans="1:21" ht="14.4" customHeight="1" x14ac:dyDescent="0.3">
      <c r="A652" s="831">
        <v>50</v>
      </c>
      <c r="B652" s="832" t="s">
        <v>2036</v>
      </c>
      <c r="C652" s="832" t="s">
        <v>2041</v>
      </c>
      <c r="D652" s="833" t="s">
        <v>3245</v>
      </c>
      <c r="E652" s="834" t="s">
        <v>2054</v>
      </c>
      <c r="F652" s="832" t="s">
        <v>2037</v>
      </c>
      <c r="G652" s="832" t="s">
        <v>2161</v>
      </c>
      <c r="H652" s="832" t="s">
        <v>587</v>
      </c>
      <c r="I652" s="832" t="s">
        <v>2470</v>
      </c>
      <c r="J652" s="832" t="s">
        <v>1100</v>
      </c>
      <c r="K652" s="832" t="s">
        <v>1722</v>
      </c>
      <c r="L652" s="835">
        <v>210.38</v>
      </c>
      <c r="M652" s="835">
        <v>1893.4200000000003</v>
      </c>
      <c r="N652" s="832">
        <v>9</v>
      </c>
      <c r="O652" s="836">
        <v>4</v>
      </c>
      <c r="P652" s="835">
        <v>420.76</v>
      </c>
      <c r="Q652" s="837">
        <v>0.22222222222222218</v>
      </c>
      <c r="R652" s="832">
        <v>2</v>
      </c>
      <c r="S652" s="837">
        <v>0.22222222222222221</v>
      </c>
      <c r="T652" s="836">
        <v>1</v>
      </c>
      <c r="U652" s="838">
        <v>0.25</v>
      </c>
    </row>
    <row r="653" spans="1:21" ht="14.4" customHeight="1" x14ac:dyDescent="0.3">
      <c r="A653" s="831">
        <v>50</v>
      </c>
      <c r="B653" s="832" t="s">
        <v>2036</v>
      </c>
      <c r="C653" s="832" t="s">
        <v>2041</v>
      </c>
      <c r="D653" s="833" t="s">
        <v>3245</v>
      </c>
      <c r="E653" s="834" t="s">
        <v>2054</v>
      </c>
      <c r="F653" s="832" t="s">
        <v>2037</v>
      </c>
      <c r="G653" s="832" t="s">
        <v>2161</v>
      </c>
      <c r="H653" s="832" t="s">
        <v>587</v>
      </c>
      <c r="I653" s="832" t="s">
        <v>2162</v>
      </c>
      <c r="J653" s="832" t="s">
        <v>1100</v>
      </c>
      <c r="K653" s="832" t="s">
        <v>2163</v>
      </c>
      <c r="L653" s="835">
        <v>42.08</v>
      </c>
      <c r="M653" s="835">
        <v>126.24</v>
      </c>
      <c r="N653" s="832">
        <v>3</v>
      </c>
      <c r="O653" s="836">
        <v>1.5</v>
      </c>
      <c r="P653" s="835">
        <v>42.08</v>
      </c>
      <c r="Q653" s="837">
        <v>0.33333333333333331</v>
      </c>
      <c r="R653" s="832">
        <v>1</v>
      </c>
      <c r="S653" s="837">
        <v>0.33333333333333331</v>
      </c>
      <c r="T653" s="836">
        <v>0.5</v>
      </c>
      <c r="U653" s="838">
        <v>0.33333333333333331</v>
      </c>
    </row>
    <row r="654" spans="1:21" ht="14.4" customHeight="1" x14ac:dyDescent="0.3">
      <c r="A654" s="831">
        <v>50</v>
      </c>
      <c r="B654" s="832" t="s">
        <v>2036</v>
      </c>
      <c r="C654" s="832" t="s">
        <v>2041</v>
      </c>
      <c r="D654" s="833" t="s">
        <v>3245</v>
      </c>
      <c r="E654" s="834" t="s">
        <v>2054</v>
      </c>
      <c r="F654" s="832" t="s">
        <v>2037</v>
      </c>
      <c r="G654" s="832" t="s">
        <v>2909</v>
      </c>
      <c r="H654" s="832" t="s">
        <v>587</v>
      </c>
      <c r="I654" s="832" t="s">
        <v>2910</v>
      </c>
      <c r="J654" s="832" t="s">
        <v>1022</v>
      </c>
      <c r="K654" s="832" t="s">
        <v>2911</v>
      </c>
      <c r="L654" s="835">
        <v>282.05</v>
      </c>
      <c r="M654" s="835">
        <v>564.1</v>
      </c>
      <c r="N654" s="832">
        <v>2</v>
      </c>
      <c r="O654" s="836">
        <v>0.5</v>
      </c>
      <c r="P654" s="835">
        <v>564.1</v>
      </c>
      <c r="Q654" s="837">
        <v>1</v>
      </c>
      <c r="R654" s="832">
        <v>2</v>
      </c>
      <c r="S654" s="837">
        <v>1</v>
      </c>
      <c r="T654" s="836">
        <v>0.5</v>
      </c>
      <c r="U654" s="838">
        <v>1</v>
      </c>
    </row>
    <row r="655" spans="1:21" ht="14.4" customHeight="1" x14ac:dyDescent="0.3">
      <c r="A655" s="831">
        <v>50</v>
      </c>
      <c r="B655" s="832" t="s">
        <v>2036</v>
      </c>
      <c r="C655" s="832" t="s">
        <v>2041</v>
      </c>
      <c r="D655" s="833" t="s">
        <v>3245</v>
      </c>
      <c r="E655" s="834" t="s">
        <v>2054</v>
      </c>
      <c r="F655" s="832" t="s">
        <v>2037</v>
      </c>
      <c r="G655" s="832" t="s">
        <v>2912</v>
      </c>
      <c r="H655" s="832" t="s">
        <v>587</v>
      </c>
      <c r="I655" s="832" t="s">
        <v>2913</v>
      </c>
      <c r="J655" s="832" t="s">
        <v>2914</v>
      </c>
      <c r="K655" s="832" t="s">
        <v>2015</v>
      </c>
      <c r="L655" s="835">
        <v>0</v>
      </c>
      <c r="M655" s="835">
        <v>0</v>
      </c>
      <c r="N655" s="832">
        <v>1</v>
      </c>
      <c r="O655" s="836">
        <v>0.5</v>
      </c>
      <c r="P655" s="835">
        <v>0</v>
      </c>
      <c r="Q655" s="837"/>
      <c r="R655" s="832">
        <v>1</v>
      </c>
      <c r="S655" s="837">
        <v>1</v>
      </c>
      <c r="T655" s="836">
        <v>0.5</v>
      </c>
      <c r="U655" s="838">
        <v>1</v>
      </c>
    </row>
    <row r="656" spans="1:21" ht="14.4" customHeight="1" x14ac:dyDescent="0.3">
      <c r="A656" s="831">
        <v>50</v>
      </c>
      <c r="B656" s="832" t="s">
        <v>2036</v>
      </c>
      <c r="C656" s="832" t="s">
        <v>2041</v>
      </c>
      <c r="D656" s="833" t="s">
        <v>3245</v>
      </c>
      <c r="E656" s="834" t="s">
        <v>2054</v>
      </c>
      <c r="F656" s="832" t="s">
        <v>2037</v>
      </c>
      <c r="G656" s="832" t="s">
        <v>2912</v>
      </c>
      <c r="H656" s="832" t="s">
        <v>587</v>
      </c>
      <c r="I656" s="832" t="s">
        <v>2915</v>
      </c>
      <c r="J656" s="832" t="s">
        <v>2914</v>
      </c>
      <c r="K656" s="832" t="s">
        <v>2916</v>
      </c>
      <c r="L656" s="835">
        <v>0</v>
      </c>
      <c r="M656" s="835">
        <v>0</v>
      </c>
      <c r="N656" s="832">
        <v>1</v>
      </c>
      <c r="O656" s="836">
        <v>1</v>
      </c>
      <c r="P656" s="835"/>
      <c r="Q656" s="837"/>
      <c r="R656" s="832"/>
      <c r="S656" s="837">
        <v>0</v>
      </c>
      <c r="T656" s="836"/>
      <c r="U656" s="838">
        <v>0</v>
      </c>
    </row>
    <row r="657" spans="1:21" ht="14.4" customHeight="1" x14ac:dyDescent="0.3">
      <c r="A657" s="831">
        <v>50</v>
      </c>
      <c r="B657" s="832" t="s">
        <v>2036</v>
      </c>
      <c r="C657" s="832" t="s">
        <v>2041</v>
      </c>
      <c r="D657" s="833" t="s">
        <v>3245</v>
      </c>
      <c r="E657" s="834" t="s">
        <v>2054</v>
      </c>
      <c r="F657" s="832" t="s">
        <v>2037</v>
      </c>
      <c r="G657" s="832" t="s">
        <v>2164</v>
      </c>
      <c r="H657" s="832" t="s">
        <v>626</v>
      </c>
      <c r="I657" s="832" t="s">
        <v>1802</v>
      </c>
      <c r="J657" s="832" t="s">
        <v>827</v>
      </c>
      <c r="K657" s="832" t="s">
        <v>1803</v>
      </c>
      <c r="L657" s="835">
        <v>300.31</v>
      </c>
      <c r="M657" s="835">
        <v>300.31</v>
      </c>
      <c r="N657" s="832">
        <v>1</v>
      </c>
      <c r="O657" s="836">
        <v>0.5</v>
      </c>
      <c r="P657" s="835"/>
      <c r="Q657" s="837">
        <v>0</v>
      </c>
      <c r="R657" s="832"/>
      <c r="S657" s="837">
        <v>0</v>
      </c>
      <c r="T657" s="836"/>
      <c r="U657" s="838">
        <v>0</v>
      </c>
    </row>
    <row r="658" spans="1:21" ht="14.4" customHeight="1" x14ac:dyDescent="0.3">
      <c r="A658" s="831">
        <v>50</v>
      </c>
      <c r="B658" s="832" t="s">
        <v>2036</v>
      </c>
      <c r="C658" s="832" t="s">
        <v>2041</v>
      </c>
      <c r="D658" s="833" t="s">
        <v>3245</v>
      </c>
      <c r="E658" s="834" t="s">
        <v>2054</v>
      </c>
      <c r="F658" s="832" t="s">
        <v>2037</v>
      </c>
      <c r="G658" s="832" t="s">
        <v>2164</v>
      </c>
      <c r="H658" s="832" t="s">
        <v>626</v>
      </c>
      <c r="I658" s="832" t="s">
        <v>2917</v>
      </c>
      <c r="J658" s="832" t="s">
        <v>827</v>
      </c>
      <c r="K658" s="832" t="s">
        <v>2918</v>
      </c>
      <c r="L658" s="835">
        <v>333.68</v>
      </c>
      <c r="M658" s="835">
        <v>333.68</v>
      </c>
      <c r="N658" s="832">
        <v>1</v>
      </c>
      <c r="O658" s="836">
        <v>0.5</v>
      </c>
      <c r="P658" s="835"/>
      <c r="Q658" s="837">
        <v>0</v>
      </c>
      <c r="R658" s="832"/>
      <c r="S658" s="837">
        <v>0</v>
      </c>
      <c r="T658" s="836"/>
      <c r="U658" s="838">
        <v>0</v>
      </c>
    </row>
    <row r="659" spans="1:21" ht="14.4" customHeight="1" x14ac:dyDescent="0.3">
      <c r="A659" s="831">
        <v>50</v>
      </c>
      <c r="B659" s="832" t="s">
        <v>2036</v>
      </c>
      <c r="C659" s="832" t="s">
        <v>2041</v>
      </c>
      <c r="D659" s="833" t="s">
        <v>3245</v>
      </c>
      <c r="E659" s="834" t="s">
        <v>2054</v>
      </c>
      <c r="F659" s="832" t="s">
        <v>2037</v>
      </c>
      <c r="G659" s="832" t="s">
        <v>2198</v>
      </c>
      <c r="H659" s="832" t="s">
        <v>626</v>
      </c>
      <c r="I659" s="832" t="s">
        <v>1772</v>
      </c>
      <c r="J659" s="832" t="s">
        <v>1773</v>
      </c>
      <c r="K659" s="832" t="s">
        <v>1774</v>
      </c>
      <c r="L659" s="835">
        <v>79.11</v>
      </c>
      <c r="M659" s="835">
        <v>79.11</v>
      </c>
      <c r="N659" s="832">
        <v>1</v>
      </c>
      <c r="O659" s="836">
        <v>1</v>
      </c>
      <c r="P659" s="835"/>
      <c r="Q659" s="837">
        <v>0</v>
      </c>
      <c r="R659" s="832"/>
      <c r="S659" s="837">
        <v>0</v>
      </c>
      <c r="T659" s="836"/>
      <c r="U659" s="838">
        <v>0</v>
      </c>
    </row>
    <row r="660" spans="1:21" ht="14.4" customHeight="1" x14ac:dyDescent="0.3">
      <c r="A660" s="831">
        <v>50</v>
      </c>
      <c r="B660" s="832" t="s">
        <v>2036</v>
      </c>
      <c r="C660" s="832" t="s">
        <v>2041</v>
      </c>
      <c r="D660" s="833" t="s">
        <v>3245</v>
      </c>
      <c r="E660" s="834" t="s">
        <v>2054</v>
      </c>
      <c r="F660" s="832" t="s">
        <v>2037</v>
      </c>
      <c r="G660" s="832" t="s">
        <v>2198</v>
      </c>
      <c r="H660" s="832" t="s">
        <v>626</v>
      </c>
      <c r="I660" s="832" t="s">
        <v>2379</v>
      </c>
      <c r="J660" s="832" t="s">
        <v>1773</v>
      </c>
      <c r="K660" s="832" t="s">
        <v>2380</v>
      </c>
      <c r="L660" s="835">
        <v>263.68</v>
      </c>
      <c r="M660" s="835">
        <v>2900.4800000000005</v>
      </c>
      <c r="N660" s="832">
        <v>11</v>
      </c>
      <c r="O660" s="836">
        <v>7</v>
      </c>
      <c r="P660" s="835">
        <v>1054.72</v>
      </c>
      <c r="Q660" s="837">
        <v>0.36363636363636359</v>
      </c>
      <c r="R660" s="832">
        <v>4</v>
      </c>
      <c r="S660" s="837">
        <v>0.36363636363636365</v>
      </c>
      <c r="T660" s="836">
        <v>2</v>
      </c>
      <c r="U660" s="838">
        <v>0.2857142857142857</v>
      </c>
    </row>
    <row r="661" spans="1:21" ht="14.4" customHeight="1" x14ac:dyDescent="0.3">
      <c r="A661" s="831">
        <v>50</v>
      </c>
      <c r="B661" s="832" t="s">
        <v>2036</v>
      </c>
      <c r="C661" s="832" t="s">
        <v>2041</v>
      </c>
      <c r="D661" s="833" t="s">
        <v>3245</v>
      </c>
      <c r="E661" s="834" t="s">
        <v>2054</v>
      </c>
      <c r="F661" s="832" t="s">
        <v>2037</v>
      </c>
      <c r="G661" s="832" t="s">
        <v>2198</v>
      </c>
      <c r="H661" s="832" t="s">
        <v>587</v>
      </c>
      <c r="I661" s="832" t="s">
        <v>2919</v>
      </c>
      <c r="J661" s="832" t="s">
        <v>2920</v>
      </c>
      <c r="K661" s="832" t="s">
        <v>2921</v>
      </c>
      <c r="L661" s="835">
        <v>36.909999999999997</v>
      </c>
      <c r="M661" s="835">
        <v>36.909999999999997</v>
      </c>
      <c r="N661" s="832">
        <v>1</v>
      </c>
      <c r="O661" s="836">
        <v>0.5</v>
      </c>
      <c r="P661" s="835"/>
      <c r="Q661" s="837">
        <v>0</v>
      </c>
      <c r="R661" s="832"/>
      <c r="S661" s="837">
        <v>0</v>
      </c>
      <c r="T661" s="836"/>
      <c r="U661" s="838">
        <v>0</v>
      </c>
    </row>
    <row r="662" spans="1:21" ht="14.4" customHeight="1" x14ac:dyDescent="0.3">
      <c r="A662" s="831">
        <v>50</v>
      </c>
      <c r="B662" s="832" t="s">
        <v>2036</v>
      </c>
      <c r="C662" s="832" t="s">
        <v>2041</v>
      </c>
      <c r="D662" s="833" t="s">
        <v>3245</v>
      </c>
      <c r="E662" s="834" t="s">
        <v>2054</v>
      </c>
      <c r="F662" s="832" t="s">
        <v>2037</v>
      </c>
      <c r="G662" s="832" t="s">
        <v>2381</v>
      </c>
      <c r="H662" s="832" t="s">
        <v>626</v>
      </c>
      <c r="I662" s="832" t="s">
        <v>2922</v>
      </c>
      <c r="J662" s="832" t="s">
        <v>2383</v>
      </c>
      <c r="K662" s="832" t="s">
        <v>2923</v>
      </c>
      <c r="L662" s="835">
        <v>246.88</v>
      </c>
      <c r="M662" s="835">
        <v>987.52</v>
      </c>
      <c r="N662" s="832">
        <v>4</v>
      </c>
      <c r="O662" s="836">
        <v>1</v>
      </c>
      <c r="P662" s="835">
        <v>987.52</v>
      </c>
      <c r="Q662" s="837">
        <v>1</v>
      </c>
      <c r="R662" s="832">
        <v>4</v>
      </c>
      <c r="S662" s="837">
        <v>1</v>
      </c>
      <c r="T662" s="836">
        <v>1</v>
      </c>
      <c r="U662" s="838">
        <v>1</v>
      </c>
    </row>
    <row r="663" spans="1:21" ht="14.4" customHeight="1" x14ac:dyDescent="0.3">
      <c r="A663" s="831">
        <v>50</v>
      </c>
      <c r="B663" s="832" t="s">
        <v>2036</v>
      </c>
      <c r="C663" s="832" t="s">
        <v>2041</v>
      </c>
      <c r="D663" s="833" t="s">
        <v>3245</v>
      </c>
      <c r="E663" s="834" t="s">
        <v>2054</v>
      </c>
      <c r="F663" s="832" t="s">
        <v>2037</v>
      </c>
      <c r="G663" s="832" t="s">
        <v>2381</v>
      </c>
      <c r="H663" s="832" t="s">
        <v>626</v>
      </c>
      <c r="I663" s="832" t="s">
        <v>2382</v>
      </c>
      <c r="J663" s="832" t="s">
        <v>2383</v>
      </c>
      <c r="K663" s="832" t="s">
        <v>2384</v>
      </c>
      <c r="L663" s="835">
        <v>301.26</v>
      </c>
      <c r="M663" s="835">
        <v>1205.04</v>
      </c>
      <c r="N663" s="832">
        <v>4</v>
      </c>
      <c r="O663" s="836">
        <v>0.5</v>
      </c>
      <c r="P663" s="835"/>
      <c r="Q663" s="837">
        <v>0</v>
      </c>
      <c r="R663" s="832"/>
      <c r="S663" s="837">
        <v>0</v>
      </c>
      <c r="T663" s="836"/>
      <c r="U663" s="838">
        <v>0</v>
      </c>
    </row>
    <row r="664" spans="1:21" ht="14.4" customHeight="1" x14ac:dyDescent="0.3">
      <c r="A664" s="831">
        <v>50</v>
      </c>
      <c r="B664" s="832" t="s">
        <v>2036</v>
      </c>
      <c r="C664" s="832" t="s">
        <v>2041</v>
      </c>
      <c r="D664" s="833" t="s">
        <v>3245</v>
      </c>
      <c r="E664" s="834" t="s">
        <v>2054</v>
      </c>
      <c r="F664" s="832" t="s">
        <v>2037</v>
      </c>
      <c r="G664" s="832" t="s">
        <v>2178</v>
      </c>
      <c r="H664" s="832" t="s">
        <v>587</v>
      </c>
      <c r="I664" s="832" t="s">
        <v>2924</v>
      </c>
      <c r="J664" s="832" t="s">
        <v>2925</v>
      </c>
      <c r="K664" s="832" t="s">
        <v>2926</v>
      </c>
      <c r="L664" s="835">
        <v>96.8</v>
      </c>
      <c r="M664" s="835">
        <v>387.2</v>
      </c>
      <c r="N664" s="832">
        <v>4</v>
      </c>
      <c r="O664" s="836">
        <v>0.5</v>
      </c>
      <c r="P664" s="835">
        <v>387.2</v>
      </c>
      <c r="Q664" s="837">
        <v>1</v>
      </c>
      <c r="R664" s="832">
        <v>4</v>
      </c>
      <c r="S664" s="837">
        <v>1</v>
      </c>
      <c r="T664" s="836">
        <v>0.5</v>
      </c>
      <c r="U664" s="838">
        <v>1</v>
      </c>
    </row>
    <row r="665" spans="1:21" ht="14.4" customHeight="1" x14ac:dyDescent="0.3">
      <c r="A665" s="831">
        <v>50</v>
      </c>
      <c r="B665" s="832" t="s">
        <v>2036</v>
      </c>
      <c r="C665" s="832" t="s">
        <v>2041</v>
      </c>
      <c r="D665" s="833" t="s">
        <v>3245</v>
      </c>
      <c r="E665" s="834" t="s">
        <v>2054</v>
      </c>
      <c r="F665" s="832" t="s">
        <v>2037</v>
      </c>
      <c r="G665" s="832" t="s">
        <v>2178</v>
      </c>
      <c r="H665" s="832" t="s">
        <v>587</v>
      </c>
      <c r="I665" s="832" t="s">
        <v>2927</v>
      </c>
      <c r="J665" s="832" t="s">
        <v>2928</v>
      </c>
      <c r="K665" s="832" t="s">
        <v>2929</v>
      </c>
      <c r="L665" s="835">
        <v>96.8</v>
      </c>
      <c r="M665" s="835">
        <v>967.99999999999989</v>
      </c>
      <c r="N665" s="832">
        <v>10</v>
      </c>
      <c r="O665" s="836">
        <v>1.5</v>
      </c>
      <c r="P665" s="835">
        <v>290.39999999999998</v>
      </c>
      <c r="Q665" s="837">
        <v>0.3</v>
      </c>
      <c r="R665" s="832">
        <v>3</v>
      </c>
      <c r="S665" s="837">
        <v>0.3</v>
      </c>
      <c r="T665" s="836">
        <v>0.5</v>
      </c>
      <c r="U665" s="838">
        <v>0.33333333333333331</v>
      </c>
    </row>
    <row r="666" spans="1:21" ht="14.4" customHeight="1" x14ac:dyDescent="0.3">
      <c r="A666" s="831">
        <v>50</v>
      </c>
      <c r="B666" s="832" t="s">
        <v>2036</v>
      </c>
      <c r="C666" s="832" t="s">
        <v>2041</v>
      </c>
      <c r="D666" s="833" t="s">
        <v>3245</v>
      </c>
      <c r="E666" s="834" t="s">
        <v>2054</v>
      </c>
      <c r="F666" s="832" t="s">
        <v>2037</v>
      </c>
      <c r="G666" s="832" t="s">
        <v>2178</v>
      </c>
      <c r="H666" s="832" t="s">
        <v>587</v>
      </c>
      <c r="I666" s="832" t="s">
        <v>2930</v>
      </c>
      <c r="J666" s="832" t="s">
        <v>2928</v>
      </c>
      <c r="K666" s="832" t="s">
        <v>2931</v>
      </c>
      <c r="L666" s="835">
        <v>80.94</v>
      </c>
      <c r="M666" s="835">
        <v>323.76</v>
      </c>
      <c r="N666" s="832">
        <v>4</v>
      </c>
      <c r="O666" s="836">
        <v>0.5</v>
      </c>
      <c r="P666" s="835">
        <v>323.76</v>
      </c>
      <c r="Q666" s="837">
        <v>1</v>
      </c>
      <c r="R666" s="832">
        <v>4</v>
      </c>
      <c r="S666" s="837">
        <v>1</v>
      </c>
      <c r="T666" s="836">
        <v>0.5</v>
      </c>
      <c r="U666" s="838">
        <v>1</v>
      </c>
    </row>
    <row r="667" spans="1:21" ht="14.4" customHeight="1" x14ac:dyDescent="0.3">
      <c r="A667" s="831">
        <v>50</v>
      </c>
      <c r="B667" s="832" t="s">
        <v>2036</v>
      </c>
      <c r="C667" s="832" t="s">
        <v>2041</v>
      </c>
      <c r="D667" s="833" t="s">
        <v>3245</v>
      </c>
      <c r="E667" s="834" t="s">
        <v>2054</v>
      </c>
      <c r="F667" s="832" t="s">
        <v>2037</v>
      </c>
      <c r="G667" s="832" t="s">
        <v>2178</v>
      </c>
      <c r="H667" s="832" t="s">
        <v>587</v>
      </c>
      <c r="I667" s="832" t="s">
        <v>2932</v>
      </c>
      <c r="J667" s="832" t="s">
        <v>2928</v>
      </c>
      <c r="K667" s="832" t="s">
        <v>2933</v>
      </c>
      <c r="L667" s="835">
        <v>59.88</v>
      </c>
      <c r="M667" s="835">
        <v>958.08</v>
      </c>
      <c r="N667" s="832">
        <v>16</v>
      </c>
      <c r="O667" s="836">
        <v>2</v>
      </c>
      <c r="P667" s="835"/>
      <c r="Q667" s="837">
        <v>0</v>
      </c>
      <c r="R667" s="832"/>
      <c r="S667" s="837">
        <v>0</v>
      </c>
      <c r="T667" s="836"/>
      <c r="U667" s="838">
        <v>0</v>
      </c>
    </row>
    <row r="668" spans="1:21" ht="14.4" customHeight="1" x14ac:dyDescent="0.3">
      <c r="A668" s="831">
        <v>50</v>
      </c>
      <c r="B668" s="832" t="s">
        <v>2036</v>
      </c>
      <c r="C668" s="832" t="s">
        <v>2041</v>
      </c>
      <c r="D668" s="833" t="s">
        <v>3245</v>
      </c>
      <c r="E668" s="834" t="s">
        <v>2054</v>
      </c>
      <c r="F668" s="832" t="s">
        <v>2037</v>
      </c>
      <c r="G668" s="832" t="s">
        <v>2178</v>
      </c>
      <c r="H668" s="832" t="s">
        <v>626</v>
      </c>
      <c r="I668" s="832" t="s">
        <v>2385</v>
      </c>
      <c r="J668" s="832" t="s">
        <v>1782</v>
      </c>
      <c r="K668" s="832" t="s">
        <v>2386</v>
      </c>
      <c r="L668" s="835">
        <v>345.69</v>
      </c>
      <c r="M668" s="835">
        <v>3802.59</v>
      </c>
      <c r="N668" s="832">
        <v>11</v>
      </c>
      <c r="O668" s="836">
        <v>7</v>
      </c>
      <c r="P668" s="835">
        <v>1382.76</v>
      </c>
      <c r="Q668" s="837">
        <v>0.36363636363636365</v>
      </c>
      <c r="R668" s="832">
        <v>4</v>
      </c>
      <c r="S668" s="837">
        <v>0.36363636363636365</v>
      </c>
      <c r="T668" s="836">
        <v>2.5</v>
      </c>
      <c r="U668" s="838">
        <v>0.35714285714285715</v>
      </c>
    </row>
    <row r="669" spans="1:21" ht="14.4" customHeight="1" x14ac:dyDescent="0.3">
      <c r="A669" s="831">
        <v>50</v>
      </c>
      <c r="B669" s="832" t="s">
        <v>2036</v>
      </c>
      <c r="C669" s="832" t="s">
        <v>2041</v>
      </c>
      <c r="D669" s="833" t="s">
        <v>3245</v>
      </c>
      <c r="E669" s="834" t="s">
        <v>2054</v>
      </c>
      <c r="F669" s="832" t="s">
        <v>2037</v>
      </c>
      <c r="G669" s="832" t="s">
        <v>2178</v>
      </c>
      <c r="H669" s="832" t="s">
        <v>626</v>
      </c>
      <c r="I669" s="832" t="s">
        <v>2934</v>
      </c>
      <c r="J669" s="832" t="s">
        <v>1782</v>
      </c>
      <c r="K669" s="832" t="s">
        <v>2935</v>
      </c>
      <c r="L669" s="835">
        <v>86.73</v>
      </c>
      <c r="M669" s="835">
        <v>520.38</v>
      </c>
      <c r="N669" s="832">
        <v>6</v>
      </c>
      <c r="O669" s="836">
        <v>2</v>
      </c>
      <c r="P669" s="835"/>
      <c r="Q669" s="837">
        <v>0</v>
      </c>
      <c r="R669" s="832"/>
      <c r="S669" s="837">
        <v>0</v>
      </c>
      <c r="T669" s="836"/>
      <c r="U669" s="838">
        <v>0</v>
      </c>
    </row>
    <row r="670" spans="1:21" ht="14.4" customHeight="1" x14ac:dyDescent="0.3">
      <c r="A670" s="831">
        <v>50</v>
      </c>
      <c r="B670" s="832" t="s">
        <v>2036</v>
      </c>
      <c r="C670" s="832" t="s">
        <v>2041</v>
      </c>
      <c r="D670" s="833" t="s">
        <v>3245</v>
      </c>
      <c r="E670" s="834" t="s">
        <v>2054</v>
      </c>
      <c r="F670" s="832" t="s">
        <v>2037</v>
      </c>
      <c r="G670" s="832" t="s">
        <v>2168</v>
      </c>
      <c r="H670" s="832" t="s">
        <v>587</v>
      </c>
      <c r="I670" s="832" t="s">
        <v>2169</v>
      </c>
      <c r="J670" s="832" t="s">
        <v>2170</v>
      </c>
      <c r="K670" s="832" t="s">
        <v>2171</v>
      </c>
      <c r="L670" s="835">
        <v>93.43</v>
      </c>
      <c r="M670" s="835">
        <v>186.86</v>
      </c>
      <c r="N670" s="832">
        <v>2</v>
      </c>
      <c r="O670" s="836">
        <v>1</v>
      </c>
      <c r="P670" s="835">
        <v>93.43</v>
      </c>
      <c r="Q670" s="837">
        <v>0.5</v>
      </c>
      <c r="R670" s="832">
        <v>1</v>
      </c>
      <c r="S670" s="837">
        <v>0.5</v>
      </c>
      <c r="T670" s="836">
        <v>0.5</v>
      </c>
      <c r="U670" s="838">
        <v>0.5</v>
      </c>
    </row>
    <row r="671" spans="1:21" ht="14.4" customHeight="1" x14ac:dyDescent="0.3">
      <c r="A671" s="831">
        <v>50</v>
      </c>
      <c r="B671" s="832" t="s">
        <v>2036</v>
      </c>
      <c r="C671" s="832" t="s">
        <v>2041</v>
      </c>
      <c r="D671" s="833" t="s">
        <v>3245</v>
      </c>
      <c r="E671" s="834" t="s">
        <v>2054</v>
      </c>
      <c r="F671" s="832" t="s">
        <v>2037</v>
      </c>
      <c r="G671" s="832" t="s">
        <v>2613</v>
      </c>
      <c r="H671" s="832" t="s">
        <v>587</v>
      </c>
      <c r="I671" s="832" t="s">
        <v>2936</v>
      </c>
      <c r="J671" s="832" t="s">
        <v>1476</v>
      </c>
      <c r="K671" s="832" t="s">
        <v>2937</v>
      </c>
      <c r="L671" s="835">
        <v>61.97</v>
      </c>
      <c r="M671" s="835">
        <v>61.97</v>
      </c>
      <c r="N671" s="832">
        <v>1</v>
      </c>
      <c r="O671" s="836">
        <v>1</v>
      </c>
      <c r="P671" s="835"/>
      <c r="Q671" s="837">
        <v>0</v>
      </c>
      <c r="R671" s="832"/>
      <c r="S671" s="837">
        <v>0</v>
      </c>
      <c r="T671" s="836"/>
      <c r="U671" s="838">
        <v>0</v>
      </c>
    </row>
    <row r="672" spans="1:21" ht="14.4" customHeight="1" x14ac:dyDescent="0.3">
      <c r="A672" s="831">
        <v>50</v>
      </c>
      <c r="B672" s="832" t="s">
        <v>2036</v>
      </c>
      <c r="C672" s="832" t="s">
        <v>2041</v>
      </c>
      <c r="D672" s="833" t="s">
        <v>3245</v>
      </c>
      <c r="E672" s="834" t="s">
        <v>2054</v>
      </c>
      <c r="F672" s="832" t="s">
        <v>2037</v>
      </c>
      <c r="G672" s="832" t="s">
        <v>2938</v>
      </c>
      <c r="H672" s="832" t="s">
        <v>587</v>
      </c>
      <c r="I672" s="832" t="s">
        <v>2939</v>
      </c>
      <c r="J672" s="832" t="s">
        <v>2940</v>
      </c>
      <c r="K672" s="832" t="s">
        <v>1697</v>
      </c>
      <c r="L672" s="835">
        <v>93.96</v>
      </c>
      <c r="M672" s="835">
        <v>187.92</v>
      </c>
      <c r="N672" s="832">
        <v>2</v>
      </c>
      <c r="O672" s="836">
        <v>0.5</v>
      </c>
      <c r="P672" s="835"/>
      <c r="Q672" s="837">
        <v>0</v>
      </c>
      <c r="R672" s="832"/>
      <c r="S672" s="837">
        <v>0</v>
      </c>
      <c r="T672" s="836"/>
      <c r="U672" s="838">
        <v>0</v>
      </c>
    </row>
    <row r="673" spans="1:21" ht="14.4" customHeight="1" x14ac:dyDescent="0.3">
      <c r="A673" s="831">
        <v>50</v>
      </c>
      <c r="B673" s="832" t="s">
        <v>2036</v>
      </c>
      <c r="C673" s="832" t="s">
        <v>2041</v>
      </c>
      <c r="D673" s="833" t="s">
        <v>3245</v>
      </c>
      <c r="E673" s="834" t="s">
        <v>2054</v>
      </c>
      <c r="F673" s="832" t="s">
        <v>2037</v>
      </c>
      <c r="G673" s="832" t="s">
        <v>2616</v>
      </c>
      <c r="H673" s="832" t="s">
        <v>587</v>
      </c>
      <c r="I673" s="832" t="s">
        <v>2941</v>
      </c>
      <c r="J673" s="832" t="s">
        <v>2942</v>
      </c>
      <c r="K673" s="832" t="s">
        <v>2943</v>
      </c>
      <c r="L673" s="835">
        <v>264</v>
      </c>
      <c r="M673" s="835">
        <v>528</v>
      </c>
      <c r="N673" s="832">
        <v>2</v>
      </c>
      <c r="O673" s="836">
        <v>1</v>
      </c>
      <c r="P673" s="835">
        <v>264</v>
      </c>
      <c r="Q673" s="837">
        <v>0.5</v>
      </c>
      <c r="R673" s="832">
        <v>1</v>
      </c>
      <c r="S673" s="837">
        <v>0.5</v>
      </c>
      <c r="T673" s="836">
        <v>0.5</v>
      </c>
      <c r="U673" s="838">
        <v>0.5</v>
      </c>
    </row>
    <row r="674" spans="1:21" ht="14.4" customHeight="1" x14ac:dyDescent="0.3">
      <c r="A674" s="831">
        <v>50</v>
      </c>
      <c r="B674" s="832" t="s">
        <v>2036</v>
      </c>
      <c r="C674" s="832" t="s">
        <v>2041</v>
      </c>
      <c r="D674" s="833" t="s">
        <v>3245</v>
      </c>
      <c r="E674" s="834" t="s">
        <v>2054</v>
      </c>
      <c r="F674" s="832" t="s">
        <v>2037</v>
      </c>
      <c r="G674" s="832" t="s">
        <v>2944</v>
      </c>
      <c r="H674" s="832" t="s">
        <v>587</v>
      </c>
      <c r="I674" s="832" t="s">
        <v>2945</v>
      </c>
      <c r="J674" s="832" t="s">
        <v>2946</v>
      </c>
      <c r="K674" s="832" t="s">
        <v>2947</v>
      </c>
      <c r="L674" s="835">
        <v>25.12</v>
      </c>
      <c r="M674" s="835">
        <v>25.12</v>
      </c>
      <c r="N674" s="832">
        <v>1</v>
      </c>
      <c r="O674" s="836">
        <v>0.5</v>
      </c>
      <c r="P674" s="835"/>
      <c r="Q674" s="837">
        <v>0</v>
      </c>
      <c r="R674" s="832"/>
      <c r="S674" s="837">
        <v>0</v>
      </c>
      <c r="T674" s="836"/>
      <c r="U674" s="838">
        <v>0</v>
      </c>
    </row>
    <row r="675" spans="1:21" ht="14.4" customHeight="1" x14ac:dyDescent="0.3">
      <c r="A675" s="831">
        <v>50</v>
      </c>
      <c r="B675" s="832" t="s">
        <v>2036</v>
      </c>
      <c r="C675" s="832" t="s">
        <v>2041</v>
      </c>
      <c r="D675" s="833" t="s">
        <v>3245</v>
      </c>
      <c r="E675" s="834" t="s">
        <v>2054</v>
      </c>
      <c r="F675" s="832" t="s">
        <v>2037</v>
      </c>
      <c r="G675" s="832" t="s">
        <v>2391</v>
      </c>
      <c r="H675" s="832" t="s">
        <v>587</v>
      </c>
      <c r="I675" s="832" t="s">
        <v>2948</v>
      </c>
      <c r="J675" s="832" t="s">
        <v>2949</v>
      </c>
      <c r="K675" s="832" t="s">
        <v>2950</v>
      </c>
      <c r="L675" s="835">
        <v>393.94</v>
      </c>
      <c r="M675" s="835">
        <v>1575.76</v>
      </c>
      <c r="N675" s="832">
        <v>4</v>
      </c>
      <c r="O675" s="836">
        <v>2</v>
      </c>
      <c r="P675" s="835">
        <v>1181.82</v>
      </c>
      <c r="Q675" s="837">
        <v>0.75</v>
      </c>
      <c r="R675" s="832">
        <v>3</v>
      </c>
      <c r="S675" s="837">
        <v>0.75</v>
      </c>
      <c r="T675" s="836">
        <v>1.5</v>
      </c>
      <c r="U675" s="838">
        <v>0.75</v>
      </c>
    </row>
    <row r="676" spans="1:21" ht="14.4" customHeight="1" x14ac:dyDescent="0.3">
      <c r="A676" s="831">
        <v>50</v>
      </c>
      <c r="B676" s="832" t="s">
        <v>2036</v>
      </c>
      <c r="C676" s="832" t="s">
        <v>2041</v>
      </c>
      <c r="D676" s="833" t="s">
        <v>3245</v>
      </c>
      <c r="E676" s="834" t="s">
        <v>2054</v>
      </c>
      <c r="F676" s="832" t="s">
        <v>2037</v>
      </c>
      <c r="G676" s="832" t="s">
        <v>2222</v>
      </c>
      <c r="H676" s="832" t="s">
        <v>587</v>
      </c>
      <c r="I676" s="832" t="s">
        <v>2223</v>
      </c>
      <c r="J676" s="832" t="s">
        <v>774</v>
      </c>
      <c r="K676" s="832" t="s">
        <v>2224</v>
      </c>
      <c r="L676" s="835">
        <v>43.94</v>
      </c>
      <c r="M676" s="835">
        <v>175.76</v>
      </c>
      <c r="N676" s="832">
        <v>4</v>
      </c>
      <c r="O676" s="836">
        <v>0.5</v>
      </c>
      <c r="P676" s="835">
        <v>175.76</v>
      </c>
      <c r="Q676" s="837">
        <v>1</v>
      </c>
      <c r="R676" s="832">
        <v>4</v>
      </c>
      <c r="S676" s="837">
        <v>1</v>
      </c>
      <c r="T676" s="836">
        <v>0.5</v>
      </c>
      <c r="U676" s="838">
        <v>1</v>
      </c>
    </row>
    <row r="677" spans="1:21" ht="14.4" customHeight="1" x14ac:dyDescent="0.3">
      <c r="A677" s="831">
        <v>50</v>
      </c>
      <c r="B677" s="832" t="s">
        <v>2036</v>
      </c>
      <c r="C677" s="832" t="s">
        <v>2041</v>
      </c>
      <c r="D677" s="833" t="s">
        <v>3245</v>
      </c>
      <c r="E677" s="834" t="s">
        <v>2054</v>
      </c>
      <c r="F677" s="832" t="s">
        <v>2037</v>
      </c>
      <c r="G677" s="832" t="s">
        <v>2392</v>
      </c>
      <c r="H677" s="832" t="s">
        <v>626</v>
      </c>
      <c r="I677" s="832" t="s">
        <v>2951</v>
      </c>
      <c r="J677" s="832" t="s">
        <v>2394</v>
      </c>
      <c r="K677" s="832" t="s">
        <v>2952</v>
      </c>
      <c r="L677" s="835">
        <v>218.73</v>
      </c>
      <c r="M677" s="835">
        <v>218.73</v>
      </c>
      <c r="N677" s="832">
        <v>1</v>
      </c>
      <c r="O677" s="836">
        <v>1</v>
      </c>
      <c r="P677" s="835">
        <v>218.73</v>
      </c>
      <c r="Q677" s="837">
        <v>1</v>
      </c>
      <c r="R677" s="832">
        <v>1</v>
      </c>
      <c r="S677" s="837">
        <v>1</v>
      </c>
      <c r="T677" s="836">
        <v>1</v>
      </c>
      <c r="U677" s="838">
        <v>1</v>
      </c>
    </row>
    <row r="678" spans="1:21" ht="14.4" customHeight="1" x14ac:dyDescent="0.3">
      <c r="A678" s="831">
        <v>50</v>
      </c>
      <c r="B678" s="832" t="s">
        <v>2036</v>
      </c>
      <c r="C678" s="832" t="s">
        <v>2041</v>
      </c>
      <c r="D678" s="833" t="s">
        <v>3245</v>
      </c>
      <c r="E678" s="834" t="s">
        <v>2054</v>
      </c>
      <c r="F678" s="832" t="s">
        <v>2037</v>
      </c>
      <c r="G678" s="832" t="s">
        <v>2392</v>
      </c>
      <c r="H678" s="832" t="s">
        <v>626</v>
      </c>
      <c r="I678" s="832" t="s">
        <v>2393</v>
      </c>
      <c r="J678" s="832" t="s">
        <v>2394</v>
      </c>
      <c r="K678" s="832" t="s">
        <v>2395</v>
      </c>
      <c r="L678" s="835">
        <v>729.09</v>
      </c>
      <c r="M678" s="835">
        <v>2187.27</v>
      </c>
      <c r="N678" s="832">
        <v>3</v>
      </c>
      <c r="O678" s="836">
        <v>3</v>
      </c>
      <c r="P678" s="835"/>
      <c r="Q678" s="837">
        <v>0</v>
      </c>
      <c r="R678" s="832"/>
      <c r="S678" s="837">
        <v>0</v>
      </c>
      <c r="T678" s="836"/>
      <c r="U678" s="838">
        <v>0</v>
      </c>
    </row>
    <row r="679" spans="1:21" ht="14.4" customHeight="1" x14ac:dyDescent="0.3">
      <c r="A679" s="831">
        <v>50</v>
      </c>
      <c r="B679" s="832" t="s">
        <v>2036</v>
      </c>
      <c r="C679" s="832" t="s">
        <v>2041</v>
      </c>
      <c r="D679" s="833" t="s">
        <v>3245</v>
      </c>
      <c r="E679" s="834" t="s">
        <v>2054</v>
      </c>
      <c r="F679" s="832" t="s">
        <v>2037</v>
      </c>
      <c r="G679" s="832" t="s">
        <v>1112</v>
      </c>
      <c r="H679" s="832" t="s">
        <v>626</v>
      </c>
      <c r="I679" s="832" t="s">
        <v>2199</v>
      </c>
      <c r="J679" s="832" t="s">
        <v>2200</v>
      </c>
      <c r="K679" s="832" t="s">
        <v>2201</v>
      </c>
      <c r="L679" s="835">
        <v>184.74</v>
      </c>
      <c r="M679" s="835">
        <v>1108.44</v>
      </c>
      <c r="N679" s="832">
        <v>6</v>
      </c>
      <c r="O679" s="836">
        <v>2.5</v>
      </c>
      <c r="P679" s="835">
        <v>369.48</v>
      </c>
      <c r="Q679" s="837">
        <v>0.33333333333333331</v>
      </c>
      <c r="R679" s="832">
        <v>2</v>
      </c>
      <c r="S679" s="837">
        <v>0.33333333333333331</v>
      </c>
      <c r="T679" s="836">
        <v>1</v>
      </c>
      <c r="U679" s="838">
        <v>0.4</v>
      </c>
    </row>
    <row r="680" spans="1:21" ht="14.4" customHeight="1" x14ac:dyDescent="0.3">
      <c r="A680" s="831">
        <v>50</v>
      </c>
      <c r="B680" s="832" t="s">
        <v>2036</v>
      </c>
      <c r="C680" s="832" t="s">
        <v>2041</v>
      </c>
      <c r="D680" s="833" t="s">
        <v>3245</v>
      </c>
      <c r="E680" s="834" t="s">
        <v>2054</v>
      </c>
      <c r="F680" s="832" t="s">
        <v>2037</v>
      </c>
      <c r="G680" s="832" t="s">
        <v>1112</v>
      </c>
      <c r="H680" s="832" t="s">
        <v>626</v>
      </c>
      <c r="I680" s="832" t="s">
        <v>1625</v>
      </c>
      <c r="J680" s="832" t="s">
        <v>1626</v>
      </c>
      <c r="K680" s="832" t="s">
        <v>1627</v>
      </c>
      <c r="L680" s="835">
        <v>120.61</v>
      </c>
      <c r="M680" s="835">
        <v>241.22</v>
      </c>
      <c r="N680" s="832">
        <v>2</v>
      </c>
      <c r="O680" s="836">
        <v>1.5</v>
      </c>
      <c r="P680" s="835">
        <v>241.22</v>
      </c>
      <c r="Q680" s="837">
        <v>1</v>
      </c>
      <c r="R680" s="832">
        <v>2</v>
      </c>
      <c r="S680" s="837">
        <v>1</v>
      </c>
      <c r="T680" s="836">
        <v>1.5</v>
      </c>
      <c r="U680" s="838">
        <v>1</v>
      </c>
    </row>
    <row r="681" spans="1:21" ht="14.4" customHeight="1" x14ac:dyDescent="0.3">
      <c r="A681" s="831">
        <v>50</v>
      </c>
      <c r="B681" s="832" t="s">
        <v>2036</v>
      </c>
      <c r="C681" s="832" t="s">
        <v>2041</v>
      </c>
      <c r="D681" s="833" t="s">
        <v>3245</v>
      </c>
      <c r="E681" s="834" t="s">
        <v>2054</v>
      </c>
      <c r="F681" s="832" t="s">
        <v>2037</v>
      </c>
      <c r="G681" s="832" t="s">
        <v>1112</v>
      </c>
      <c r="H681" s="832" t="s">
        <v>587</v>
      </c>
      <c r="I681" s="832" t="s">
        <v>1628</v>
      </c>
      <c r="J681" s="832" t="s">
        <v>1626</v>
      </c>
      <c r="K681" s="832" t="s">
        <v>1629</v>
      </c>
      <c r="L681" s="835">
        <v>184.74</v>
      </c>
      <c r="M681" s="835">
        <v>1108.44</v>
      </c>
      <c r="N681" s="832">
        <v>6</v>
      </c>
      <c r="O681" s="836">
        <v>3</v>
      </c>
      <c r="P681" s="835">
        <v>369.48</v>
      </c>
      <c r="Q681" s="837">
        <v>0.33333333333333331</v>
      </c>
      <c r="R681" s="832">
        <v>2</v>
      </c>
      <c r="S681" s="837">
        <v>0.33333333333333331</v>
      </c>
      <c r="T681" s="836">
        <v>1</v>
      </c>
      <c r="U681" s="838">
        <v>0.33333333333333331</v>
      </c>
    </row>
    <row r="682" spans="1:21" ht="14.4" customHeight="1" x14ac:dyDescent="0.3">
      <c r="A682" s="831">
        <v>50</v>
      </c>
      <c r="B682" s="832" t="s">
        <v>2036</v>
      </c>
      <c r="C682" s="832" t="s">
        <v>2041</v>
      </c>
      <c r="D682" s="833" t="s">
        <v>3245</v>
      </c>
      <c r="E682" s="834" t="s">
        <v>2054</v>
      </c>
      <c r="F682" s="832" t="s">
        <v>2037</v>
      </c>
      <c r="G682" s="832" t="s">
        <v>2396</v>
      </c>
      <c r="H682" s="832" t="s">
        <v>626</v>
      </c>
      <c r="I682" s="832" t="s">
        <v>1910</v>
      </c>
      <c r="J682" s="832" t="s">
        <v>1121</v>
      </c>
      <c r="K682" s="832" t="s">
        <v>1911</v>
      </c>
      <c r="L682" s="835">
        <v>0</v>
      </c>
      <c r="M682" s="835">
        <v>0</v>
      </c>
      <c r="N682" s="832">
        <v>7</v>
      </c>
      <c r="O682" s="836">
        <v>3</v>
      </c>
      <c r="P682" s="835">
        <v>0</v>
      </c>
      <c r="Q682" s="837"/>
      <c r="R682" s="832">
        <v>4</v>
      </c>
      <c r="S682" s="837">
        <v>0.5714285714285714</v>
      </c>
      <c r="T682" s="836">
        <v>2</v>
      </c>
      <c r="U682" s="838">
        <v>0.66666666666666663</v>
      </c>
    </row>
    <row r="683" spans="1:21" ht="14.4" customHeight="1" x14ac:dyDescent="0.3">
      <c r="A683" s="831">
        <v>50</v>
      </c>
      <c r="B683" s="832" t="s">
        <v>2036</v>
      </c>
      <c r="C683" s="832" t="s">
        <v>2041</v>
      </c>
      <c r="D683" s="833" t="s">
        <v>3245</v>
      </c>
      <c r="E683" s="834" t="s">
        <v>2054</v>
      </c>
      <c r="F683" s="832" t="s">
        <v>2037</v>
      </c>
      <c r="G683" s="832" t="s">
        <v>2396</v>
      </c>
      <c r="H683" s="832" t="s">
        <v>587</v>
      </c>
      <c r="I683" s="832" t="s">
        <v>2953</v>
      </c>
      <c r="J683" s="832" t="s">
        <v>2954</v>
      </c>
      <c r="K683" s="832" t="s">
        <v>2634</v>
      </c>
      <c r="L683" s="835">
        <v>0</v>
      </c>
      <c r="M683" s="835">
        <v>0</v>
      </c>
      <c r="N683" s="832">
        <v>8</v>
      </c>
      <c r="O683" s="836">
        <v>2.5</v>
      </c>
      <c r="P683" s="835"/>
      <c r="Q683" s="837"/>
      <c r="R683" s="832"/>
      <c r="S683" s="837">
        <v>0</v>
      </c>
      <c r="T683" s="836"/>
      <c r="U683" s="838">
        <v>0</v>
      </c>
    </row>
    <row r="684" spans="1:21" ht="14.4" customHeight="1" x14ac:dyDescent="0.3">
      <c r="A684" s="831">
        <v>50</v>
      </c>
      <c r="B684" s="832" t="s">
        <v>2036</v>
      </c>
      <c r="C684" s="832" t="s">
        <v>2041</v>
      </c>
      <c r="D684" s="833" t="s">
        <v>3245</v>
      </c>
      <c r="E684" s="834" t="s">
        <v>2054</v>
      </c>
      <c r="F684" s="832" t="s">
        <v>2037</v>
      </c>
      <c r="G684" s="832" t="s">
        <v>2396</v>
      </c>
      <c r="H684" s="832" t="s">
        <v>587</v>
      </c>
      <c r="I684" s="832" t="s">
        <v>2955</v>
      </c>
      <c r="J684" s="832" t="s">
        <v>2633</v>
      </c>
      <c r="K684" s="832" t="s">
        <v>2378</v>
      </c>
      <c r="L684" s="835">
        <v>0</v>
      </c>
      <c r="M684" s="835">
        <v>0</v>
      </c>
      <c r="N684" s="832">
        <v>1</v>
      </c>
      <c r="O684" s="836">
        <v>0.5</v>
      </c>
      <c r="P684" s="835">
        <v>0</v>
      </c>
      <c r="Q684" s="837"/>
      <c r="R684" s="832">
        <v>1</v>
      </c>
      <c r="S684" s="837">
        <v>1</v>
      </c>
      <c r="T684" s="836">
        <v>0.5</v>
      </c>
      <c r="U684" s="838">
        <v>1</v>
      </c>
    </row>
    <row r="685" spans="1:21" ht="14.4" customHeight="1" x14ac:dyDescent="0.3">
      <c r="A685" s="831">
        <v>50</v>
      </c>
      <c r="B685" s="832" t="s">
        <v>2036</v>
      </c>
      <c r="C685" s="832" t="s">
        <v>2041</v>
      </c>
      <c r="D685" s="833" t="s">
        <v>3245</v>
      </c>
      <c r="E685" s="834" t="s">
        <v>2054</v>
      </c>
      <c r="F685" s="832" t="s">
        <v>2037</v>
      </c>
      <c r="G685" s="832" t="s">
        <v>2396</v>
      </c>
      <c r="H685" s="832" t="s">
        <v>587</v>
      </c>
      <c r="I685" s="832" t="s">
        <v>2956</v>
      </c>
      <c r="J685" s="832" t="s">
        <v>2957</v>
      </c>
      <c r="K685" s="832" t="s">
        <v>2378</v>
      </c>
      <c r="L685" s="835">
        <v>0</v>
      </c>
      <c r="M685" s="835">
        <v>0</v>
      </c>
      <c r="N685" s="832">
        <v>1</v>
      </c>
      <c r="O685" s="836">
        <v>1</v>
      </c>
      <c r="P685" s="835"/>
      <c r="Q685" s="837"/>
      <c r="R685" s="832"/>
      <c r="S685" s="837">
        <v>0</v>
      </c>
      <c r="T685" s="836"/>
      <c r="U685" s="838">
        <v>0</v>
      </c>
    </row>
    <row r="686" spans="1:21" ht="14.4" customHeight="1" x14ac:dyDescent="0.3">
      <c r="A686" s="831">
        <v>50</v>
      </c>
      <c r="B686" s="832" t="s">
        <v>2036</v>
      </c>
      <c r="C686" s="832" t="s">
        <v>2041</v>
      </c>
      <c r="D686" s="833" t="s">
        <v>3245</v>
      </c>
      <c r="E686" s="834" t="s">
        <v>2054</v>
      </c>
      <c r="F686" s="832" t="s">
        <v>2037</v>
      </c>
      <c r="G686" s="832" t="s">
        <v>2202</v>
      </c>
      <c r="H686" s="832" t="s">
        <v>587</v>
      </c>
      <c r="I686" s="832" t="s">
        <v>2958</v>
      </c>
      <c r="J686" s="832" t="s">
        <v>820</v>
      </c>
      <c r="K686" s="832" t="s">
        <v>2959</v>
      </c>
      <c r="L686" s="835">
        <v>277.70999999999998</v>
      </c>
      <c r="M686" s="835">
        <v>277.70999999999998</v>
      </c>
      <c r="N686" s="832">
        <v>1</v>
      </c>
      <c r="O686" s="836">
        <v>0.5</v>
      </c>
      <c r="P686" s="835">
        <v>277.70999999999998</v>
      </c>
      <c r="Q686" s="837">
        <v>1</v>
      </c>
      <c r="R686" s="832">
        <v>1</v>
      </c>
      <c r="S686" s="837">
        <v>1</v>
      </c>
      <c r="T686" s="836">
        <v>0.5</v>
      </c>
      <c r="U686" s="838">
        <v>1</v>
      </c>
    </row>
    <row r="687" spans="1:21" ht="14.4" customHeight="1" x14ac:dyDescent="0.3">
      <c r="A687" s="831">
        <v>50</v>
      </c>
      <c r="B687" s="832" t="s">
        <v>2036</v>
      </c>
      <c r="C687" s="832" t="s">
        <v>2041</v>
      </c>
      <c r="D687" s="833" t="s">
        <v>3245</v>
      </c>
      <c r="E687" s="834" t="s">
        <v>2054</v>
      </c>
      <c r="F687" s="832" t="s">
        <v>2037</v>
      </c>
      <c r="G687" s="832" t="s">
        <v>2202</v>
      </c>
      <c r="H687" s="832" t="s">
        <v>587</v>
      </c>
      <c r="I687" s="832" t="s">
        <v>2960</v>
      </c>
      <c r="J687" s="832" t="s">
        <v>820</v>
      </c>
      <c r="K687" s="832" t="s">
        <v>2961</v>
      </c>
      <c r="L687" s="835">
        <v>138.86000000000001</v>
      </c>
      <c r="M687" s="835">
        <v>138.86000000000001</v>
      </c>
      <c r="N687" s="832">
        <v>1</v>
      </c>
      <c r="O687" s="836">
        <v>0.5</v>
      </c>
      <c r="P687" s="835"/>
      <c r="Q687" s="837">
        <v>0</v>
      </c>
      <c r="R687" s="832"/>
      <c r="S687" s="837">
        <v>0</v>
      </c>
      <c r="T687" s="836"/>
      <c r="U687" s="838">
        <v>0</v>
      </c>
    </row>
    <row r="688" spans="1:21" ht="14.4" customHeight="1" x14ac:dyDescent="0.3">
      <c r="A688" s="831">
        <v>50</v>
      </c>
      <c r="B688" s="832" t="s">
        <v>2036</v>
      </c>
      <c r="C688" s="832" t="s">
        <v>2041</v>
      </c>
      <c r="D688" s="833" t="s">
        <v>3245</v>
      </c>
      <c r="E688" s="834" t="s">
        <v>2054</v>
      </c>
      <c r="F688" s="832" t="s">
        <v>2037</v>
      </c>
      <c r="G688" s="832" t="s">
        <v>2087</v>
      </c>
      <c r="H688" s="832" t="s">
        <v>626</v>
      </c>
      <c r="I688" s="832" t="s">
        <v>1657</v>
      </c>
      <c r="J688" s="832" t="s">
        <v>1655</v>
      </c>
      <c r="K688" s="832" t="s">
        <v>1658</v>
      </c>
      <c r="L688" s="835">
        <v>1887.9</v>
      </c>
      <c r="M688" s="835">
        <v>86843.400000000009</v>
      </c>
      <c r="N688" s="832">
        <v>46</v>
      </c>
      <c r="O688" s="836">
        <v>13.5</v>
      </c>
      <c r="P688" s="835">
        <v>47197.5</v>
      </c>
      <c r="Q688" s="837">
        <v>0.54347826086956519</v>
      </c>
      <c r="R688" s="832">
        <v>25</v>
      </c>
      <c r="S688" s="837">
        <v>0.54347826086956519</v>
      </c>
      <c r="T688" s="836">
        <v>7</v>
      </c>
      <c r="U688" s="838">
        <v>0.51851851851851849</v>
      </c>
    </row>
    <row r="689" spans="1:21" ht="14.4" customHeight="1" x14ac:dyDescent="0.3">
      <c r="A689" s="831">
        <v>50</v>
      </c>
      <c r="B689" s="832" t="s">
        <v>2036</v>
      </c>
      <c r="C689" s="832" t="s">
        <v>2041</v>
      </c>
      <c r="D689" s="833" t="s">
        <v>3245</v>
      </c>
      <c r="E689" s="834" t="s">
        <v>2054</v>
      </c>
      <c r="F689" s="832" t="s">
        <v>2037</v>
      </c>
      <c r="G689" s="832" t="s">
        <v>2087</v>
      </c>
      <c r="H689" s="832" t="s">
        <v>626</v>
      </c>
      <c r="I689" s="832" t="s">
        <v>2397</v>
      </c>
      <c r="J689" s="832" t="s">
        <v>1655</v>
      </c>
      <c r="K689" s="832" t="s">
        <v>2398</v>
      </c>
      <c r="L689" s="835">
        <v>1544.99</v>
      </c>
      <c r="M689" s="835">
        <v>9269.94</v>
      </c>
      <c r="N689" s="832">
        <v>6</v>
      </c>
      <c r="O689" s="836">
        <v>1</v>
      </c>
      <c r="P689" s="835">
        <v>9269.94</v>
      </c>
      <c r="Q689" s="837">
        <v>1</v>
      </c>
      <c r="R689" s="832">
        <v>6</v>
      </c>
      <c r="S689" s="837">
        <v>1</v>
      </c>
      <c r="T689" s="836">
        <v>1</v>
      </c>
      <c r="U689" s="838">
        <v>1</v>
      </c>
    </row>
    <row r="690" spans="1:21" ht="14.4" customHeight="1" x14ac:dyDescent="0.3">
      <c r="A690" s="831">
        <v>50</v>
      </c>
      <c r="B690" s="832" t="s">
        <v>2036</v>
      </c>
      <c r="C690" s="832" t="s">
        <v>2041</v>
      </c>
      <c r="D690" s="833" t="s">
        <v>3245</v>
      </c>
      <c r="E690" s="834" t="s">
        <v>2054</v>
      </c>
      <c r="F690" s="832" t="s">
        <v>2037</v>
      </c>
      <c r="G690" s="832" t="s">
        <v>2962</v>
      </c>
      <c r="H690" s="832" t="s">
        <v>587</v>
      </c>
      <c r="I690" s="832" t="s">
        <v>2963</v>
      </c>
      <c r="J690" s="832" t="s">
        <v>2964</v>
      </c>
      <c r="K690" s="832" t="s">
        <v>2965</v>
      </c>
      <c r="L690" s="835">
        <v>707.67</v>
      </c>
      <c r="M690" s="835">
        <v>707.67</v>
      </c>
      <c r="N690" s="832">
        <v>1</v>
      </c>
      <c r="O690" s="836">
        <v>0.5</v>
      </c>
      <c r="P690" s="835"/>
      <c r="Q690" s="837">
        <v>0</v>
      </c>
      <c r="R690" s="832"/>
      <c r="S690" s="837">
        <v>0</v>
      </c>
      <c r="T690" s="836"/>
      <c r="U690" s="838">
        <v>0</v>
      </c>
    </row>
    <row r="691" spans="1:21" ht="14.4" customHeight="1" x14ac:dyDescent="0.3">
      <c r="A691" s="831">
        <v>50</v>
      </c>
      <c r="B691" s="832" t="s">
        <v>2036</v>
      </c>
      <c r="C691" s="832" t="s">
        <v>2041</v>
      </c>
      <c r="D691" s="833" t="s">
        <v>3245</v>
      </c>
      <c r="E691" s="834" t="s">
        <v>2054</v>
      </c>
      <c r="F691" s="832" t="s">
        <v>2037</v>
      </c>
      <c r="G691" s="832" t="s">
        <v>2225</v>
      </c>
      <c r="H691" s="832" t="s">
        <v>626</v>
      </c>
      <c r="I691" s="832" t="s">
        <v>2226</v>
      </c>
      <c r="J691" s="832" t="s">
        <v>1760</v>
      </c>
      <c r="K691" s="832" t="s">
        <v>2227</v>
      </c>
      <c r="L691" s="835">
        <v>654.95000000000005</v>
      </c>
      <c r="M691" s="835">
        <v>1964.8500000000001</v>
      </c>
      <c r="N691" s="832">
        <v>3</v>
      </c>
      <c r="O691" s="836">
        <v>2</v>
      </c>
      <c r="P691" s="835"/>
      <c r="Q691" s="837">
        <v>0</v>
      </c>
      <c r="R691" s="832"/>
      <c r="S691" s="837">
        <v>0</v>
      </c>
      <c r="T691" s="836"/>
      <c r="U691" s="838">
        <v>0</v>
      </c>
    </row>
    <row r="692" spans="1:21" ht="14.4" customHeight="1" x14ac:dyDescent="0.3">
      <c r="A692" s="831">
        <v>50</v>
      </c>
      <c r="B692" s="832" t="s">
        <v>2036</v>
      </c>
      <c r="C692" s="832" t="s">
        <v>2041</v>
      </c>
      <c r="D692" s="833" t="s">
        <v>3245</v>
      </c>
      <c r="E692" s="834" t="s">
        <v>2054</v>
      </c>
      <c r="F692" s="832" t="s">
        <v>2037</v>
      </c>
      <c r="G692" s="832" t="s">
        <v>2225</v>
      </c>
      <c r="H692" s="832" t="s">
        <v>626</v>
      </c>
      <c r="I692" s="832" t="s">
        <v>2966</v>
      </c>
      <c r="J692" s="832" t="s">
        <v>1760</v>
      </c>
      <c r="K692" s="832" t="s">
        <v>2967</v>
      </c>
      <c r="L692" s="835">
        <v>327.49</v>
      </c>
      <c r="M692" s="835">
        <v>327.49</v>
      </c>
      <c r="N692" s="832">
        <v>1</v>
      </c>
      <c r="O692" s="836">
        <v>0.5</v>
      </c>
      <c r="P692" s="835"/>
      <c r="Q692" s="837">
        <v>0</v>
      </c>
      <c r="R692" s="832"/>
      <c r="S692" s="837">
        <v>0</v>
      </c>
      <c r="T692" s="836"/>
      <c r="U692" s="838">
        <v>0</v>
      </c>
    </row>
    <row r="693" spans="1:21" ht="14.4" customHeight="1" x14ac:dyDescent="0.3">
      <c r="A693" s="831">
        <v>50</v>
      </c>
      <c r="B693" s="832" t="s">
        <v>2036</v>
      </c>
      <c r="C693" s="832" t="s">
        <v>2041</v>
      </c>
      <c r="D693" s="833" t="s">
        <v>3245</v>
      </c>
      <c r="E693" s="834" t="s">
        <v>2054</v>
      </c>
      <c r="F693" s="832" t="s">
        <v>2037</v>
      </c>
      <c r="G693" s="832" t="s">
        <v>2401</v>
      </c>
      <c r="H693" s="832" t="s">
        <v>626</v>
      </c>
      <c r="I693" s="832" t="s">
        <v>2968</v>
      </c>
      <c r="J693" s="832" t="s">
        <v>2403</v>
      </c>
      <c r="K693" s="832" t="s">
        <v>2969</v>
      </c>
      <c r="L693" s="835">
        <v>414.07</v>
      </c>
      <c r="M693" s="835">
        <v>3726.63</v>
      </c>
      <c r="N693" s="832">
        <v>9</v>
      </c>
      <c r="O693" s="836">
        <v>1.5</v>
      </c>
      <c r="P693" s="835"/>
      <c r="Q693" s="837">
        <v>0</v>
      </c>
      <c r="R693" s="832"/>
      <c r="S693" s="837">
        <v>0</v>
      </c>
      <c r="T693" s="836"/>
      <c r="U693" s="838">
        <v>0</v>
      </c>
    </row>
    <row r="694" spans="1:21" ht="14.4" customHeight="1" x14ac:dyDescent="0.3">
      <c r="A694" s="831">
        <v>50</v>
      </c>
      <c r="B694" s="832" t="s">
        <v>2036</v>
      </c>
      <c r="C694" s="832" t="s">
        <v>2041</v>
      </c>
      <c r="D694" s="833" t="s">
        <v>3245</v>
      </c>
      <c r="E694" s="834" t="s">
        <v>2054</v>
      </c>
      <c r="F694" s="832" t="s">
        <v>2037</v>
      </c>
      <c r="G694" s="832" t="s">
        <v>2970</v>
      </c>
      <c r="H694" s="832" t="s">
        <v>587</v>
      </c>
      <c r="I694" s="832" t="s">
        <v>2971</v>
      </c>
      <c r="J694" s="832" t="s">
        <v>2972</v>
      </c>
      <c r="K694" s="832" t="s">
        <v>2973</v>
      </c>
      <c r="L694" s="835">
        <v>226.15</v>
      </c>
      <c r="M694" s="835">
        <v>2261.5</v>
      </c>
      <c r="N694" s="832">
        <v>10</v>
      </c>
      <c r="O694" s="836">
        <v>4</v>
      </c>
      <c r="P694" s="835">
        <v>678.45</v>
      </c>
      <c r="Q694" s="837">
        <v>0.30000000000000004</v>
      </c>
      <c r="R694" s="832">
        <v>3</v>
      </c>
      <c r="S694" s="837">
        <v>0.3</v>
      </c>
      <c r="T694" s="836">
        <v>1</v>
      </c>
      <c r="U694" s="838">
        <v>0.25</v>
      </c>
    </row>
    <row r="695" spans="1:21" ht="14.4" customHeight="1" x14ac:dyDescent="0.3">
      <c r="A695" s="831">
        <v>50</v>
      </c>
      <c r="B695" s="832" t="s">
        <v>2036</v>
      </c>
      <c r="C695" s="832" t="s">
        <v>2041</v>
      </c>
      <c r="D695" s="833" t="s">
        <v>3245</v>
      </c>
      <c r="E695" s="834" t="s">
        <v>2054</v>
      </c>
      <c r="F695" s="832" t="s">
        <v>2037</v>
      </c>
      <c r="G695" s="832" t="s">
        <v>2970</v>
      </c>
      <c r="H695" s="832" t="s">
        <v>587</v>
      </c>
      <c r="I695" s="832" t="s">
        <v>2974</v>
      </c>
      <c r="J695" s="832" t="s">
        <v>2972</v>
      </c>
      <c r="K695" s="832" t="s">
        <v>2975</v>
      </c>
      <c r="L695" s="835">
        <v>274.41000000000003</v>
      </c>
      <c r="M695" s="835">
        <v>1372.0500000000002</v>
      </c>
      <c r="N695" s="832">
        <v>5</v>
      </c>
      <c r="O695" s="836">
        <v>1.5</v>
      </c>
      <c r="P695" s="835">
        <v>823.23</v>
      </c>
      <c r="Q695" s="837">
        <v>0.6</v>
      </c>
      <c r="R695" s="832">
        <v>3</v>
      </c>
      <c r="S695" s="837">
        <v>0.6</v>
      </c>
      <c r="T695" s="836">
        <v>1</v>
      </c>
      <c r="U695" s="838">
        <v>0.66666666666666663</v>
      </c>
    </row>
    <row r="696" spans="1:21" ht="14.4" customHeight="1" x14ac:dyDescent="0.3">
      <c r="A696" s="831">
        <v>50</v>
      </c>
      <c r="B696" s="832" t="s">
        <v>2036</v>
      </c>
      <c r="C696" s="832" t="s">
        <v>2041</v>
      </c>
      <c r="D696" s="833" t="s">
        <v>3245</v>
      </c>
      <c r="E696" s="834" t="s">
        <v>2054</v>
      </c>
      <c r="F696" s="832" t="s">
        <v>2037</v>
      </c>
      <c r="G696" s="832" t="s">
        <v>2970</v>
      </c>
      <c r="H696" s="832" t="s">
        <v>587</v>
      </c>
      <c r="I696" s="832" t="s">
        <v>2976</v>
      </c>
      <c r="J696" s="832" t="s">
        <v>2972</v>
      </c>
      <c r="K696" s="832" t="s">
        <v>2977</v>
      </c>
      <c r="L696" s="835">
        <v>327.38</v>
      </c>
      <c r="M696" s="835">
        <v>3928.56</v>
      </c>
      <c r="N696" s="832">
        <v>12</v>
      </c>
      <c r="O696" s="836">
        <v>2.5</v>
      </c>
      <c r="P696" s="835">
        <v>3928.56</v>
      </c>
      <c r="Q696" s="837">
        <v>1</v>
      </c>
      <c r="R696" s="832">
        <v>12</v>
      </c>
      <c r="S696" s="837">
        <v>1</v>
      </c>
      <c r="T696" s="836">
        <v>2.5</v>
      </c>
      <c r="U696" s="838">
        <v>1</v>
      </c>
    </row>
    <row r="697" spans="1:21" ht="14.4" customHeight="1" x14ac:dyDescent="0.3">
      <c r="A697" s="831">
        <v>50</v>
      </c>
      <c r="B697" s="832" t="s">
        <v>2036</v>
      </c>
      <c r="C697" s="832" t="s">
        <v>2041</v>
      </c>
      <c r="D697" s="833" t="s">
        <v>3245</v>
      </c>
      <c r="E697" s="834" t="s">
        <v>2054</v>
      </c>
      <c r="F697" s="832" t="s">
        <v>2037</v>
      </c>
      <c r="G697" s="832" t="s">
        <v>2970</v>
      </c>
      <c r="H697" s="832" t="s">
        <v>587</v>
      </c>
      <c r="I697" s="832" t="s">
        <v>2978</v>
      </c>
      <c r="J697" s="832" t="s">
        <v>2972</v>
      </c>
      <c r="K697" s="832" t="s">
        <v>2979</v>
      </c>
      <c r="L697" s="835">
        <v>163.69999999999999</v>
      </c>
      <c r="M697" s="835">
        <v>818.5</v>
      </c>
      <c r="N697" s="832">
        <v>5</v>
      </c>
      <c r="O697" s="836">
        <v>3</v>
      </c>
      <c r="P697" s="835">
        <v>327.39999999999998</v>
      </c>
      <c r="Q697" s="837">
        <v>0.39999999999999997</v>
      </c>
      <c r="R697" s="832">
        <v>2</v>
      </c>
      <c r="S697" s="837">
        <v>0.4</v>
      </c>
      <c r="T697" s="836">
        <v>1</v>
      </c>
      <c r="U697" s="838">
        <v>0.33333333333333331</v>
      </c>
    </row>
    <row r="698" spans="1:21" ht="14.4" customHeight="1" x14ac:dyDescent="0.3">
      <c r="A698" s="831">
        <v>50</v>
      </c>
      <c r="B698" s="832" t="s">
        <v>2036</v>
      </c>
      <c r="C698" s="832" t="s">
        <v>2041</v>
      </c>
      <c r="D698" s="833" t="s">
        <v>3245</v>
      </c>
      <c r="E698" s="834" t="s">
        <v>2054</v>
      </c>
      <c r="F698" s="832" t="s">
        <v>2037</v>
      </c>
      <c r="G698" s="832" t="s">
        <v>2635</v>
      </c>
      <c r="H698" s="832" t="s">
        <v>587</v>
      </c>
      <c r="I698" s="832" t="s">
        <v>2980</v>
      </c>
      <c r="J698" s="832" t="s">
        <v>1119</v>
      </c>
      <c r="K698" s="832" t="s">
        <v>2981</v>
      </c>
      <c r="L698" s="835">
        <v>3968.05</v>
      </c>
      <c r="M698" s="835">
        <v>7936.1</v>
      </c>
      <c r="N698" s="832">
        <v>2</v>
      </c>
      <c r="O698" s="836">
        <v>1.5</v>
      </c>
      <c r="P698" s="835">
        <v>7936.1</v>
      </c>
      <c r="Q698" s="837">
        <v>1</v>
      </c>
      <c r="R698" s="832">
        <v>2</v>
      </c>
      <c r="S698" s="837">
        <v>1</v>
      </c>
      <c r="T698" s="836">
        <v>1.5</v>
      </c>
      <c r="U698" s="838">
        <v>1</v>
      </c>
    </row>
    <row r="699" spans="1:21" ht="14.4" customHeight="1" x14ac:dyDescent="0.3">
      <c r="A699" s="831">
        <v>50</v>
      </c>
      <c r="B699" s="832" t="s">
        <v>2036</v>
      </c>
      <c r="C699" s="832" t="s">
        <v>2041</v>
      </c>
      <c r="D699" s="833" t="s">
        <v>3245</v>
      </c>
      <c r="E699" s="834" t="s">
        <v>2054</v>
      </c>
      <c r="F699" s="832" t="s">
        <v>2037</v>
      </c>
      <c r="G699" s="832" t="s">
        <v>2638</v>
      </c>
      <c r="H699" s="832" t="s">
        <v>587</v>
      </c>
      <c r="I699" s="832" t="s">
        <v>2982</v>
      </c>
      <c r="J699" s="832" t="s">
        <v>2640</v>
      </c>
      <c r="K699" s="832" t="s">
        <v>2983</v>
      </c>
      <c r="L699" s="835">
        <v>99.94</v>
      </c>
      <c r="M699" s="835">
        <v>99.94</v>
      </c>
      <c r="N699" s="832">
        <v>1</v>
      </c>
      <c r="O699" s="836">
        <v>1</v>
      </c>
      <c r="P699" s="835">
        <v>99.94</v>
      </c>
      <c r="Q699" s="837">
        <v>1</v>
      </c>
      <c r="R699" s="832">
        <v>1</v>
      </c>
      <c r="S699" s="837">
        <v>1</v>
      </c>
      <c r="T699" s="836">
        <v>1</v>
      </c>
      <c r="U699" s="838">
        <v>1</v>
      </c>
    </row>
    <row r="700" spans="1:21" ht="14.4" customHeight="1" x14ac:dyDescent="0.3">
      <c r="A700" s="831">
        <v>50</v>
      </c>
      <c r="B700" s="832" t="s">
        <v>2036</v>
      </c>
      <c r="C700" s="832" t="s">
        <v>2041</v>
      </c>
      <c r="D700" s="833" t="s">
        <v>3245</v>
      </c>
      <c r="E700" s="834" t="s">
        <v>2054</v>
      </c>
      <c r="F700" s="832" t="s">
        <v>2037</v>
      </c>
      <c r="G700" s="832" t="s">
        <v>2984</v>
      </c>
      <c r="H700" s="832" t="s">
        <v>587</v>
      </c>
      <c r="I700" s="832" t="s">
        <v>2985</v>
      </c>
      <c r="J700" s="832" t="s">
        <v>2986</v>
      </c>
      <c r="K700" s="832" t="s">
        <v>2987</v>
      </c>
      <c r="L700" s="835">
        <v>0</v>
      </c>
      <c r="M700" s="835">
        <v>0</v>
      </c>
      <c r="N700" s="832">
        <v>2</v>
      </c>
      <c r="O700" s="836">
        <v>2</v>
      </c>
      <c r="P700" s="835"/>
      <c r="Q700" s="837"/>
      <c r="R700" s="832"/>
      <c r="S700" s="837">
        <v>0</v>
      </c>
      <c r="T700" s="836"/>
      <c r="U700" s="838">
        <v>0</v>
      </c>
    </row>
    <row r="701" spans="1:21" ht="14.4" customHeight="1" x14ac:dyDescent="0.3">
      <c r="A701" s="831">
        <v>50</v>
      </c>
      <c r="B701" s="832" t="s">
        <v>2036</v>
      </c>
      <c r="C701" s="832" t="s">
        <v>2041</v>
      </c>
      <c r="D701" s="833" t="s">
        <v>3245</v>
      </c>
      <c r="E701" s="834" t="s">
        <v>2054</v>
      </c>
      <c r="F701" s="832" t="s">
        <v>2037</v>
      </c>
      <c r="G701" s="832" t="s">
        <v>2988</v>
      </c>
      <c r="H701" s="832" t="s">
        <v>587</v>
      </c>
      <c r="I701" s="832" t="s">
        <v>2989</v>
      </c>
      <c r="J701" s="832" t="s">
        <v>2990</v>
      </c>
      <c r="K701" s="832" t="s">
        <v>2991</v>
      </c>
      <c r="L701" s="835">
        <v>404.12</v>
      </c>
      <c r="M701" s="835">
        <v>404.12</v>
      </c>
      <c r="N701" s="832">
        <v>1</v>
      </c>
      <c r="O701" s="836">
        <v>1</v>
      </c>
      <c r="P701" s="835">
        <v>404.12</v>
      </c>
      <c r="Q701" s="837">
        <v>1</v>
      </c>
      <c r="R701" s="832">
        <v>1</v>
      </c>
      <c r="S701" s="837">
        <v>1</v>
      </c>
      <c r="T701" s="836">
        <v>1</v>
      </c>
      <c r="U701" s="838">
        <v>1</v>
      </c>
    </row>
    <row r="702" spans="1:21" ht="14.4" customHeight="1" x14ac:dyDescent="0.3">
      <c r="A702" s="831">
        <v>50</v>
      </c>
      <c r="B702" s="832" t="s">
        <v>2036</v>
      </c>
      <c r="C702" s="832" t="s">
        <v>2041</v>
      </c>
      <c r="D702" s="833" t="s">
        <v>3245</v>
      </c>
      <c r="E702" s="834" t="s">
        <v>2054</v>
      </c>
      <c r="F702" s="832" t="s">
        <v>2037</v>
      </c>
      <c r="G702" s="832" t="s">
        <v>2405</v>
      </c>
      <c r="H702" s="832" t="s">
        <v>587</v>
      </c>
      <c r="I702" s="832" t="s">
        <v>2406</v>
      </c>
      <c r="J702" s="832" t="s">
        <v>2407</v>
      </c>
      <c r="K702" s="832" t="s">
        <v>2408</v>
      </c>
      <c r="L702" s="835">
        <v>83.38</v>
      </c>
      <c r="M702" s="835">
        <v>166.76</v>
      </c>
      <c r="N702" s="832">
        <v>2</v>
      </c>
      <c r="O702" s="836">
        <v>0.5</v>
      </c>
      <c r="P702" s="835">
        <v>166.76</v>
      </c>
      <c r="Q702" s="837">
        <v>1</v>
      </c>
      <c r="R702" s="832">
        <v>2</v>
      </c>
      <c r="S702" s="837">
        <v>1</v>
      </c>
      <c r="T702" s="836">
        <v>0.5</v>
      </c>
      <c r="U702" s="838">
        <v>1</v>
      </c>
    </row>
    <row r="703" spans="1:21" ht="14.4" customHeight="1" x14ac:dyDescent="0.3">
      <c r="A703" s="831">
        <v>50</v>
      </c>
      <c r="B703" s="832" t="s">
        <v>2036</v>
      </c>
      <c r="C703" s="832" t="s">
        <v>2041</v>
      </c>
      <c r="D703" s="833" t="s">
        <v>3245</v>
      </c>
      <c r="E703" s="834" t="s">
        <v>2054</v>
      </c>
      <c r="F703" s="832" t="s">
        <v>2037</v>
      </c>
      <c r="G703" s="832" t="s">
        <v>2405</v>
      </c>
      <c r="H703" s="832" t="s">
        <v>587</v>
      </c>
      <c r="I703" s="832" t="s">
        <v>2992</v>
      </c>
      <c r="J703" s="832" t="s">
        <v>2407</v>
      </c>
      <c r="K703" s="832" t="s">
        <v>2684</v>
      </c>
      <c r="L703" s="835">
        <v>131.63999999999999</v>
      </c>
      <c r="M703" s="835">
        <v>394.91999999999996</v>
      </c>
      <c r="N703" s="832">
        <v>3</v>
      </c>
      <c r="O703" s="836">
        <v>1</v>
      </c>
      <c r="P703" s="835"/>
      <c r="Q703" s="837">
        <v>0</v>
      </c>
      <c r="R703" s="832"/>
      <c r="S703" s="837">
        <v>0</v>
      </c>
      <c r="T703" s="836"/>
      <c r="U703" s="838">
        <v>0</v>
      </c>
    </row>
    <row r="704" spans="1:21" ht="14.4" customHeight="1" x14ac:dyDescent="0.3">
      <c r="A704" s="831">
        <v>50</v>
      </c>
      <c r="B704" s="832" t="s">
        <v>2036</v>
      </c>
      <c r="C704" s="832" t="s">
        <v>2041</v>
      </c>
      <c r="D704" s="833" t="s">
        <v>3245</v>
      </c>
      <c r="E704" s="834" t="s">
        <v>2054</v>
      </c>
      <c r="F704" s="832" t="s">
        <v>2037</v>
      </c>
      <c r="G704" s="832" t="s">
        <v>2993</v>
      </c>
      <c r="H704" s="832" t="s">
        <v>587</v>
      </c>
      <c r="I704" s="832" t="s">
        <v>2994</v>
      </c>
      <c r="J704" s="832" t="s">
        <v>2995</v>
      </c>
      <c r="K704" s="832" t="s">
        <v>2996</v>
      </c>
      <c r="L704" s="835">
        <v>6141.8</v>
      </c>
      <c r="M704" s="835">
        <v>12283.6</v>
      </c>
      <c r="N704" s="832">
        <v>2</v>
      </c>
      <c r="O704" s="836">
        <v>1</v>
      </c>
      <c r="P704" s="835">
        <v>12283.6</v>
      </c>
      <c r="Q704" s="837">
        <v>1</v>
      </c>
      <c r="R704" s="832">
        <v>2</v>
      </c>
      <c r="S704" s="837">
        <v>1</v>
      </c>
      <c r="T704" s="836">
        <v>1</v>
      </c>
      <c r="U704" s="838">
        <v>1</v>
      </c>
    </row>
    <row r="705" spans="1:21" ht="14.4" customHeight="1" x14ac:dyDescent="0.3">
      <c r="A705" s="831">
        <v>50</v>
      </c>
      <c r="B705" s="832" t="s">
        <v>2036</v>
      </c>
      <c r="C705" s="832" t="s">
        <v>2041</v>
      </c>
      <c r="D705" s="833" t="s">
        <v>3245</v>
      </c>
      <c r="E705" s="834" t="s">
        <v>2054</v>
      </c>
      <c r="F705" s="832" t="s">
        <v>2037</v>
      </c>
      <c r="G705" s="832" t="s">
        <v>2993</v>
      </c>
      <c r="H705" s="832" t="s">
        <v>587</v>
      </c>
      <c r="I705" s="832" t="s">
        <v>2997</v>
      </c>
      <c r="J705" s="832" t="s">
        <v>2995</v>
      </c>
      <c r="K705" s="832" t="s">
        <v>2998</v>
      </c>
      <c r="L705" s="835">
        <v>1842.55</v>
      </c>
      <c r="M705" s="835">
        <v>7370.2</v>
      </c>
      <c r="N705" s="832">
        <v>4</v>
      </c>
      <c r="O705" s="836">
        <v>1.5</v>
      </c>
      <c r="P705" s="835">
        <v>7370.2</v>
      </c>
      <c r="Q705" s="837">
        <v>1</v>
      </c>
      <c r="R705" s="832">
        <v>4</v>
      </c>
      <c r="S705" s="837">
        <v>1</v>
      </c>
      <c r="T705" s="836">
        <v>1.5</v>
      </c>
      <c r="U705" s="838">
        <v>1</v>
      </c>
    </row>
    <row r="706" spans="1:21" ht="14.4" customHeight="1" x14ac:dyDescent="0.3">
      <c r="A706" s="831">
        <v>50</v>
      </c>
      <c r="B706" s="832" t="s">
        <v>2036</v>
      </c>
      <c r="C706" s="832" t="s">
        <v>2041</v>
      </c>
      <c r="D706" s="833" t="s">
        <v>3245</v>
      </c>
      <c r="E706" s="834" t="s">
        <v>2054</v>
      </c>
      <c r="F706" s="832" t="s">
        <v>2037</v>
      </c>
      <c r="G706" s="832" t="s">
        <v>2176</v>
      </c>
      <c r="H706" s="832" t="s">
        <v>626</v>
      </c>
      <c r="I706" s="832" t="s">
        <v>1819</v>
      </c>
      <c r="J706" s="832" t="s">
        <v>1156</v>
      </c>
      <c r="K706" s="832" t="s">
        <v>1820</v>
      </c>
      <c r="L706" s="835">
        <v>154.36000000000001</v>
      </c>
      <c r="M706" s="835">
        <v>154.36000000000001</v>
      </c>
      <c r="N706" s="832">
        <v>1</v>
      </c>
      <c r="O706" s="836">
        <v>0.5</v>
      </c>
      <c r="P706" s="835">
        <v>154.36000000000001</v>
      </c>
      <c r="Q706" s="837">
        <v>1</v>
      </c>
      <c r="R706" s="832">
        <v>1</v>
      </c>
      <c r="S706" s="837">
        <v>1</v>
      </c>
      <c r="T706" s="836">
        <v>0.5</v>
      </c>
      <c r="U706" s="838">
        <v>1</v>
      </c>
    </row>
    <row r="707" spans="1:21" ht="14.4" customHeight="1" x14ac:dyDescent="0.3">
      <c r="A707" s="831">
        <v>50</v>
      </c>
      <c r="B707" s="832" t="s">
        <v>2036</v>
      </c>
      <c r="C707" s="832" t="s">
        <v>2041</v>
      </c>
      <c r="D707" s="833" t="s">
        <v>3245</v>
      </c>
      <c r="E707" s="834" t="s">
        <v>2054</v>
      </c>
      <c r="F707" s="832" t="s">
        <v>2037</v>
      </c>
      <c r="G707" s="832" t="s">
        <v>2409</v>
      </c>
      <c r="H707" s="832" t="s">
        <v>626</v>
      </c>
      <c r="I707" s="832" t="s">
        <v>1975</v>
      </c>
      <c r="J707" s="832" t="s">
        <v>1812</v>
      </c>
      <c r="K707" s="832" t="s">
        <v>1976</v>
      </c>
      <c r="L707" s="835">
        <v>84.18</v>
      </c>
      <c r="M707" s="835">
        <v>84.18</v>
      </c>
      <c r="N707" s="832">
        <v>1</v>
      </c>
      <c r="O707" s="836">
        <v>0.5</v>
      </c>
      <c r="P707" s="835">
        <v>84.18</v>
      </c>
      <c r="Q707" s="837">
        <v>1</v>
      </c>
      <c r="R707" s="832">
        <v>1</v>
      </c>
      <c r="S707" s="837">
        <v>1</v>
      </c>
      <c r="T707" s="836">
        <v>0.5</v>
      </c>
      <c r="U707" s="838">
        <v>1</v>
      </c>
    </row>
    <row r="708" spans="1:21" ht="14.4" customHeight="1" x14ac:dyDescent="0.3">
      <c r="A708" s="831">
        <v>50</v>
      </c>
      <c r="B708" s="832" t="s">
        <v>2036</v>
      </c>
      <c r="C708" s="832" t="s">
        <v>2041</v>
      </c>
      <c r="D708" s="833" t="s">
        <v>3245</v>
      </c>
      <c r="E708" s="834" t="s">
        <v>2054</v>
      </c>
      <c r="F708" s="832" t="s">
        <v>2037</v>
      </c>
      <c r="G708" s="832" t="s">
        <v>2409</v>
      </c>
      <c r="H708" s="832" t="s">
        <v>626</v>
      </c>
      <c r="I708" s="832" t="s">
        <v>1814</v>
      </c>
      <c r="J708" s="832" t="s">
        <v>1809</v>
      </c>
      <c r="K708" s="832" t="s">
        <v>1815</v>
      </c>
      <c r="L708" s="835">
        <v>49.08</v>
      </c>
      <c r="M708" s="835">
        <v>98.16</v>
      </c>
      <c r="N708" s="832">
        <v>2</v>
      </c>
      <c r="O708" s="836">
        <v>1.5</v>
      </c>
      <c r="P708" s="835">
        <v>98.16</v>
      </c>
      <c r="Q708" s="837">
        <v>1</v>
      </c>
      <c r="R708" s="832">
        <v>2</v>
      </c>
      <c r="S708" s="837">
        <v>1</v>
      </c>
      <c r="T708" s="836">
        <v>1.5</v>
      </c>
      <c r="U708" s="838">
        <v>1</v>
      </c>
    </row>
    <row r="709" spans="1:21" ht="14.4" customHeight="1" x14ac:dyDescent="0.3">
      <c r="A709" s="831">
        <v>50</v>
      </c>
      <c r="B709" s="832" t="s">
        <v>2036</v>
      </c>
      <c r="C709" s="832" t="s">
        <v>2041</v>
      </c>
      <c r="D709" s="833" t="s">
        <v>3245</v>
      </c>
      <c r="E709" s="834" t="s">
        <v>2054</v>
      </c>
      <c r="F709" s="832" t="s">
        <v>2037</v>
      </c>
      <c r="G709" s="832" t="s">
        <v>2409</v>
      </c>
      <c r="H709" s="832" t="s">
        <v>626</v>
      </c>
      <c r="I709" s="832" t="s">
        <v>1811</v>
      </c>
      <c r="J709" s="832" t="s">
        <v>1812</v>
      </c>
      <c r="K709" s="832" t="s">
        <v>1813</v>
      </c>
      <c r="L709" s="835">
        <v>49.08</v>
      </c>
      <c r="M709" s="835">
        <v>98.16</v>
      </c>
      <c r="N709" s="832">
        <v>2</v>
      </c>
      <c r="O709" s="836">
        <v>2</v>
      </c>
      <c r="P709" s="835">
        <v>49.08</v>
      </c>
      <c r="Q709" s="837">
        <v>0.5</v>
      </c>
      <c r="R709" s="832">
        <v>1</v>
      </c>
      <c r="S709" s="837">
        <v>0.5</v>
      </c>
      <c r="T709" s="836">
        <v>1</v>
      </c>
      <c r="U709" s="838">
        <v>0.5</v>
      </c>
    </row>
    <row r="710" spans="1:21" ht="14.4" customHeight="1" x14ac:dyDescent="0.3">
      <c r="A710" s="831">
        <v>50</v>
      </c>
      <c r="B710" s="832" t="s">
        <v>2036</v>
      </c>
      <c r="C710" s="832" t="s">
        <v>2041</v>
      </c>
      <c r="D710" s="833" t="s">
        <v>3245</v>
      </c>
      <c r="E710" s="834" t="s">
        <v>2054</v>
      </c>
      <c r="F710" s="832" t="s">
        <v>2037</v>
      </c>
      <c r="G710" s="832" t="s">
        <v>2999</v>
      </c>
      <c r="H710" s="832" t="s">
        <v>587</v>
      </c>
      <c r="I710" s="832" t="s">
        <v>3000</v>
      </c>
      <c r="J710" s="832" t="s">
        <v>3001</v>
      </c>
      <c r="K710" s="832" t="s">
        <v>3002</v>
      </c>
      <c r="L710" s="835">
        <v>248.55</v>
      </c>
      <c r="M710" s="835">
        <v>248.55</v>
      </c>
      <c r="N710" s="832">
        <v>1</v>
      </c>
      <c r="O710" s="836">
        <v>1</v>
      </c>
      <c r="P710" s="835">
        <v>248.55</v>
      </c>
      <c r="Q710" s="837">
        <v>1</v>
      </c>
      <c r="R710" s="832">
        <v>1</v>
      </c>
      <c r="S710" s="837">
        <v>1</v>
      </c>
      <c r="T710" s="836">
        <v>1</v>
      </c>
      <c r="U710" s="838">
        <v>1</v>
      </c>
    </row>
    <row r="711" spans="1:21" ht="14.4" customHeight="1" x14ac:dyDescent="0.3">
      <c r="A711" s="831">
        <v>50</v>
      </c>
      <c r="B711" s="832" t="s">
        <v>2036</v>
      </c>
      <c r="C711" s="832" t="s">
        <v>2041</v>
      </c>
      <c r="D711" s="833" t="s">
        <v>3245</v>
      </c>
      <c r="E711" s="834" t="s">
        <v>2054</v>
      </c>
      <c r="F711" s="832" t="s">
        <v>2038</v>
      </c>
      <c r="G711" s="832" t="s">
        <v>2414</v>
      </c>
      <c r="H711" s="832" t="s">
        <v>587</v>
      </c>
      <c r="I711" s="832" t="s">
        <v>2415</v>
      </c>
      <c r="J711" s="832" t="s">
        <v>2416</v>
      </c>
      <c r="K711" s="832" t="s">
        <v>2417</v>
      </c>
      <c r="L711" s="835">
        <v>25</v>
      </c>
      <c r="M711" s="835">
        <v>1600</v>
      </c>
      <c r="N711" s="832">
        <v>64</v>
      </c>
      <c r="O711" s="836">
        <v>16</v>
      </c>
      <c r="P711" s="835">
        <v>1600</v>
      </c>
      <c r="Q711" s="837">
        <v>1</v>
      </c>
      <c r="R711" s="832">
        <v>64</v>
      </c>
      <c r="S711" s="837">
        <v>1</v>
      </c>
      <c r="T711" s="836">
        <v>16</v>
      </c>
      <c r="U711" s="838">
        <v>1</v>
      </c>
    </row>
    <row r="712" spans="1:21" ht="14.4" customHeight="1" x14ac:dyDescent="0.3">
      <c r="A712" s="831">
        <v>50</v>
      </c>
      <c r="B712" s="832" t="s">
        <v>2036</v>
      </c>
      <c r="C712" s="832" t="s">
        <v>2041</v>
      </c>
      <c r="D712" s="833" t="s">
        <v>3245</v>
      </c>
      <c r="E712" s="834" t="s">
        <v>2054</v>
      </c>
      <c r="F712" s="832" t="s">
        <v>2038</v>
      </c>
      <c r="G712" s="832" t="s">
        <v>2414</v>
      </c>
      <c r="H712" s="832" t="s">
        <v>587</v>
      </c>
      <c r="I712" s="832" t="s">
        <v>2418</v>
      </c>
      <c r="J712" s="832" t="s">
        <v>2416</v>
      </c>
      <c r="K712" s="832" t="s">
        <v>2419</v>
      </c>
      <c r="L712" s="835">
        <v>30</v>
      </c>
      <c r="M712" s="835">
        <v>1920</v>
      </c>
      <c r="N712" s="832">
        <v>64</v>
      </c>
      <c r="O712" s="836">
        <v>16</v>
      </c>
      <c r="P712" s="835">
        <v>1800</v>
      </c>
      <c r="Q712" s="837">
        <v>0.9375</v>
      </c>
      <c r="R712" s="832">
        <v>60</v>
      </c>
      <c r="S712" s="837">
        <v>0.9375</v>
      </c>
      <c r="T712" s="836">
        <v>15</v>
      </c>
      <c r="U712" s="838">
        <v>0.9375</v>
      </c>
    </row>
    <row r="713" spans="1:21" ht="14.4" customHeight="1" x14ac:dyDescent="0.3">
      <c r="A713" s="831">
        <v>50</v>
      </c>
      <c r="B713" s="832" t="s">
        <v>2036</v>
      </c>
      <c r="C713" s="832" t="s">
        <v>2041</v>
      </c>
      <c r="D713" s="833" t="s">
        <v>3245</v>
      </c>
      <c r="E713" s="834" t="s">
        <v>2054</v>
      </c>
      <c r="F713" s="832" t="s">
        <v>2038</v>
      </c>
      <c r="G713" s="832" t="s">
        <v>2420</v>
      </c>
      <c r="H713" s="832" t="s">
        <v>587</v>
      </c>
      <c r="I713" s="832" t="s">
        <v>2421</v>
      </c>
      <c r="J713" s="832" t="s">
        <v>2422</v>
      </c>
      <c r="K713" s="832" t="s">
        <v>2423</v>
      </c>
      <c r="L713" s="835">
        <v>378.48</v>
      </c>
      <c r="M713" s="835">
        <v>3027.84</v>
      </c>
      <c r="N713" s="832">
        <v>8</v>
      </c>
      <c r="O713" s="836">
        <v>8</v>
      </c>
      <c r="P713" s="835">
        <v>3027.84</v>
      </c>
      <c r="Q713" s="837">
        <v>1</v>
      </c>
      <c r="R713" s="832">
        <v>8</v>
      </c>
      <c r="S713" s="837">
        <v>1</v>
      </c>
      <c r="T713" s="836">
        <v>8</v>
      </c>
      <c r="U713" s="838">
        <v>1</v>
      </c>
    </row>
    <row r="714" spans="1:21" ht="14.4" customHeight="1" x14ac:dyDescent="0.3">
      <c r="A714" s="831">
        <v>50</v>
      </c>
      <c r="B714" s="832" t="s">
        <v>2036</v>
      </c>
      <c r="C714" s="832" t="s">
        <v>2041</v>
      </c>
      <c r="D714" s="833" t="s">
        <v>3245</v>
      </c>
      <c r="E714" s="834" t="s">
        <v>2054</v>
      </c>
      <c r="F714" s="832" t="s">
        <v>2038</v>
      </c>
      <c r="G714" s="832" t="s">
        <v>2420</v>
      </c>
      <c r="H714" s="832" t="s">
        <v>587</v>
      </c>
      <c r="I714" s="832" t="s">
        <v>2424</v>
      </c>
      <c r="J714" s="832" t="s">
        <v>2425</v>
      </c>
      <c r="K714" s="832" t="s">
        <v>2426</v>
      </c>
      <c r="L714" s="835">
        <v>378.48</v>
      </c>
      <c r="M714" s="835">
        <v>1892.4</v>
      </c>
      <c r="N714" s="832">
        <v>5</v>
      </c>
      <c r="O714" s="836">
        <v>5</v>
      </c>
      <c r="P714" s="835">
        <v>1892.4</v>
      </c>
      <c r="Q714" s="837">
        <v>1</v>
      </c>
      <c r="R714" s="832">
        <v>5</v>
      </c>
      <c r="S714" s="837">
        <v>1</v>
      </c>
      <c r="T714" s="836">
        <v>5</v>
      </c>
      <c r="U714" s="838">
        <v>1</v>
      </c>
    </row>
    <row r="715" spans="1:21" ht="14.4" customHeight="1" x14ac:dyDescent="0.3">
      <c r="A715" s="831">
        <v>50</v>
      </c>
      <c r="B715" s="832" t="s">
        <v>2036</v>
      </c>
      <c r="C715" s="832" t="s">
        <v>2041</v>
      </c>
      <c r="D715" s="833" t="s">
        <v>3245</v>
      </c>
      <c r="E715" s="834" t="s">
        <v>2054</v>
      </c>
      <c r="F715" s="832" t="s">
        <v>2038</v>
      </c>
      <c r="G715" s="832" t="s">
        <v>2420</v>
      </c>
      <c r="H715" s="832" t="s">
        <v>587</v>
      </c>
      <c r="I715" s="832" t="s">
        <v>2427</v>
      </c>
      <c r="J715" s="832" t="s">
        <v>2428</v>
      </c>
      <c r="K715" s="832" t="s">
        <v>2429</v>
      </c>
      <c r="L715" s="835">
        <v>378.48</v>
      </c>
      <c r="M715" s="835">
        <v>1135.44</v>
      </c>
      <c r="N715" s="832">
        <v>3</v>
      </c>
      <c r="O715" s="836">
        <v>3</v>
      </c>
      <c r="P715" s="835">
        <v>1135.44</v>
      </c>
      <c r="Q715" s="837">
        <v>1</v>
      </c>
      <c r="R715" s="832">
        <v>3</v>
      </c>
      <c r="S715" s="837">
        <v>1</v>
      </c>
      <c r="T715" s="836">
        <v>3</v>
      </c>
      <c r="U715" s="838">
        <v>1</v>
      </c>
    </row>
    <row r="716" spans="1:21" ht="14.4" customHeight="1" x14ac:dyDescent="0.3">
      <c r="A716" s="831">
        <v>50</v>
      </c>
      <c r="B716" s="832" t="s">
        <v>2036</v>
      </c>
      <c r="C716" s="832" t="s">
        <v>2041</v>
      </c>
      <c r="D716" s="833" t="s">
        <v>3245</v>
      </c>
      <c r="E716" s="834" t="s">
        <v>2054</v>
      </c>
      <c r="F716" s="832" t="s">
        <v>2038</v>
      </c>
      <c r="G716" s="832" t="s">
        <v>2420</v>
      </c>
      <c r="H716" s="832" t="s">
        <v>587</v>
      </c>
      <c r="I716" s="832" t="s">
        <v>2430</v>
      </c>
      <c r="J716" s="832" t="s">
        <v>2431</v>
      </c>
      <c r="K716" s="832" t="s">
        <v>2432</v>
      </c>
      <c r="L716" s="835">
        <v>378.48</v>
      </c>
      <c r="M716" s="835">
        <v>756.96</v>
      </c>
      <c r="N716" s="832">
        <v>2</v>
      </c>
      <c r="O716" s="836">
        <v>2</v>
      </c>
      <c r="P716" s="835">
        <v>756.96</v>
      </c>
      <c r="Q716" s="837">
        <v>1</v>
      </c>
      <c r="R716" s="832">
        <v>2</v>
      </c>
      <c r="S716" s="837">
        <v>1</v>
      </c>
      <c r="T716" s="836">
        <v>2</v>
      </c>
      <c r="U716" s="838">
        <v>1</v>
      </c>
    </row>
    <row r="717" spans="1:21" ht="14.4" customHeight="1" x14ac:dyDescent="0.3">
      <c r="A717" s="831">
        <v>50</v>
      </c>
      <c r="B717" s="832" t="s">
        <v>2036</v>
      </c>
      <c r="C717" s="832" t="s">
        <v>2041</v>
      </c>
      <c r="D717" s="833" t="s">
        <v>3245</v>
      </c>
      <c r="E717" s="834" t="s">
        <v>2054</v>
      </c>
      <c r="F717" s="832" t="s">
        <v>2038</v>
      </c>
      <c r="G717" s="832" t="s">
        <v>2420</v>
      </c>
      <c r="H717" s="832" t="s">
        <v>587</v>
      </c>
      <c r="I717" s="832" t="s">
        <v>2433</v>
      </c>
      <c r="J717" s="832" t="s">
        <v>2434</v>
      </c>
      <c r="K717" s="832" t="s">
        <v>2435</v>
      </c>
      <c r="L717" s="835">
        <v>378.48</v>
      </c>
      <c r="M717" s="835">
        <v>756.96</v>
      </c>
      <c r="N717" s="832">
        <v>2</v>
      </c>
      <c r="O717" s="836">
        <v>2</v>
      </c>
      <c r="P717" s="835">
        <v>756.96</v>
      </c>
      <c r="Q717" s="837">
        <v>1</v>
      </c>
      <c r="R717" s="832">
        <v>2</v>
      </c>
      <c r="S717" s="837">
        <v>1</v>
      </c>
      <c r="T717" s="836">
        <v>2</v>
      </c>
      <c r="U717" s="838">
        <v>1</v>
      </c>
    </row>
    <row r="718" spans="1:21" ht="14.4" customHeight="1" x14ac:dyDescent="0.3">
      <c r="A718" s="831">
        <v>50</v>
      </c>
      <c r="B718" s="832" t="s">
        <v>2036</v>
      </c>
      <c r="C718" s="832" t="s">
        <v>2041</v>
      </c>
      <c r="D718" s="833" t="s">
        <v>3245</v>
      </c>
      <c r="E718" s="834" t="s">
        <v>2055</v>
      </c>
      <c r="F718" s="832" t="s">
        <v>2037</v>
      </c>
      <c r="G718" s="832" t="s">
        <v>2061</v>
      </c>
      <c r="H718" s="832" t="s">
        <v>626</v>
      </c>
      <c r="I718" s="832" t="s">
        <v>1664</v>
      </c>
      <c r="J718" s="832" t="s">
        <v>731</v>
      </c>
      <c r="K718" s="832" t="s">
        <v>1665</v>
      </c>
      <c r="L718" s="835">
        <v>160.03</v>
      </c>
      <c r="M718" s="835">
        <v>160.03</v>
      </c>
      <c r="N718" s="832">
        <v>1</v>
      </c>
      <c r="O718" s="836">
        <v>1</v>
      </c>
      <c r="P718" s="835"/>
      <c r="Q718" s="837">
        <v>0</v>
      </c>
      <c r="R718" s="832"/>
      <c r="S718" s="837">
        <v>0</v>
      </c>
      <c r="T718" s="836"/>
      <c r="U718" s="838">
        <v>0</v>
      </c>
    </row>
    <row r="719" spans="1:21" ht="14.4" customHeight="1" x14ac:dyDescent="0.3">
      <c r="A719" s="831">
        <v>50</v>
      </c>
      <c r="B719" s="832" t="s">
        <v>2036</v>
      </c>
      <c r="C719" s="832" t="s">
        <v>2041</v>
      </c>
      <c r="D719" s="833" t="s">
        <v>3245</v>
      </c>
      <c r="E719" s="834" t="s">
        <v>2055</v>
      </c>
      <c r="F719" s="832" t="s">
        <v>2037</v>
      </c>
      <c r="G719" s="832" t="s">
        <v>2062</v>
      </c>
      <c r="H719" s="832" t="s">
        <v>626</v>
      </c>
      <c r="I719" s="832" t="s">
        <v>1785</v>
      </c>
      <c r="J719" s="832" t="s">
        <v>1786</v>
      </c>
      <c r="K719" s="832" t="s">
        <v>1787</v>
      </c>
      <c r="L719" s="835">
        <v>278.63</v>
      </c>
      <c r="M719" s="835">
        <v>835.89</v>
      </c>
      <c r="N719" s="832">
        <v>3</v>
      </c>
      <c r="O719" s="836">
        <v>0.5</v>
      </c>
      <c r="P719" s="835"/>
      <c r="Q719" s="837">
        <v>0</v>
      </c>
      <c r="R719" s="832"/>
      <c r="S719" s="837">
        <v>0</v>
      </c>
      <c r="T719" s="836"/>
      <c r="U719" s="838">
        <v>0</v>
      </c>
    </row>
    <row r="720" spans="1:21" ht="14.4" customHeight="1" x14ac:dyDescent="0.3">
      <c r="A720" s="831">
        <v>50</v>
      </c>
      <c r="B720" s="832" t="s">
        <v>2036</v>
      </c>
      <c r="C720" s="832" t="s">
        <v>2041</v>
      </c>
      <c r="D720" s="833" t="s">
        <v>3245</v>
      </c>
      <c r="E720" s="834" t="s">
        <v>2055</v>
      </c>
      <c r="F720" s="832" t="s">
        <v>2037</v>
      </c>
      <c r="G720" s="832" t="s">
        <v>2066</v>
      </c>
      <c r="H720" s="832" t="s">
        <v>626</v>
      </c>
      <c r="I720" s="832" t="s">
        <v>1714</v>
      </c>
      <c r="J720" s="832" t="s">
        <v>686</v>
      </c>
      <c r="K720" s="832" t="s">
        <v>687</v>
      </c>
      <c r="L720" s="835">
        <v>70.23</v>
      </c>
      <c r="M720" s="835">
        <v>70.23</v>
      </c>
      <c r="N720" s="832">
        <v>1</v>
      </c>
      <c r="O720" s="836">
        <v>0.5</v>
      </c>
      <c r="P720" s="835"/>
      <c r="Q720" s="837">
        <v>0</v>
      </c>
      <c r="R720" s="832"/>
      <c r="S720" s="837">
        <v>0</v>
      </c>
      <c r="T720" s="836"/>
      <c r="U720" s="838">
        <v>0</v>
      </c>
    </row>
    <row r="721" spans="1:21" ht="14.4" customHeight="1" x14ac:dyDescent="0.3">
      <c r="A721" s="831">
        <v>50</v>
      </c>
      <c r="B721" s="832" t="s">
        <v>2036</v>
      </c>
      <c r="C721" s="832" t="s">
        <v>2041</v>
      </c>
      <c r="D721" s="833" t="s">
        <v>3245</v>
      </c>
      <c r="E721" s="834" t="s">
        <v>2055</v>
      </c>
      <c r="F721" s="832" t="s">
        <v>2037</v>
      </c>
      <c r="G721" s="832" t="s">
        <v>2066</v>
      </c>
      <c r="H721" s="832" t="s">
        <v>626</v>
      </c>
      <c r="I721" s="832" t="s">
        <v>1710</v>
      </c>
      <c r="J721" s="832" t="s">
        <v>686</v>
      </c>
      <c r="K721" s="832" t="s">
        <v>1711</v>
      </c>
      <c r="L721" s="835">
        <v>17.559999999999999</v>
      </c>
      <c r="M721" s="835">
        <v>17.559999999999999</v>
      </c>
      <c r="N721" s="832">
        <v>1</v>
      </c>
      <c r="O721" s="836">
        <v>0.5</v>
      </c>
      <c r="P721" s="835">
        <v>17.559999999999999</v>
      </c>
      <c r="Q721" s="837">
        <v>1</v>
      </c>
      <c r="R721" s="832">
        <v>1</v>
      </c>
      <c r="S721" s="837">
        <v>1</v>
      </c>
      <c r="T721" s="836">
        <v>0.5</v>
      </c>
      <c r="U721" s="838">
        <v>1</v>
      </c>
    </row>
    <row r="722" spans="1:21" ht="14.4" customHeight="1" x14ac:dyDescent="0.3">
      <c r="A722" s="831">
        <v>50</v>
      </c>
      <c r="B722" s="832" t="s">
        <v>2036</v>
      </c>
      <c r="C722" s="832" t="s">
        <v>2041</v>
      </c>
      <c r="D722" s="833" t="s">
        <v>3245</v>
      </c>
      <c r="E722" s="834" t="s">
        <v>2055</v>
      </c>
      <c r="F722" s="832" t="s">
        <v>2037</v>
      </c>
      <c r="G722" s="832" t="s">
        <v>2119</v>
      </c>
      <c r="H722" s="832" t="s">
        <v>626</v>
      </c>
      <c r="I722" s="832" t="s">
        <v>2181</v>
      </c>
      <c r="J722" s="832" t="s">
        <v>839</v>
      </c>
      <c r="K722" s="832" t="s">
        <v>1954</v>
      </c>
      <c r="L722" s="835">
        <v>42.51</v>
      </c>
      <c r="M722" s="835">
        <v>42.51</v>
      </c>
      <c r="N722" s="832">
        <v>1</v>
      </c>
      <c r="O722" s="836">
        <v>1</v>
      </c>
      <c r="P722" s="835">
        <v>42.51</v>
      </c>
      <c r="Q722" s="837">
        <v>1</v>
      </c>
      <c r="R722" s="832">
        <v>1</v>
      </c>
      <c r="S722" s="837">
        <v>1</v>
      </c>
      <c r="T722" s="836">
        <v>1</v>
      </c>
      <c r="U722" s="838">
        <v>1</v>
      </c>
    </row>
    <row r="723" spans="1:21" ht="14.4" customHeight="1" x14ac:dyDescent="0.3">
      <c r="A723" s="831">
        <v>50</v>
      </c>
      <c r="B723" s="832" t="s">
        <v>2036</v>
      </c>
      <c r="C723" s="832" t="s">
        <v>2041</v>
      </c>
      <c r="D723" s="833" t="s">
        <v>3245</v>
      </c>
      <c r="E723" s="834" t="s">
        <v>2055</v>
      </c>
      <c r="F723" s="832" t="s">
        <v>2037</v>
      </c>
      <c r="G723" s="832" t="s">
        <v>2127</v>
      </c>
      <c r="H723" s="832" t="s">
        <v>587</v>
      </c>
      <c r="I723" s="832" t="s">
        <v>2128</v>
      </c>
      <c r="J723" s="832" t="s">
        <v>897</v>
      </c>
      <c r="K723" s="832" t="s">
        <v>2129</v>
      </c>
      <c r="L723" s="835">
        <v>45.03</v>
      </c>
      <c r="M723" s="835">
        <v>45.03</v>
      </c>
      <c r="N723" s="832">
        <v>1</v>
      </c>
      <c r="O723" s="836">
        <v>0.5</v>
      </c>
      <c r="P723" s="835"/>
      <c r="Q723" s="837">
        <v>0</v>
      </c>
      <c r="R723" s="832"/>
      <c r="S723" s="837">
        <v>0</v>
      </c>
      <c r="T723" s="836"/>
      <c r="U723" s="838">
        <v>0</v>
      </c>
    </row>
    <row r="724" spans="1:21" ht="14.4" customHeight="1" x14ac:dyDescent="0.3">
      <c r="A724" s="831">
        <v>50</v>
      </c>
      <c r="B724" s="832" t="s">
        <v>2036</v>
      </c>
      <c r="C724" s="832" t="s">
        <v>2041</v>
      </c>
      <c r="D724" s="833" t="s">
        <v>3245</v>
      </c>
      <c r="E724" s="834" t="s">
        <v>2055</v>
      </c>
      <c r="F724" s="832" t="s">
        <v>2037</v>
      </c>
      <c r="G724" s="832" t="s">
        <v>2074</v>
      </c>
      <c r="H724" s="832" t="s">
        <v>626</v>
      </c>
      <c r="I724" s="832" t="s">
        <v>1648</v>
      </c>
      <c r="J724" s="832" t="s">
        <v>1649</v>
      </c>
      <c r="K724" s="832" t="s">
        <v>1650</v>
      </c>
      <c r="L724" s="835">
        <v>93.43</v>
      </c>
      <c r="M724" s="835">
        <v>93.43</v>
      </c>
      <c r="N724" s="832">
        <v>1</v>
      </c>
      <c r="O724" s="836">
        <v>0.5</v>
      </c>
      <c r="P724" s="835">
        <v>93.43</v>
      </c>
      <c r="Q724" s="837">
        <v>1</v>
      </c>
      <c r="R724" s="832">
        <v>1</v>
      </c>
      <c r="S724" s="837">
        <v>1</v>
      </c>
      <c r="T724" s="836">
        <v>0.5</v>
      </c>
      <c r="U724" s="838">
        <v>1</v>
      </c>
    </row>
    <row r="725" spans="1:21" ht="14.4" customHeight="1" x14ac:dyDescent="0.3">
      <c r="A725" s="831">
        <v>50</v>
      </c>
      <c r="B725" s="832" t="s">
        <v>2036</v>
      </c>
      <c r="C725" s="832" t="s">
        <v>2041</v>
      </c>
      <c r="D725" s="833" t="s">
        <v>3245</v>
      </c>
      <c r="E725" s="834" t="s">
        <v>2055</v>
      </c>
      <c r="F725" s="832" t="s">
        <v>2037</v>
      </c>
      <c r="G725" s="832" t="s">
        <v>3003</v>
      </c>
      <c r="H725" s="832" t="s">
        <v>587</v>
      </c>
      <c r="I725" s="832" t="s">
        <v>3004</v>
      </c>
      <c r="J725" s="832" t="s">
        <v>1235</v>
      </c>
      <c r="K725" s="832" t="s">
        <v>1236</v>
      </c>
      <c r="L725" s="835">
        <v>0</v>
      </c>
      <c r="M725" s="835">
        <v>0</v>
      </c>
      <c r="N725" s="832">
        <v>2</v>
      </c>
      <c r="O725" s="836">
        <v>1</v>
      </c>
      <c r="P725" s="835">
        <v>0</v>
      </c>
      <c r="Q725" s="837"/>
      <c r="R725" s="832">
        <v>2</v>
      </c>
      <c r="S725" s="837">
        <v>1</v>
      </c>
      <c r="T725" s="836">
        <v>1</v>
      </c>
      <c r="U725" s="838">
        <v>1</v>
      </c>
    </row>
    <row r="726" spans="1:21" ht="14.4" customHeight="1" x14ac:dyDescent="0.3">
      <c r="A726" s="831">
        <v>50</v>
      </c>
      <c r="B726" s="832" t="s">
        <v>2036</v>
      </c>
      <c r="C726" s="832" t="s">
        <v>2041</v>
      </c>
      <c r="D726" s="833" t="s">
        <v>3245</v>
      </c>
      <c r="E726" s="834" t="s">
        <v>2055</v>
      </c>
      <c r="F726" s="832" t="s">
        <v>2037</v>
      </c>
      <c r="G726" s="832" t="s">
        <v>2139</v>
      </c>
      <c r="H726" s="832" t="s">
        <v>626</v>
      </c>
      <c r="I726" s="832" t="s">
        <v>2177</v>
      </c>
      <c r="J726" s="832" t="s">
        <v>829</v>
      </c>
      <c r="K726" s="832" t="s">
        <v>1642</v>
      </c>
      <c r="L726" s="835">
        <v>736.33</v>
      </c>
      <c r="M726" s="835">
        <v>5890.64</v>
      </c>
      <c r="N726" s="832">
        <v>8</v>
      </c>
      <c r="O726" s="836">
        <v>1.5</v>
      </c>
      <c r="P726" s="835">
        <v>2945.32</v>
      </c>
      <c r="Q726" s="837">
        <v>0.5</v>
      </c>
      <c r="R726" s="832">
        <v>4</v>
      </c>
      <c r="S726" s="837">
        <v>0.5</v>
      </c>
      <c r="T726" s="836">
        <v>1</v>
      </c>
      <c r="U726" s="838">
        <v>0.66666666666666663</v>
      </c>
    </row>
    <row r="727" spans="1:21" ht="14.4" customHeight="1" x14ac:dyDescent="0.3">
      <c r="A727" s="831">
        <v>50</v>
      </c>
      <c r="B727" s="832" t="s">
        <v>2036</v>
      </c>
      <c r="C727" s="832" t="s">
        <v>2041</v>
      </c>
      <c r="D727" s="833" t="s">
        <v>3245</v>
      </c>
      <c r="E727" s="834" t="s">
        <v>2055</v>
      </c>
      <c r="F727" s="832" t="s">
        <v>2037</v>
      </c>
      <c r="G727" s="832" t="s">
        <v>2139</v>
      </c>
      <c r="H727" s="832" t="s">
        <v>626</v>
      </c>
      <c r="I727" s="832" t="s">
        <v>2331</v>
      </c>
      <c r="J727" s="832" t="s">
        <v>835</v>
      </c>
      <c r="K727" s="832" t="s">
        <v>1632</v>
      </c>
      <c r="L727" s="835">
        <v>1385.62</v>
      </c>
      <c r="M727" s="835">
        <v>2771.24</v>
      </c>
      <c r="N727" s="832">
        <v>2</v>
      </c>
      <c r="O727" s="836">
        <v>1</v>
      </c>
      <c r="P727" s="835">
        <v>2771.24</v>
      </c>
      <c r="Q727" s="837">
        <v>1</v>
      </c>
      <c r="R727" s="832">
        <v>2</v>
      </c>
      <c r="S727" s="837">
        <v>1</v>
      </c>
      <c r="T727" s="836">
        <v>1</v>
      </c>
      <c r="U727" s="838">
        <v>1</v>
      </c>
    </row>
    <row r="728" spans="1:21" ht="14.4" customHeight="1" x14ac:dyDescent="0.3">
      <c r="A728" s="831">
        <v>50</v>
      </c>
      <c r="B728" s="832" t="s">
        <v>2036</v>
      </c>
      <c r="C728" s="832" t="s">
        <v>2041</v>
      </c>
      <c r="D728" s="833" t="s">
        <v>3245</v>
      </c>
      <c r="E728" s="834" t="s">
        <v>2055</v>
      </c>
      <c r="F728" s="832" t="s">
        <v>2037</v>
      </c>
      <c r="G728" s="832" t="s">
        <v>2153</v>
      </c>
      <c r="H728" s="832" t="s">
        <v>626</v>
      </c>
      <c r="I728" s="832" t="s">
        <v>1745</v>
      </c>
      <c r="J728" s="832" t="s">
        <v>1740</v>
      </c>
      <c r="K728" s="832" t="s">
        <v>1746</v>
      </c>
      <c r="L728" s="835">
        <v>15.9</v>
      </c>
      <c r="M728" s="835">
        <v>15.9</v>
      </c>
      <c r="N728" s="832">
        <v>1</v>
      </c>
      <c r="O728" s="836">
        <v>0.5</v>
      </c>
      <c r="P728" s="835">
        <v>15.9</v>
      </c>
      <c r="Q728" s="837">
        <v>1</v>
      </c>
      <c r="R728" s="832">
        <v>1</v>
      </c>
      <c r="S728" s="837">
        <v>1</v>
      </c>
      <c r="T728" s="836">
        <v>0.5</v>
      </c>
      <c r="U728" s="838">
        <v>1</v>
      </c>
    </row>
    <row r="729" spans="1:21" ht="14.4" customHeight="1" x14ac:dyDescent="0.3">
      <c r="A729" s="831">
        <v>50</v>
      </c>
      <c r="B729" s="832" t="s">
        <v>2036</v>
      </c>
      <c r="C729" s="832" t="s">
        <v>2041</v>
      </c>
      <c r="D729" s="833" t="s">
        <v>3245</v>
      </c>
      <c r="E729" s="834" t="s">
        <v>2055</v>
      </c>
      <c r="F729" s="832" t="s">
        <v>2037</v>
      </c>
      <c r="G729" s="832" t="s">
        <v>2178</v>
      </c>
      <c r="H729" s="832" t="s">
        <v>626</v>
      </c>
      <c r="I729" s="832" t="s">
        <v>1781</v>
      </c>
      <c r="J729" s="832" t="s">
        <v>1782</v>
      </c>
      <c r="K729" s="832" t="s">
        <v>1783</v>
      </c>
      <c r="L729" s="835">
        <v>103.72</v>
      </c>
      <c r="M729" s="835">
        <v>103.72</v>
      </c>
      <c r="N729" s="832">
        <v>1</v>
      </c>
      <c r="O729" s="836">
        <v>0.5</v>
      </c>
      <c r="P729" s="835"/>
      <c r="Q729" s="837">
        <v>0</v>
      </c>
      <c r="R729" s="832"/>
      <c r="S729" s="837">
        <v>0</v>
      </c>
      <c r="T729" s="836"/>
      <c r="U729" s="838">
        <v>0</v>
      </c>
    </row>
    <row r="730" spans="1:21" ht="14.4" customHeight="1" x14ac:dyDescent="0.3">
      <c r="A730" s="831">
        <v>50</v>
      </c>
      <c r="B730" s="832" t="s">
        <v>2036</v>
      </c>
      <c r="C730" s="832" t="s">
        <v>2041</v>
      </c>
      <c r="D730" s="833" t="s">
        <v>3245</v>
      </c>
      <c r="E730" s="834" t="s">
        <v>2055</v>
      </c>
      <c r="F730" s="832" t="s">
        <v>2037</v>
      </c>
      <c r="G730" s="832" t="s">
        <v>2944</v>
      </c>
      <c r="H730" s="832" t="s">
        <v>587</v>
      </c>
      <c r="I730" s="832" t="s">
        <v>3005</v>
      </c>
      <c r="J730" s="832" t="s">
        <v>3006</v>
      </c>
      <c r="K730" s="832" t="s">
        <v>3007</v>
      </c>
      <c r="L730" s="835">
        <v>25.12</v>
      </c>
      <c r="M730" s="835">
        <v>25.12</v>
      </c>
      <c r="N730" s="832">
        <v>1</v>
      </c>
      <c r="O730" s="836">
        <v>1</v>
      </c>
      <c r="P730" s="835">
        <v>25.12</v>
      </c>
      <c r="Q730" s="837">
        <v>1</v>
      </c>
      <c r="R730" s="832">
        <v>1</v>
      </c>
      <c r="S730" s="837">
        <v>1</v>
      </c>
      <c r="T730" s="836">
        <v>1</v>
      </c>
      <c r="U730" s="838">
        <v>1</v>
      </c>
    </row>
    <row r="731" spans="1:21" ht="14.4" customHeight="1" x14ac:dyDescent="0.3">
      <c r="A731" s="831">
        <v>50</v>
      </c>
      <c r="B731" s="832" t="s">
        <v>2036</v>
      </c>
      <c r="C731" s="832" t="s">
        <v>2041</v>
      </c>
      <c r="D731" s="833" t="s">
        <v>3245</v>
      </c>
      <c r="E731" s="834" t="s">
        <v>2055</v>
      </c>
      <c r="F731" s="832" t="s">
        <v>2037</v>
      </c>
      <c r="G731" s="832" t="s">
        <v>1112</v>
      </c>
      <c r="H731" s="832" t="s">
        <v>626</v>
      </c>
      <c r="I731" s="832" t="s">
        <v>2199</v>
      </c>
      <c r="J731" s="832" t="s">
        <v>2200</v>
      </c>
      <c r="K731" s="832" t="s">
        <v>2201</v>
      </c>
      <c r="L731" s="835">
        <v>184.74</v>
      </c>
      <c r="M731" s="835">
        <v>184.74</v>
      </c>
      <c r="N731" s="832">
        <v>1</v>
      </c>
      <c r="O731" s="836">
        <v>0.5</v>
      </c>
      <c r="P731" s="835"/>
      <c r="Q731" s="837">
        <v>0</v>
      </c>
      <c r="R731" s="832"/>
      <c r="S731" s="837">
        <v>0</v>
      </c>
      <c r="T731" s="836"/>
      <c r="U731" s="838">
        <v>0</v>
      </c>
    </row>
    <row r="732" spans="1:21" ht="14.4" customHeight="1" x14ac:dyDescent="0.3">
      <c r="A732" s="831">
        <v>50</v>
      </c>
      <c r="B732" s="832" t="s">
        <v>2036</v>
      </c>
      <c r="C732" s="832" t="s">
        <v>2041</v>
      </c>
      <c r="D732" s="833" t="s">
        <v>3245</v>
      </c>
      <c r="E732" s="834" t="s">
        <v>2055</v>
      </c>
      <c r="F732" s="832" t="s">
        <v>2037</v>
      </c>
      <c r="G732" s="832" t="s">
        <v>2225</v>
      </c>
      <c r="H732" s="832" t="s">
        <v>626</v>
      </c>
      <c r="I732" s="832" t="s">
        <v>3008</v>
      </c>
      <c r="J732" s="832" t="s">
        <v>1760</v>
      </c>
      <c r="K732" s="832" t="s">
        <v>3009</v>
      </c>
      <c r="L732" s="835">
        <v>544.38</v>
      </c>
      <c r="M732" s="835">
        <v>544.38</v>
      </c>
      <c r="N732" s="832">
        <v>1</v>
      </c>
      <c r="O732" s="836">
        <v>1</v>
      </c>
      <c r="P732" s="835"/>
      <c r="Q732" s="837">
        <v>0</v>
      </c>
      <c r="R732" s="832"/>
      <c r="S732" s="837">
        <v>0</v>
      </c>
      <c r="T732" s="836"/>
      <c r="U732" s="838">
        <v>0</v>
      </c>
    </row>
    <row r="733" spans="1:21" ht="14.4" customHeight="1" x14ac:dyDescent="0.3">
      <c r="A733" s="831">
        <v>50</v>
      </c>
      <c r="B733" s="832" t="s">
        <v>2036</v>
      </c>
      <c r="C733" s="832" t="s">
        <v>2041</v>
      </c>
      <c r="D733" s="833" t="s">
        <v>3245</v>
      </c>
      <c r="E733" s="834" t="s">
        <v>2055</v>
      </c>
      <c r="F733" s="832" t="s">
        <v>2037</v>
      </c>
      <c r="G733" s="832" t="s">
        <v>2176</v>
      </c>
      <c r="H733" s="832" t="s">
        <v>626</v>
      </c>
      <c r="I733" s="832" t="s">
        <v>1819</v>
      </c>
      <c r="J733" s="832" t="s">
        <v>1156</v>
      </c>
      <c r="K733" s="832" t="s">
        <v>1820</v>
      </c>
      <c r="L733" s="835">
        <v>154.36000000000001</v>
      </c>
      <c r="M733" s="835">
        <v>154.36000000000001</v>
      </c>
      <c r="N733" s="832">
        <v>1</v>
      </c>
      <c r="O733" s="836">
        <v>0.5</v>
      </c>
      <c r="P733" s="835">
        <v>154.36000000000001</v>
      </c>
      <c r="Q733" s="837">
        <v>1</v>
      </c>
      <c r="R733" s="832">
        <v>1</v>
      </c>
      <c r="S733" s="837">
        <v>1</v>
      </c>
      <c r="T733" s="836">
        <v>0.5</v>
      </c>
      <c r="U733" s="838">
        <v>1</v>
      </c>
    </row>
    <row r="734" spans="1:21" ht="14.4" customHeight="1" x14ac:dyDescent="0.3">
      <c r="A734" s="831">
        <v>50</v>
      </c>
      <c r="B734" s="832" t="s">
        <v>2036</v>
      </c>
      <c r="C734" s="832" t="s">
        <v>2041</v>
      </c>
      <c r="D734" s="833" t="s">
        <v>3245</v>
      </c>
      <c r="E734" s="834" t="s">
        <v>2056</v>
      </c>
      <c r="F734" s="832" t="s">
        <v>2037</v>
      </c>
      <c r="G734" s="832" t="s">
        <v>2651</v>
      </c>
      <c r="H734" s="832" t="s">
        <v>587</v>
      </c>
      <c r="I734" s="832" t="s">
        <v>3010</v>
      </c>
      <c r="J734" s="832" t="s">
        <v>3011</v>
      </c>
      <c r="K734" s="832" t="s">
        <v>2654</v>
      </c>
      <c r="L734" s="835">
        <v>263.26</v>
      </c>
      <c r="M734" s="835">
        <v>263.26</v>
      </c>
      <c r="N734" s="832">
        <v>1</v>
      </c>
      <c r="O734" s="836"/>
      <c r="P734" s="835"/>
      <c r="Q734" s="837">
        <v>0</v>
      </c>
      <c r="R734" s="832"/>
      <c r="S734" s="837">
        <v>0</v>
      </c>
      <c r="T734" s="836"/>
      <c r="U734" s="838"/>
    </row>
    <row r="735" spans="1:21" ht="14.4" customHeight="1" x14ac:dyDescent="0.3">
      <c r="A735" s="831">
        <v>50</v>
      </c>
      <c r="B735" s="832" t="s">
        <v>2036</v>
      </c>
      <c r="C735" s="832" t="s">
        <v>2041</v>
      </c>
      <c r="D735" s="833" t="s">
        <v>3245</v>
      </c>
      <c r="E735" s="834" t="s">
        <v>2056</v>
      </c>
      <c r="F735" s="832" t="s">
        <v>2037</v>
      </c>
      <c r="G735" s="832" t="s">
        <v>2062</v>
      </c>
      <c r="H735" s="832" t="s">
        <v>626</v>
      </c>
      <c r="I735" s="832" t="s">
        <v>1785</v>
      </c>
      <c r="J735" s="832" t="s">
        <v>1786</v>
      </c>
      <c r="K735" s="832" t="s">
        <v>1787</v>
      </c>
      <c r="L735" s="835">
        <v>278.63</v>
      </c>
      <c r="M735" s="835">
        <v>557.26</v>
      </c>
      <c r="N735" s="832">
        <v>2</v>
      </c>
      <c r="O735" s="836">
        <v>1.5</v>
      </c>
      <c r="P735" s="835"/>
      <c r="Q735" s="837">
        <v>0</v>
      </c>
      <c r="R735" s="832"/>
      <c r="S735" s="837">
        <v>0</v>
      </c>
      <c r="T735" s="836"/>
      <c r="U735" s="838">
        <v>0</v>
      </c>
    </row>
    <row r="736" spans="1:21" ht="14.4" customHeight="1" x14ac:dyDescent="0.3">
      <c r="A736" s="831">
        <v>50</v>
      </c>
      <c r="B736" s="832" t="s">
        <v>2036</v>
      </c>
      <c r="C736" s="832" t="s">
        <v>2041</v>
      </c>
      <c r="D736" s="833" t="s">
        <v>3245</v>
      </c>
      <c r="E736" s="834" t="s">
        <v>2056</v>
      </c>
      <c r="F736" s="832" t="s">
        <v>2037</v>
      </c>
      <c r="G736" s="832" t="s">
        <v>2066</v>
      </c>
      <c r="H736" s="832" t="s">
        <v>626</v>
      </c>
      <c r="I736" s="832" t="s">
        <v>1957</v>
      </c>
      <c r="J736" s="832" t="s">
        <v>686</v>
      </c>
      <c r="K736" s="832" t="s">
        <v>1958</v>
      </c>
      <c r="L736" s="835">
        <v>35.11</v>
      </c>
      <c r="M736" s="835">
        <v>35.11</v>
      </c>
      <c r="N736" s="832">
        <v>1</v>
      </c>
      <c r="O736" s="836">
        <v>1</v>
      </c>
      <c r="P736" s="835"/>
      <c r="Q736" s="837">
        <v>0</v>
      </c>
      <c r="R736" s="832"/>
      <c r="S736" s="837">
        <v>0</v>
      </c>
      <c r="T736" s="836"/>
      <c r="U736" s="838">
        <v>0</v>
      </c>
    </row>
    <row r="737" spans="1:21" ht="14.4" customHeight="1" x14ac:dyDescent="0.3">
      <c r="A737" s="831">
        <v>50</v>
      </c>
      <c r="B737" s="832" t="s">
        <v>2036</v>
      </c>
      <c r="C737" s="832" t="s">
        <v>2041</v>
      </c>
      <c r="D737" s="833" t="s">
        <v>3245</v>
      </c>
      <c r="E737" s="834" t="s">
        <v>2056</v>
      </c>
      <c r="F737" s="832" t="s">
        <v>2037</v>
      </c>
      <c r="G737" s="832" t="s">
        <v>2119</v>
      </c>
      <c r="H737" s="832" t="s">
        <v>626</v>
      </c>
      <c r="I737" s="832" t="s">
        <v>2181</v>
      </c>
      <c r="J737" s="832" t="s">
        <v>839</v>
      </c>
      <c r="K737" s="832" t="s">
        <v>1954</v>
      </c>
      <c r="L737" s="835">
        <v>42.51</v>
      </c>
      <c r="M737" s="835">
        <v>42.51</v>
      </c>
      <c r="N737" s="832">
        <v>1</v>
      </c>
      <c r="O737" s="836">
        <v>0.5</v>
      </c>
      <c r="P737" s="835"/>
      <c r="Q737" s="837">
        <v>0</v>
      </c>
      <c r="R737" s="832"/>
      <c r="S737" s="837">
        <v>0</v>
      </c>
      <c r="T737" s="836"/>
      <c r="U737" s="838">
        <v>0</v>
      </c>
    </row>
    <row r="738" spans="1:21" ht="14.4" customHeight="1" x14ac:dyDescent="0.3">
      <c r="A738" s="831">
        <v>50</v>
      </c>
      <c r="B738" s="832" t="s">
        <v>2036</v>
      </c>
      <c r="C738" s="832" t="s">
        <v>2041</v>
      </c>
      <c r="D738" s="833" t="s">
        <v>3245</v>
      </c>
      <c r="E738" s="834" t="s">
        <v>2056</v>
      </c>
      <c r="F738" s="832" t="s">
        <v>2037</v>
      </c>
      <c r="G738" s="832" t="s">
        <v>2075</v>
      </c>
      <c r="H738" s="832" t="s">
        <v>587</v>
      </c>
      <c r="I738" s="832" t="s">
        <v>2076</v>
      </c>
      <c r="J738" s="832" t="s">
        <v>2077</v>
      </c>
      <c r="K738" s="832" t="s">
        <v>2078</v>
      </c>
      <c r="L738" s="835">
        <v>11.73</v>
      </c>
      <c r="M738" s="835">
        <v>23.46</v>
      </c>
      <c r="N738" s="832">
        <v>2</v>
      </c>
      <c r="O738" s="836">
        <v>1</v>
      </c>
      <c r="P738" s="835"/>
      <c r="Q738" s="837">
        <v>0</v>
      </c>
      <c r="R738" s="832"/>
      <c r="S738" s="837">
        <v>0</v>
      </c>
      <c r="T738" s="836"/>
      <c r="U738" s="838">
        <v>0</v>
      </c>
    </row>
    <row r="739" spans="1:21" ht="14.4" customHeight="1" x14ac:dyDescent="0.3">
      <c r="A739" s="831">
        <v>50</v>
      </c>
      <c r="B739" s="832" t="s">
        <v>2036</v>
      </c>
      <c r="C739" s="832" t="s">
        <v>2041</v>
      </c>
      <c r="D739" s="833" t="s">
        <v>3245</v>
      </c>
      <c r="E739" s="834" t="s">
        <v>2056</v>
      </c>
      <c r="F739" s="832" t="s">
        <v>2037</v>
      </c>
      <c r="G739" s="832" t="s">
        <v>2075</v>
      </c>
      <c r="H739" s="832" t="s">
        <v>587</v>
      </c>
      <c r="I739" s="832" t="s">
        <v>3012</v>
      </c>
      <c r="J739" s="832" t="s">
        <v>3013</v>
      </c>
      <c r="K739" s="832" t="s">
        <v>3014</v>
      </c>
      <c r="L739" s="835">
        <v>0</v>
      </c>
      <c r="M739" s="835">
        <v>0</v>
      </c>
      <c r="N739" s="832">
        <v>1</v>
      </c>
      <c r="O739" s="836">
        <v>0.5</v>
      </c>
      <c r="P739" s="835"/>
      <c r="Q739" s="837"/>
      <c r="R739" s="832"/>
      <c r="S739" s="837">
        <v>0</v>
      </c>
      <c r="T739" s="836"/>
      <c r="U739" s="838">
        <v>0</v>
      </c>
    </row>
    <row r="740" spans="1:21" ht="14.4" customHeight="1" x14ac:dyDescent="0.3">
      <c r="A740" s="831">
        <v>50</v>
      </c>
      <c r="B740" s="832" t="s">
        <v>2036</v>
      </c>
      <c r="C740" s="832" t="s">
        <v>2041</v>
      </c>
      <c r="D740" s="833" t="s">
        <v>3245</v>
      </c>
      <c r="E740" s="834" t="s">
        <v>2056</v>
      </c>
      <c r="F740" s="832" t="s">
        <v>2037</v>
      </c>
      <c r="G740" s="832" t="s">
        <v>2149</v>
      </c>
      <c r="H740" s="832" t="s">
        <v>626</v>
      </c>
      <c r="I740" s="832" t="s">
        <v>1965</v>
      </c>
      <c r="J740" s="832" t="s">
        <v>1752</v>
      </c>
      <c r="K740" s="832" t="s">
        <v>1966</v>
      </c>
      <c r="L740" s="835">
        <v>72.88</v>
      </c>
      <c r="M740" s="835">
        <v>145.76</v>
      </c>
      <c r="N740" s="832">
        <v>2</v>
      </c>
      <c r="O740" s="836">
        <v>1</v>
      </c>
      <c r="P740" s="835"/>
      <c r="Q740" s="837">
        <v>0</v>
      </c>
      <c r="R740" s="832"/>
      <c r="S740" s="837">
        <v>0</v>
      </c>
      <c r="T740" s="836"/>
      <c r="U740" s="838">
        <v>0</v>
      </c>
    </row>
    <row r="741" spans="1:21" ht="14.4" customHeight="1" x14ac:dyDescent="0.3">
      <c r="A741" s="831">
        <v>50</v>
      </c>
      <c r="B741" s="832" t="s">
        <v>2036</v>
      </c>
      <c r="C741" s="832" t="s">
        <v>2041</v>
      </c>
      <c r="D741" s="833" t="s">
        <v>3245</v>
      </c>
      <c r="E741" s="834" t="s">
        <v>2056</v>
      </c>
      <c r="F741" s="832" t="s">
        <v>2037</v>
      </c>
      <c r="G741" s="832" t="s">
        <v>2161</v>
      </c>
      <c r="H741" s="832" t="s">
        <v>587</v>
      </c>
      <c r="I741" s="832" t="s">
        <v>2162</v>
      </c>
      <c r="J741" s="832" t="s">
        <v>1100</v>
      </c>
      <c r="K741" s="832" t="s">
        <v>2163</v>
      </c>
      <c r="L741" s="835">
        <v>42.08</v>
      </c>
      <c r="M741" s="835">
        <v>42.08</v>
      </c>
      <c r="N741" s="832">
        <v>1</v>
      </c>
      <c r="O741" s="836">
        <v>0.5</v>
      </c>
      <c r="P741" s="835"/>
      <c r="Q741" s="837">
        <v>0</v>
      </c>
      <c r="R741" s="832"/>
      <c r="S741" s="837">
        <v>0</v>
      </c>
      <c r="T741" s="836"/>
      <c r="U741" s="838">
        <v>0</v>
      </c>
    </row>
    <row r="742" spans="1:21" ht="14.4" customHeight="1" x14ac:dyDescent="0.3">
      <c r="A742" s="831">
        <v>50</v>
      </c>
      <c r="B742" s="832" t="s">
        <v>2036</v>
      </c>
      <c r="C742" s="832" t="s">
        <v>2041</v>
      </c>
      <c r="D742" s="833" t="s">
        <v>3245</v>
      </c>
      <c r="E742" s="834" t="s">
        <v>2058</v>
      </c>
      <c r="F742" s="832" t="s">
        <v>2037</v>
      </c>
      <c r="G742" s="832" t="s">
        <v>2239</v>
      </c>
      <c r="H742" s="832" t="s">
        <v>626</v>
      </c>
      <c r="I742" s="832" t="s">
        <v>1902</v>
      </c>
      <c r="J742" s="832" t="s">
        <v>1903</v>
      </c>
      <c r="K742" s="832" t="s">
        <v>1904</v>
      </c>
      <c r="L742" s="835">
        <v>4.7</v>
      </c>
      <c r="M742" s="835">
        <v>4.7</v>
      </c>
      <c r="N742" s="832">
        <v>1</v>
      </c>
      <c r="O742" s="836">
        <v>1</v>
      </c>
      <c r="P742" s="835"/>
      <c r="Q742" s="837">
        <v>0</v>
      </c>
      <c r="R742" s="832"/>
      <c r="S742" s="837">
        <v>0</v>
      </c>
      <c r="T742" s="836"/>
      <c r="U742" s="838">
        <v>0</v>
      </c>
    </row>
    <row r="743" spans="1:21" ht="14.4" customHeight="1" x14ac:dyDescent="0.3">
      <c r="A743" s="831">
        <v>50</v>
      </c>
      <c r="B743" s="832" t="s">
        <v>2036</v>
      </c>
      <c r="C743" s="832" t="s">
        <v>2041</v>
      </c>
      <c r="D743" s="833" t="s">
        <v>3245</v>
      </c>
      <c r="E743" s="834" t="s">
        <v>2058</v>
      </c>
      <c r="F743" s="832" t="s">
        <v>2037</v>
      </c>
      <c r="G743" s="832" t="s">
        <v>2061</v>
      </c>
      <c r="H743" s="832" t="s">
        <v>626</v>
      </c>
      <c r="I743" s="832" t="s">
        <v>1662</v>
      </c>
      <c r="J743" s="832" t="s">
        <v>731</v>
      </c>
      <c r="K743" s="832" t="s">
        <v>1663</v>
      </c>
      <c r="L743" s="835">
        <v>72</v>
      </c>
      <c r="M743" s="835">
        <v>288</v>
      </c>
      <c r="N743" s="832">
        <v>4</v>
      </c>
      <c r="O743" s="836">
        <v>3</v>
      </c>
      <c r="P743" s="835">
        <v>144</v>
      </c>
      <c r="Q743" s="837">
        <v>0.5</v>
      </c>
      <c r="R743" s="832">
        <v>2</v>
      </c>
      <c r="S743" s="837">
        <v>0.5</v>
      </c>
      <c r="T743" s="836">
        <v>1.5</v>
      </c>
      <c r="U743" s="838">
        <v>0.5</v>
      </c>
    </row>
    <row r="744" spans="1:21" ht="14.4" customHeight="1" x14ac:dyDescent="0.3">
      <c r="A744" s="831">
        <v>50</v>
      </c>
      <c r="B744" s="832" t="s">
        <v>2036</v>
      </c>
      <c r="C744" s="832" t="s">
        <v>2041</v>
      </c>
      <c r="D744" s="833" t="s">
        <v>3245</v>
      </c>
      <c r="E744" s="834" t="s">
        <v>2058</v>
      </c>
      <c r="F744" s="832" t="s">
        <v>2037</v>
      </c>
      <c r="G744" s="832" t="s">
        <v>2061</v>
      </c>
      <c r="H744" s="832" t="s">
        <v>587</v>
      </c>
      <c r="I744" s="832" t="s">
        <v>2487</v>
      </c>
      <c r="J744" s="832" t="s">
        <v>2488</v>
      </c>
      <c r="K744" s="832" t="s">
        <v>2489</v>
      </c>
      <c r="L744" s="835">
        <v>120</v>
      </c>
      <c r="M744" s="835">
        <v>120</v>
      </c>
      <c r="N744" s="832">
        <v>1</v>
      </c>
      <c r="O744" s="836">
        <v>0.5</v>
      </c>
      <c r="P744" s="835">
        <v>120</v>
      </c>
      <c r="Q744" s="837">
        <v>1</v>
      </c>
      <c r="R744" s="832">
        <v>1</v>
      </c>
      <c r="S744" s="837">
        <v>1</v>
      </c>
      <c r="T744" s="836">
        <v>0.5</v>
      </c>
      <c r="U744" s="838">
        <v>1</v>
      </c>
    </row>
    <row r="745" spans="1:21" ht="14.4" customHeight="1" x14ac:dyDescent="0.3">
      <c r="A745" s="831">
        <v>50</v>
      </c>
      <c r="B745" s="832" t="s">
        <v>2036</v>
      </c>
      <c r="C745" s="832" t="s">
        <v>2041</v>
      </c>
      <c r="D745" s="833" t="s">
        <v>3245</v>
      </c>
      <c r="E745" s="834" t="s">
        <v>2058</v>
      </c>
      <c r="F745" s="832" t="s">
        <v>2037</v>
      </c>
      <c r="G745" s="832" t="s">
        <v>2062</v>
      </c>
      <c r="H745" s="832" t="s">
        <v>626</v>
      </c>
      <c r="I745" s="832" t="s">
        <v>1785</v>
      </c>
      <c r="J745" s="832" t="s">
        <v>1786</v>
      </c>
      <c r="K745" s="832" t="s">
        <v>1787</v>
      </c>
      <c r="L745" s="835">
        <v>278.63</v>
      </c>
      <c r="M745" s="835">
        <v>557.26</v>
      </c>
      <c r="N745" s="832">
        <v>2</v>
      </c>
      <c r="O745" s="836">
        <v>1</v>
      </c>
      <c r="P745" s="835">
        <v>278.63</v>
      </c>
      <c r="Q745" s="837">
        <v>0.5</v>
      </c>
      <c r="R745" s="832">
        <v>1</v>
      </c>
      <c r="S745" s="837">
        <v>0.5</v>
      </c>
      <c r="T745" s="836">
        <v>0.5</v>
      </c>
      <c r="U745" s="838">
        <v>0.5</v>
      </c>
    </row>
    <row r="746" spans="1:21" ht="14.4" customHeight="1" x14ac:dyDescent="0.3">
      <c r="A746" s="831">
        <v>50</v>
      </c>
      <c r="B746" s="832" t="s">
        <v>2036</v>
      </c>
      <c r="C746" s="832" t="s">
        <v>2041</v>
      </c>
      <c r="D746" s="833" t="s">
        <v>3245</v>
      </c>
      <c r="E746" s="834" t="s">
        <v>2058</v>
      </c>
      <c r="F746" s="832" t="s">
        <v>2037</v>
      </c>
      <c r="G746" s="832" t="s">
        <v>2062</v>
      </c>
      <c r="H746" s="832" t="s">
        <v>587</v>
      </c>
      <c r="I746" s="832" t="s">
        <v>2111</v>
      </c>
      <c r="J746" s="832" t="s">
        <v>1786</v>
      </c>
      <c r="K746" s="832" t="s">
        <v>1800</v>
      </c>
      <c r="L746" s="835">
        <v>181.11</v>
      </c>
      <c r="M746" s="835">
        <v>181.11</v>
      </c>
      <c r="N746" s="832">
        <v>1</v>
      </c>
      <c r="O746" s="836">
        <v>0.5</v>
      </c>
      <c r="P746" s="835">
        <v>181.11</v>
      </c>
      <c r="Q746" s="837">
        <v>1</v>
      </c>
      <c r="R746" s="832">
        <v>1</v>
      </c>
      <c r="S746" s="837">
        <v>1</v>
      </c>
      <c r="T746" s="836">
        <v>0.5</v>
      </c>
      <c r="U746" s="838">
        <v>1</v>
      </c>
    </row>
    <row r="747" spans="1:21" ht="14.4" customHeight="1" x14ac:dyDescent="0.3">
      <c r="A747" s="831">
        <v>50</v>
      </c>
      <c r="B747" s="832" t="s">
        <v>2036</v>
      </c>
      <c r="C747" s="832" t="s">
        <v>2041</v>
      </c>
      <c r="D747" s="833" t="s">
        <v>3245</v>
      </c>
      <c r="E747" s="834" t="s">
        <v>2058</v>
      </c>
      <c r="F747" s="832" t="s">
        <v>2037</v>
      </c>
      <c r="G747" s="832" t="s">
        <v>2062</v>
      </c>
      <c r="H747" s="832" t="s">
        <v>587</v>
      </c>
      <c r="I747" s="832" t="s">
        <v>3015</v>
      </c>
      <c r="J747" s="832" t="s">
        <v>3016</v>
      </c>
      <c r="K747" s="832" t="s">
        <v>1787</v>
      </c>
      <c r="L747" s="835">
        <v>220.53</v>
      </c>
      <c r="M747" s="835">
        <v>220.53</v>
      </c>
      <c r="N747" s="832">
        <v>1</v>
      </c>
      <c r="O747" s="836">
        <v>0.5</v>
      </c>
      <c r="P747" s="835"/>
      <c r="Q747" s="837">
        <v>0</v>
      </c>
      <c r="R747" s="832"/>
      <c r="S747" s="837">
        <v>0</v>
      </c>
      <c r="T747" s="836"/>
      <c r="U747" s="838">
        <v>0</v>
      </c>
    </row>
    <row r="748" spans="1:21" ht="14.4" customHeight="1" x14ac:dyDescent="0.3">
      <c r="A748" s="831">
        <v>50</v>
      </c>
      <c r="B748" s="832" t="s">
        <v>2036</v>
      </c>
      <c r="C748" s="832" t="s">
        <v>2041</v>
      </c>
      <c r="D748" s="833" t="s">
        <v>3245</v>
      </c>
      <c r="E748" s="834" t="s">
        <v>2058</v>
      </c>
      <c r="F748" s="832" t="s">
        <v>2037</v>
      </c>
      <c r="G748" s="832" t="s">
        <v>2062</v>
      </c>
      <c r="H748" s="832" t="s">
        <v>626</v>
      </c>
      <c r="I748" s="832" t="s">
        <v>2492</v>
      </c>
      <c r="J748" s="832" t="s">
        <v>1789</v>
      </c>
      <c r="K748" s="832" t="s">
        <v>1800</v>
      </c>
      <c r="L748" s="835">
        <v>143.35</v>
      </c>
      <c r="M748" s="835">
        <v>143.35</v>
      </c>
      <c r="N748" s="832">
        <v>1</v>
      </c>
      <c r="O748" s="836">
        <v>0.5</v>
      </c>
      <c r="P748" s="835"/>
      <c r="Q748" s="837">
        <v>0</v>
      </c>
      <c r="R748" s="832"/>
      <c r="S748" s="837">
        <v>0</v>
      </c>
      <c r="T748" s="836"/>
      <c r="U748" s="838">
        <v>0</v>
      </c>
    </row>
    <row r="749" spans="1:21" ht="14.4" customHeight="1" x14ac:dyDescent="0.3">
      <c r="A749" s="831">
        <v>50</v>
      </c>
      <c r="B749" s="832" t="s">
        <v>2036</v>
      </c>
      <c r="C749" s="832" t="s">
        <v>2041</v>
      </c>
      <c r="D749" s="833" t="s">
        <v>3245</v>
      </c>
      <c r="E749" s="834" t="s">
        <v>2058</v>
      </c>
      <c r="F749" s="832" t="s">
        <v>2037</v>
      </c>
      <c r="G749" s="832" t="s">
        <v>2066</v>
      </c>
      <c r="H749" s="832" t="s">
        <v>587</v>
      </c>
      <c r="I749" s="832" t="s">
        <v>2112</v>
      </c>
      <c r="J749" s="832" t="s">
        <v>2068</v>
      </c>
      <c r="K749" s="832" t="s">
        <v>1958</v>
      </c>
      <c r="L749" s="835">
        <v>35.11</v>
      </c>
      <c r="M749" s="835">
        <v>140.44</v>
      </c>
      <c r="N749" s="832">
        <v>4</v>
      </c>
      <c r="O749" s="836">
        <v>2</v>
      </c>
      <c r="P749" s="835"/>
      <c r="Q749" s="837">
        <v>0</v>
      </c>
      <c r="R749" s="832"/>
      <c r="S749" s="837">
        <v>0</v>
      </c>
      <c r="T749" s="836"/>
      <c r="U749" s="838">
        <v>0</v>
      </c>
    </row>
    <row r="750" spans="1:21" ht="14.4" customHeight="1" x14ac:dyDescent="0.3">
      <c r="A750" s="831">
        <v>50</v>
      </c>
      <c r="B750" s="832" t="s">
        <v>2036</v>
      </c>
      <c r="C750" s="832" t="s">
        <v>2041</v>
      </c>
      <c r="D750" s="833" t="s">
        <v>3245</v>
      </c>
      <c r="E750" s="834" t="s">
        <v>2058</v>
      </c>
      <c r="F750" s="832" t="s">
        <v>2037</v>
      </c>
      <c r="G750" s="832" t="s">
        <v>2066</v>
      </c>
      <c r="H750" s="832" t="s">
        <v>587</v>
      </c>
      <c r="I750" s="832" t="s">
        <v>2205</v>
      </c>
      <c r="J750" s="832" t="s">
        <v>2206</v>
      </c>
      <c r="K750" s="832" t="s">
        <v>1958</v>
      </c>
      <c r="L750" s="835">
        <v>35.11</v>
      </c>
      <c r="M750" s="835">
        <v>35.11</v>
      </c>
      <c r="N750" s="832">
        <v>1</v>
      </c>
      <c r="O750" s="836">
        <v>0.5</v>
      </c>
      <c r="P750" s="835">
        <v>35.11</v>
      </c>
      <c r="Q750" s="837">
        <v>1</v>
      </c>
      <c r="R750" s="832">
        <v>1</v>
      </c>
      <c r="S750" s="837">
        <v>1</v>
      </c>
      <c r="T750" s="836">
        <v>0.5</v>
      </c>
      <c r="U750" s="838">
        <v>1</v>
      </c>
    </row>
    <row r="751" spans="1:21" ht="14.4" customHeight="1" x14ac:dyDescent="0.3">
      <c r="A751" s="831">
        <v>50</v>
      </c>
      <c r="B751" s="832" t="s">
        <v>2036</v>
      </c>
      <c r="C751" s="832" t="s">
        <v>2041</v>
      </c>
      <c r="D751" s="833" t="s">
        <v>3245</v>
      </c>
      <c r="E751" s="834" t="s">
        <v>2058</v>
      </c>
      <c r="F751" s="832" t="s">
        <v>2037</v>
      </c>
      <c r="G751" s="832" t="s">
        <v>2066</v>
      </c>
      <c r="H751" s="832" t="s">
        <v>626</v>
      </c>
      <c r="I751" s="832" t="s">
        <v>1710</v>
      </c>
      <c r="J751" s="832" t="s">
        <v>686</v>
      </c>
      <c r="K751" s="832" t="s">
        <v>1711</v>
      </c>
      <c r="L751" s="835">
        <v>17.559999999999999</v>
      </c>
      <c r="M751" s="835">
        <v>35.119999999999997</v>
      </c>
      <c r="N751" s="832">
        <v>2</v>
      </c>
      <c r="O751" s="836">
        <v>2</v>
      </c>
      <c r="P751" s="835">
        <v>17.559999999999999</v>
      </c>
      <c r="Q751" s="837">
        <v>0.5</v>
      </c>
      <c r="R751" s="832">
        <v>1</v>
      </c>
      <c r="S751" s="837">
        <v>0.5</v>
      </c>
      <c r="T751" s="836">
        <v>1</v>
      </c>
      <c r="U751" s="838">
        <v>0.5</v>
      </c>
    </row>
    <row r="752" spans="1:21" ht="14.4" customHeight="1" x14ac:dyDescent="0.3">
      <c r="A752" s="831">
        <v>50</v>
      </c>
      <c r="B752" s="832" t="s">
        <v>2036</v>
      </c>
      <c r="C752" s="832" t="s">
        <v>2041</v>
      </c>
      <c r="D752" s="833" t="s">
        <v>3245</v>
      </c>
      <c r="E752" s="834" t="s">
        <v>2058</v>
      </c>
      <c r="F752" s="832" t="s">
        <v>2037</v>
      </c>
      <c r="G752" s="832" t="s">
        <v>2066</v>
      </c>
      <c r="H752" s="832" t="s">
        <v>626</v>
      </c>
      <c r="I752" s="832" t="s">
        <v>1957</v>
      </c>
      <c r="J752" s="832" t="s">
        <v>686</v>
      </c>
      <c r="K752" s="832" t="s">
        <v>1958</v>
      </c>
      <c r="L752" s="835">
        <v>35.11</v>
      </c>
      <c r="M752" s="835">
        <v>35.11</v>
      </c>
      <c r="N752" s="832">
        <v>1</v>
      </c>
      <c r="O752" s="836">
        <v>0.5</v>
      </c>
      <c r="P752" s="835">
        <v>35.11</v>
      </c>
      <c r="Q752" s="837">
        <v>1</v>
      </c>
      <c r="R752" s="832">
        <v>1</v>
      </c>
      <c r="S752" s="837">
        <v>1</v>
      </c>
      <c r="T752" s="836">
        <v>0.5</v>
      </c>
      <c r="U752" s="838">
        <v>1</v>
      </c>
    </row>
    <row r="753" spans="1:21" ht="14.4" customHeight="1" x14ac:dyDescent="0.3">
      <c r="A753" s="831">
        <v>50</v>
      </c>
      <c r="B753" s="832" t="s">
        <v>2036</v>
      </c>
      <c r="C753" s="832" t="s">
        <v>2041</v>
      </c>
      <c r="D753" s="833" t="s">
        <v>3245</v>
      </c>
      <c r="E753" s="834" t="s">
        <v>2058</v>
      </c>
      <c r="F753" s="832" t="s">
        <v>2037</v>
      </c>
      <c r="G753" s="832" t="s">
        <v>2253</v>
      </c>
      <c r="H753" s="832" t="s">
        <v>587</v>
      </c>
      <c r="I753" s="832" t="s">
        <v>2254</v>
      </c>
      <c r="J753" s="832" t="s">
        <v>2255</v>
      </c>
      <c r="K753" s="832" t="s">
        <v>2256</v>
      </c>
      <c r="L753" s="835">
        <v>58.86</v>
      </c>
      <c r="M753" s="835">
        <v>58.86</v>
      </c>
      <c r="N753" s="832">
        <v>1</v>
      </c>
      <c r="O753" s="836">
        <v>0.5</v>
      </c>
      <c r="P753" s="835">
        <v>58.86</v>
      </c>
      <c r="Q753" s="837">
        <v>1</v>
      </c>
      <c r="R753" s="832">
        <v>1</v>
      </c>
      <c r="S753" s="837">
        <v>1</v>
      </c>
      <c r="T753" s="836">
        <v>0.5</v>
      </c>
      <c r="U753" s="838">
        <v>1</v>
      </c>
    </row>
    <row r="754" spans="1:21" ht="14.4" customHeight="1" x14ac:dyDescent="0.3">
      <c r="A754" s="831">
        <v>50</v>
      </c>
      <c r="B754" s="832" t="s">
        <v>2036</v>
      </c>
      <c r="C754" s="832" t="s">
        <v>2041</v>
      </c>
      <c r="D754" s="833" t="s">
        <v>3245</v>
      </c>
      <c r="E754" s="834" t="s">
        <v>2058</v>
      </c>
      <c r="F754" s="832" t="s">
        <v>2037</v>
      </c>
      <c r="G754" s="832" t="s">
        <v>2441</v>
      </c>
      <c r="H754" s="832" t="s">
        <v>587</v>
      </c>
      <c r="I754" s="832" t="s">
        <v>2442</v>
      </c>
      <c r="J754" s="832" t="s">
        <v>2443</v>
      </c>
      <c r="K754" s="832" t="s">
        <v>2444</v>
      </c>
      <c r="L754" s="835">
        <v>78.33</v>
      </c>
      <c r="M754" s="835">
        <v>78.33</v>
      </c>
      <c r="N754" s="832">
        <v>1</v>
      </c>
      <c r="O754" s="836">
        <v>1</v>
      </c>
      <c r="P754" s="835"/>
      <c r="Q754" s="837">
        <v>0</v>
      </c>
      <c r="R754" s="832"/>
      <c r="S754" s="837">
        <v>0</v>
      </c>
      <c r="T754" s="836"/>
      <c r="U754" s="838">
        <v>0</v>
      </c>
    </row>
    <row r="755" spans="1:21" ht="14.4" customHeight="1" x14ac:dyDescent="0.3">
      <c r="A755" s="831">
        <v>50</v>
      </c>
      <c r="B755" s="832" t="s">
        <v>2036</v>
      </c>
      <c r="C755" s="832" t="s">
        <v>2041</v>
      </c>
      <c r="D755" s="833" t="s">
        <v>3245</v>
      </c>
      <c r="E755" s="834" t="s">
        <v>2058</v>
      </c>
      <c r="F755" s="832" t="s">
        <v>2037</v>
      </c>
      <c r="G755" s="832" t="s">
        <v>2709</v>
      </c>
      <c r="H755" s="832" t="s">
        <v>626</v>
      </c>
      <c r="I755" s="832" t="s">
        <v>1913</v>
      </c>
      <c r="J755" s="832" t="s">
        <v>713</v>
      </c>
      <c r="K755" s="832" t="s">
        <v>687</v>
      </c>
      <c r="L755" s="835">
        <v>65.989999999999995</v>
      </c>
      <c r="M755" s="835">
        <v>65.989999999999995</v>
      </c>
      <c r="N755" s="832">
        <v>1</v>
      </c>
      <c r="O755" s="836">
        <v>0.5</v>
      </c>
      <c r="P755" s="835">
        <v>65.989999999999995</v>
      </c>
      <c r="Q755" s="837">
        <v>1</v>
      </c>
      <c r="R755" s="832">
        <v>1</v>
      </c>
      <c r="S755" s="837">
        <v>1</v>
      </c>
      <c r="T755" s="836">
        <v>0.5</v>
      </c>
      <c r="U755" s="838">
        <v>1</v>
      </c>
    </row>
    <row r="756" spans="1:21" ht="14.4" customHeight="1" x14ac:dyDescent="0.3">
      <c r="A756" s="831">
        <v>50</v>
      </c>
      <c r="B756" s="832" t="s">
        <v>2036</v>
      </c>
      <c r="C756" s="832" t="s">
        <v>2041</v>
      </c>
      <c r="D756" s="833" t="s">
        <v>3245</v>
      </c>
      <c r="E756" s="834" t="s">
        <v>2058</v>
      </c>
      <c r="F756" s="832" t="s">
        <v>2037</v>
      </c>
      <c r="G756" s="832" t="s">
        <v>2709</v>
      </c>
      <c r="H756" s="832" t="s">
        <v>626</v>
      </c>
      <c r="I756" s="832" t="s">
        <v>1914</v>
      </c>
      <c r="J756" s="832" t="s">
        <v>715</v>
      </c>
      <c r="K756" s="832" t="s">
        <v>1796</v>
      </c>
      <c r="L756" s="835">
        <v>132</v>
      </c>
      <c r="M756" s="835">
        <v>132</v>
      </c>
      <c r="N756" s="832">
        <v>1</v>
      </c>
      <c r="O756" s="836">
        <v>0.5</v>
      </c>
      <c r="P756" s="835">
        <v>132</v>
      </c>
      <c r="Q756" s="837">
        <v>1</v>
      </c>
      <c r="R756" s="832">
        <v>1</v>
      </c>
      <c r="S756" s="837">
        <v>1</v>
      </c>
      <c r="T756" s="836">
        <v>0.5</v>
      </c>
      <c r="U756" s="838">
        <v>1</v>
      </c>
    </row>
    <row r="757" spans="1:21" ht="14.4" customHeight="1" x14ac:dyDescent="0.3">
      <c r="A757" s="831">
        <v>50</v>
      </c>
      <c r="B757" s="832" t="s">
        <v>2036</v>
      </c>
      <c r="C757" s="832" t="s">
        <v>2041</v>
      </c>
      <c r="D757" s="833" t="s">
        <v>3245</v>
      </c>
      <c r="E757" s="834" t="s">
        <v>2058</v>
      </c>
      <c r="F757" s="832" t="s">
        <v>2037</v>
      </c>
      <c r="G757" s="832" t="s">
        <v>3017</v>
      </c>
      <c r="H757" s="832" t="s">
        <v>587</v>
      </c>
      <c r="I757" s="832" t="s">
        <v>3018</v>
      </c>
      <c r="J757" s="832" t="s">
        <v>3019</v>
      </c>
      <c r="K757" s="832" t="s">
        <v>3020</v>
      </c>
      <c r="L757" s="835">
        <v>176.61</v>
      </c>
      <c r="M757" s="835">
        <v>529.83000000000004</v>
      </c>
      <c r="N757" s="832">
        <v>3</v>
      </c>
      <c r="O757" s="836">
        <v>1.5</v>
      </c>
      <c r="P757" s="835">
        <v>529.83000000000004</v>
      </c>
      <c r="Q757" s="837">
        <v>1</v>
      </c>
      <c r="R757" s="832">
        <v>3</v>
      </c>
      <c r="S757" s="837">
        <v>1</v>
      </c>
      <c r="T757" s="836">
        <v>1.5</v>
      </c>
      <c r="U757" s="838">
        <v>1</v>
      </c>
    </row>
    <row r="758" spans="1:21" ht="14.4" customHeight="1" x14ac:dyDescent="0.3">
      <c r="A758" s="831">
        <v>50</v>
      </c>
      <c r="B758" s="832" t="s">
        <v>2036</v>
      </c>
      <c r="C758" s="832" t="s">
        <v>2041</v>
      </c>
      <c r="D758" s="833" t="s">
        <v>3245</v>
      </c>
      <c r="E758" s="834" t="s">
        <v>2058</v>
      </c>
      <c r="F758" s="832" t="s">
        <v>2037</v>
      </c>
      <c r="G758" s="832" t="s">
        <v>3017</v>
      </c>
      <c r="H758" s="832" t="s">
        <v>587</v>
      </c>
      <c r="I758" s="832" t="s">
        <v>3021</v>
      </c>
      <c r="J758" s="832" t="s">
        <v>3019</v>
      </c>
      <c r="K758" s="832" t="s">
        <v>3022</v>
      </c>
      <c r="L758" s="835">
        <v>88.3</v>
      </c>
      <c r="M758" s="835">
        <v>88.3</v>
      </c>
      <c r="N758" s="832">
        <v>1</v>
      </c>
      <c r="O758" s="836">
        <v>0.5</v>
      </c>
      <c r="P758" s="835">
        <v>88.3</v>
      </c>
      <c r="Q758" s="837">
        <v>1</v>
      </c>
      <c r="R758" s="832">
        <v>1</v>
      </c>
      <c r="S758" s="837">
        <v>1</v>
      </c>
      <c r="T758" s="836">
        <v>0.5</v>
      </c>
      <c r="U758" s="838">
        <v>1</v>
      </c>
    </row>
    <row r="759" spans="1:21" ht="14.4" customHeight="1" x14ac:dyDescent="0.3">
      <c r="A759" s="831">
        <v>50</v>
      </c>
      <c r="B759" s="832" t="s">
        <v>2036</v>
      </c>
      <c r="C759" s="832" t="s">
        <v>2041</v>
      </c>
      <c r="D759" s="833" t="s">
        <v>3245</v>
      </c>
      <c r="E759" s="834" t="s">
        <v>2058</v>
      </c>
      <c r="F759" s="832" t="s">
        <v>2037</v>
      </c>
      <c r="G759" s="832" t="s">
        <v>2074</v>
      </c>
      <c r="H759" s="832" t="s">
        <v>626</v>
      </c>
      <c r="I759" s="832" t="s">
        <v>1648</v>
      </c>
      <c r="J759" s="832" t="s">
        <v>1649</v>
      </c>
      <c r="K759" s="832" t="s">
        <v>1650</v>
      </c>
      <c r="L759" s="835">
        <v>93.43</v>
      </c>
      <c r="M759" s="835">
        <v>373.72</v>
      </c>
      <c r="N759" s="832">
        <v>4</v>
      </c>
      <c r="O759" s="836">
        <v>2</v>
      </c>
      <c r="P759" s="835">
        <v>93.43</v>
      </c>
      <c r="Q759" s="837">
        <v>0.25</v>
      </c>
      <c r="R759" s="832">
        <v>1</v>
      </c>
      <c r="S759" s="837">
        <v>0.25</v>
      </c>
      <c r="T759" s="836">
        <v>0.5</v>
      </c>
      <c r="U759" s="838">
        <v>0.25</v>
      </c>
    </row>
    <row r="760" spans="1:21" ht="14.4" customHeight="1" x14ac:dyDescent="0.3">
      <c r="A760" s="831">
        <v>50</v>
      </c>
      <c r="B760" s="832" t="s">
        <v>2036</v>
      </c>
      <c r="C760" s="832" t="s">
        <v>2041</v>
      </c>
      <c r="D760" s="833" t="s">
        <v>3245</v>
      </c>
      <c r="E760" s="834" t="s">
        <v>2058</v>
      </c>
      <c r="F760" s="832" t="s">
        <v>2037</v>
      </c>
      <c r="G760" s="832" t="s">
        <v>2074</v>
      </c>
      <c r="H760" s="832" t="s">
        <v>626</v>
      </c>
      <c r="I760" s="832" t="s">
        <v>1651</v>
      </c>
      <c r="J760" s="832" t="s">
        <v>1649</v>
      </c>
      <c r="K760" s="832" t="s">
        <v>1652</v>
      </c>
      <c r="L760" s="835">
        <v>186.87</v>
      </c>
      <c r="M760" s="835">
        <v>186.87</v>
      </c>
      <c r="N760" s="832">
        <v>1</v>
      </c>
      <c r="O760" s="836">
        <v>0.5</v>
      </c>
      <c r="P760" s="835"/>
      <c r="Q760" s="837">
        <v>0</v>
      </c>
      <c r="R760" s="832"/>
      <c r="S760" s="837">
        <v>0</v>
      </c>
      <c r="T760" s="836"/>
      <c r="U760" s="838">
        <v>0</v>
      </c>
    </row>
    <row r="761" spans="1:21" ht="14.4" customHeight="1" x14ac:dyDescent="0.3">
      <c r="A761" s="831">
        <v>50</v>
      </c>
      <c r="B761" s="832" t="s">
        <v>2036</v>
      </c>
      <c r="C761" s="832" t="s">
        <v>2041</v>
      </c>
      <c r="D761" s="833" t="s">
        <v>3245</v>
      </c>
      <c r="E761" s="834" t="s">
        <v>2058</v>
      </c>
      <c r="F761" s="832" t="s">
        <v>2037</v>
      </c>
      <c r="G761" s="832" t="s">
        <v>2447</v>
      </c>
      <c r="H761" s="832" t="s">
        <v>587</v>
      </c>
      <c r="I761" s="832" t="s">
        <v>2448</v>
      </c>
      <c r="J761" s="832" t="s">
        <v>2449</v>
      </c>
      <c r="K761" s="832" t="s">
        <v>2450</v>
      </c>
      <c r="L761" s="835">
        <v>73.989999999999995</v>
      </c>
      <c r="M761" s="835">
        <v>73.989999999999995</v>
      </c>
      <c r="N761" s="832">
        <v>1</v>
      </c>
      <c r="O761" s="836">
        <v>0.5</v>
      </c>
      <c r="P761" s="835"/>
      <c r="Q761" s="837">
        <v>0</v>
      </c>
      <c r="R761" s="832"/>
      <c r="S761" s="837">
        <v>0</v>
      </c>
      <c r="T761" s="836"/>
      <c r="U761" s="838">
        <v>0</v>
      </c>
    </row>
    <row r="762" spans="1:21" ht="14.4" customHeight="1" x14ac:dyDescent="0.3">
      <c r="A762" s="831">
        <v>50</v>
      </c>
      <c r="B762" s="832" t="s">
        <v>2036</v>
      </c>
      <c r="C762" s="832" t="s">
        <v>2041</v>
      </c>
      <c r="D762" s="833" t="s">
        <v>3245</v>
      </c>
      <c r="E762" s="834" t="s">
        <v>2058</v>
      </c>
      <c r="F762" s="832" t="s">
        <v>2037</v>
      </c>
      <c r="G762" s="832" t="s">
        <v>2075</v>
      </c>
      <c r="H762" s="832" t="s">
        <v>587</v>
      </c>
      <c r="I762" s="832" t="s">
        <v>2207</v>
      </c>
      <c r="J762" s="832" t="s">
        <v>2077</v>
      </c>
      <c r="K762" s="832" t="s">
        <v>2208</v>
      </c>
      <c r="L762" s="835">
        <v>35.18</v>
      </c>
      <c r="M762" s="835">
        <v>70.36</v>
      </c>
      <c r="N762" s="832">
        <v>2</v>
      </c>
      <c r="O762" s="836">
        <v>1</v>
      </c>
      <c r="P762" s="835"/>
      <c r="Q762" s="837">
        <v>0</v>
      </c>
      <c r="R762" s="832"/>
      <c r="S762" s="837">
        <v>0</v>
      </c>
      <c r="T762" s="836"/>
      <c r="U762" s="838">
        <v>0</v>
      </c>
    </row>
    <row r="763" spans="1:21" ht="14.4" customHeight="1" x14ac:dyDescent="0.3">
      <c r="A763" s="831">
        <v>50</v>
      </c>
      <c r="B763" s="832" t="s">
        <v>2036</v>
      </c>
      <c r="C763" s="832" t="s">
        <v>2041</v>
      </c>
      <c r="D763" s="833" t="s">
        <v>3245</v>
      </c>
      <c r="E763" s="834" t="s">
        <v>2058</v>
      </c>
      <c r="F763" s="832" t="s">
        <v>2037</v>
      </c>
      <c r="G763" s="832" t="s">
        <v>2075</v>
      </c>
      <c r="H763" s="832" t="s">
        <v>587</v>
      </c>
      <c r="I763" s="832" t="s">
        <v>2209</v>
      </c>
      <c r="J763" s="832" t="s">
        <v>2187</v>
      </c>
      <c r="K763" s="832" t="s">
        <v>2210</v>
      </c>
      <c r="L763" s="835">
        <v>29.31</v>
      </c>
      <c r="M763" s="835">
        <v>87.929999999999993</v>
      </c>
      <c r="N763" s="832">
        <v>3</v>
      </c>
      <c r="O763" s="836">
        <v>1.5</v>
      </c>
      <c r="P763" s="835">
        <v>29.31</v>
      </c>
      <c r="Q763" s="837">
        <v>0.33333333333333337</v>
      </c>
      <c r="R763" s="832">
        <v>1</v>
      </c>
      <c r="S763" s="837">
        <v>0.33333333333333331</v>
      </c>
      <c r="T763" s="836">
        <v>0.5</v>
      </c>
      <c r="U763" s="838">
        <v>0.33333333333333331</v>
      </c>
    </row>
    <row r="764" spans="1:21" ht="14.4" customHeight="1" x14ac:dyDescent="0.3">
      <c r="A764" s="831">
        <v>50</v>
      </c>
      <c r="B764" s="832" t="s">
        <v>2036</v>
      </c>
      <c r="C764" s="832" t="s">
        <v>2041</v>
      </c>
      <c r="D764" s="833" t="s">
        <v>3245</v>
      </c>
      <c r="E764" s="834" t="s">
        <v>2058</v>
      </c>
      <c r="F764" s="832" t="s">
        <v>2037</v>
      </c>
      <c r="G764" s="832" t="s">
        <v>2075</v>
      </c>
      <c r="H764" s="832" t="s">
        <v>587</v>
      </c>
      <c r="I764" s="832" t="s">
        <v>2186</v>
      </c>
      <c r="J764" s="832" t="s">
        <v>2187</v>
      </c>
      <c r="K764" s="832" t="s">
        <v>2188</v>
      </c>
      <c r="L764" s="835">
        <v>11.73</v>
      </c>
      <c r="M764" s="835">
        <v>11.73</v>
      </c>
      <c r="N764" s="832">
        <v>1</v>
      </c>
      <c r="O764" s="836">
        <v>0.5</v>
      </c>
      <c r="P764" s="835"/>
      <c r="Q764" s="837">
        <v>0</v>
      </c>
      <c r="R764" s="832"/>
      <c r="S764" s="837">
        <v>0</v>
      </c>
      <c r="T764" s="836"/>
      <c r="U764" s="838">
        <v>0</v>
      </c>
    </row>
    <row r="765" spans="1:21" ht="14.4" customHeight="1" x14ac:dyDescent="0.3">
      <c r="A765" s="831">
        <v>50</v>
      </c>
      <c r="B765" s="832" t="s">
        <v>2036</v>
      </c>
      <c r="C765" s="832" t="s">
        <v>2041</v>
      </c>
      <c r="D765" s="833" t="s">
        <v>3245</v>
      </c>
      <c r="E765" s="834" t="s">
        <v>2058</v>
      </c>
      <c r="F765" s="832" t="s">
        <v>2037</v>
      </c>
      <c r="G765" s="832" t="s">
        <v>2075</v>
      </c>
      <c r="H765" s="832" t="s">
        <v>587</v>
      </c>
      <c r="I765" s="832" t="s">
        <v>2214</v>
      </c>
      <c r="J765" s="832" t="s">
        <v>2077</v>
      </c>
      <c r="K765" s="832" t="s">
        <v>636</v>
      </c>
      <c r="L765" s="835">
        <v>58.62</v>
      </c>
      <c r="M765" s="835">
        <v>175.85999999999999</v>
      </c>
      <c r="N765" s="832">
        <v>3</v>
      </c>
      <c r="O765" s="836">
        <v>1.5</v>
      </c>
      <c r="P765" s="835">
        <v>58.62</v>
      </c>
      <c r="Q765" s="837">
        <v>0.33333333333333337</v>
      </c>
      <c r="R765" s="832">
        <v>1</v>
      </c>
      <c r="S765" s="837">
        <v>0.33333333333333331</v>
      </c>
      <c r="T765" s="836">
        <v>0.5</v>
      </c>
      <c r="U765" s="838">
        <v>0.33333333333333331</v>
      </c>
    </row>
    <row r="766" spans="1:21" ht="14.4" customHeight="1" x14ac:dyDescent="0.3">
      <c r="A766" s="831">
        <v>50</v>
      </c>
      <c r="B766" s="832" t="s">
        <v>2036</v>
      </c>
      <c r="C766" s="832" t="s">
        <v>2041</v>
      </c>
      <c r="D766" s="833" t="s">
        <v>3245</v>
      </c>
      <c r="E766" s="834" t="s">
        <v>2058</v>
      </c>
      <c r="F766" s="832" t="s">
        <v>2037</v>
      </c>
      <c r="G766" s="832" t="s">
        <v>2547</v>
      </c>
      <c r="H766" s="832" t="s">
        <v>626</v>
      </c>
      <c r="I766" s="832" t="s">
        <v>2018</v>
      </c>
      <c r="J766" s="832" t="s">
        <v>2019</v>
      </c>
      <c r="K766" s="832" t="s">
        <v>2020</v>
      </c>
      <c r="L766" s="835">
        <v>58.77</v>
      </c>
      <c r="M766" s="835">
        <v>58.77</v>
      </c>
      <c r="N766" s="832">
        <v>1</v>
      </c>
      <c r="O766" s="836">
        <v>0.5</v>
      </c>
      <c r="P766" s="835">
        <v>58.77</v>
      </c>
      <c r="Q766" s="837">
        <v>1</v>
      </c>
      <c r="R766" s="832">
        <v>1</v>
      </c>
      <c r="S766" s="837">
        <v>1</v>
      </c>
      <c r="T766" s="836">
        <v>0.5</v>
      </c>
      <c r="U766" s="838">
        <v>1</v>
      </c>
    </row>
    <row r="767" spans="1:21" ht="14.4" customHeight="1" x14ac:dyDescent="0.3">
      <c r="A767" s="831">
        <v>50</v>
      </c>
      <c r="B767" s="832" t="s">
        <v>2036</v>
      </c>
      <c r="C767" s="832" t="s">
        <v>2041</v>
      </c>
      <c r="D767" s="833" t="s">
        <v>3245</v>
      </c>
      <c r="E767" s="834" t="s">
        <v>2058</v>
      </c>
      <c r="F767" s="832" t="s">
        <v>2037</v>
      </c>
      <c r="G767" s="832" t="s">
        <v>2138</v>
      </c>
      <c r="H767" s="832" t="s">
        <v>626</v>
      </c>
      <c r="I767" s="832" t="s">
        <v>2819</v>
      </c>
      <c r="J767" s="832" t="s">
        <v>1699</v>
      </c>
      <c r="K767" s="832" t="s">
        <v>2820</v>
      </c>
      <c r="L767" s="835">
        <v>70.23</v>
      </c>
      <c r="M767" s="835">
        <v>70.23</v>
      </c>
      <c r="N767" s="832">
        <v>1</v>
      </c>
      <c r="O767" s="836">
        <v>0.5</v>
      </c>
      <c r="P767" s="835"/>
      <c r="Q767" s="837">
        <v>0</v>
      </c>
      <c r="R767" s="832"/>
      <c r="S767" s="837">
        <v>0</v>
      </c>
      <c r="T767" s="836"/>
      <c r="U767" s="838">
        <v>0</v>
      </c>
    </row>
    <row r="768" spans="1:21" ht="14.4" customHeight="1" x14ac:dyDescent="0.3">
      <c r="A768" s="831">
        <v>50</v>
      </c>
      <c r="B768" s="832" t="s">
        <v>2036</v>
      </c>
      <c r="C768" s="832" t="s">
        <v>2041</v>
      </c>
      <c r="D768" s="833" t="s">
        <v>3245</v>
      </c>
      <c r="E768" s="834" t="s">
        <v>2058</v>
      </c>
      <c r="F768" s="832" t="s">
        <v>2037</v>
      </c>
      <c r="G768" s="832" t="s">
        <v>2139</v>
      </c>
      <c r="H768" s="832" t="s">
        <v>626</v>
      </c>
      <c r="I768" s="832" t="s">
        <v>1641</v>
      </c>
      <c r="J768" s="832" t="s">
        <v>829</v>
      </c>
      <c r="K768" s="832" t="s">
        <v>1642</v>
      </c>
      <c r="L768" s="835">
        <v>736.33</v>
      </c>
      <c r="M768" s="835">
        <v>736.33</v>
      </c>
      <c r="N768" s="832">
        <v>1</v>
      </c>
      <c r="O768" s="836">
        <v>0.5</v>
      </c>
      <c r="P768" s="835">
        <v>736.33</v>
      </c>
      <c r="Q768" s="837">
        <v>1</v>
      </c>
      <c r="R768" s="832">
        <v>1</v>
      </c>
      <c r="S768" s="837">
        <v>1</v>
      </c>
      <c r="T768" s="836">
        <v>0.5</v>
      </c>
      <c r="U768" s="838">
        <v>1</v>
      </c>
    </row>
    <row r="769" spans="1:21" ht="14.4" customHeight="1" x14ac:dyDescent="0.3">
      <c r="A769" s="831">
        <v>50</v>
      </c>
      <c r="B769" s="832" t="s">
        <v>2036</v>
      </c>
      <c r="C769" s="832" t="s">
        <v>2041</v>
      </c>
      <c r="D769" s="833" t="s">
        <v>3245</v>
      </c>
      <c r="E769" s="834" t="s">
        <v>2058</v>
      </c>
      <c r="F769" s="832" t="s">
        <v>2037</v>
      </c>
      <c r="G769" s="832" t="s">
        <v>2139</v>
      </c>
      <c r="H769" s="832" t="s">
        <v>626</v>
      </c>
      <c r="I769" s="832" t="s">
        <v>1637</v>
      </c>
      <c r="J769" s="832" t="s">
        <v>829</v>
      </c>
      <c r="K769" s="832" t="s">
        <v>1638</v>
      </c>
      <c r="L769" s="835">
        <v>923.74</v>
      </c>
      <c r="M769" s="835">
        <v>923.74</v>
      </c>
      <c r="N769" s="832">
        <v>1</v>
      </c>
      <c r="O769" s="836">
        <v>1</v>
      </c>
      <c r="P769" s="835">
        <v>923.74</v>
      </c>
      <c r="Q769" s="837">
        <v>1</v>
      </c>
      <c r="R769" s="832">
        <v>1</v>
      </c>
      <c r="S769" s="837">
        <v>1</v>
      </c>
      <c r="T769" s="836">
        <v>1</v>
      </c>
      <c r="U769" s="838">
        <v>1</v>
      </c>
    </row>
    <row r="770" spans="1:21" ht="14.4" customHeight="1" x14ac:dyDescent="0.3">
      <c r="A770" s="831">
        <v>50</v>
      </c>
      <c r="B770" s="832" t="s">
        <v>2036</v>
      </c>
      <c r="C770" s="832" t="s">
        <v>2041</v>
      </c>
      <c r="D770" s="833" t="s">
        <v>3245</v>
      </c>
      <c r="E770" s="834" t="s">
        <v>2058</v>
      </c>
      <c r="F770" s="832" t="s">
        <v>2037</v>
      </c>
      <c r="G770" s="832" t="s">
        <v>2584</v>
      </c>
      <c r="H770" s="832" t="s">
        <v>587</v>
      </c>
      <c r="I770" s="832" t="s">
        <v>2585</v>
      </c>
      <c r="J770" s="832" t="s">
        <v>2586</v>
      </c>
      <c r="K770" s="832" t="s">
        <v>2587</v>
      </c>
      <c r="L770" s="835">
        <v>32.25</v>
      </c>
      <c r="M770" s="835">
        <v>32.25</v>
      </c>
      <c r="N770" s="832">
        <v>1</v>
      </c>
      <c r="O770" s="836">
        <v>0.5</v>
      </c>
      <c r="P770" s="835"/>
      <c r="Q770" s="837">
        <v>0</v>
      </c>
      <c r="R770" s="832"/>
      <c r="S770" s="837">
        <v>0</v>
      </c>
      <c r="T770" s="836"/>
      <c r="U770" s="838">
        <v>0</v>
      </c>
    </row>
    <row r="771" spans="1:21" ht="14.4" customHeight="1" x14ac:dyDescent="0.3">
      <c r="A771" s="831">
        <v>50</v>
      </c>
      <c r="B771" s="832" t="s">
        <v>2036</v>
      </c>
      <c r="C771" s="832" t="s">
        <v>2041</v>
      </c>
      <c r="D771" s="833" t="s">
        <v>3245</v>
      </c>
      <c r="E771" s="834" t="s">
        <v>2058</v>
      </c>
      <c r="F771" s="832" t="s">
        <v>2037</v>
      </c>
      <c r="G771" s="832" t="s">
        <v>2153</v>
      </c>
      <c r="H771" s="832" t="s">
        <v>626</v>
      </c>
      <c r="I771" s="832" t="s">
        <v>1743</v>
      </c>
      <c r="J771" s="832" t="s">
        <v>1740</v>
      </c>
      <c r="K771" s="832" t="s">
        <v>1744</v>
      </c>
      <c r="L771" s="835">
        <v>10.34</v>
      </c>
      <c r="M771" s="835">
        <v>10.34</v>
      </c>
      <c r="N771" s="832">
        <v>1</v>
      </c>
      <c r="O771" s="836">
        <v>0.5</v>
      </c>
      <c r="P771" s="835"/>
      <c r="Q771" s="837">
        <v>0</v>
      </c>
      <c r="R771" s="832"/>
      <c r="S771" s="837">
        <v>0</v>
      </c>
      <c r="T771" s="836"/>
      <c r="U771" s="838">
        <v>0</v>
      </c>
    </row>
    <row r="772" spans="1:21" ht="14.4" customHeight="1" x14ac:dyDescent="0.3">
      <c r="A772" s="831">
        <v>50</v>
      </c>
      <c r="B772" s="832" t="s">
        <v>2036</v>
      </c>
      <c r="C772" s="832" t="s">
        <v>2041</v>
      </c>
      <c r="D772" s="833" t="s">
        <v>3245</v>
      </c>
      <c r="E772" s="834" t="s">
        <v>2058</v>
      </c>
      <c r="F772" s="832" t="s">
        <v>2037</v>
      </c>
      <c r="G772" s="832" t="s">
        <v>2153</v>
      </c>
      <c r="H772" s="832" t="s">
        <v>626</v>
      </c>
      <c r="I772" s="832" t="s">
        <v>1745</v>
      </c>
      <c r="J772" s="832" t="s">
        <v>1740</v>
      </c>
      <c r="K772" s="832" t="s">
        <v>1746</v>
      </c>
      <c r="L772" s="835">
        <v>15.9</v>
      </c>
      <c r="M772" s="835">
        <v>31.8</v>
      </c>
      <c r="N772" s="832">
        <v>2</v>
      </c>
      <c r="O772" s="836">
        <v>1</v>
      </c>
      <c r="P772" s="835">
        <v>15.9</v>
      </c>
      <c r="Q772" s="837">
        <v>0.5</v>
      </c>
      <c r="R772" s="832">
        <v>1</v>
      </c>
      <c r="S772" s="837">
        <v>0.5</v>
      </c>
      <c r="T772" s="836">
        <v>0.5</v>
      </c>
      <c r="U772" s="838">
        <v>0.5</v>
      </c>
    </row>
    <row r="773" spans="1:21" ht="14.4" customHeight="1" x14ac:dyDescent="0.3">
      <c r="A773" s="831">
        <v>50</v>
      </c>
      <c r="B773" s="832" t="s">
        <v>2036</v>
      </c>
      <c r="C773" s="832" t="s">
        <v>2041</v>
      </c>
      <c r="D773" s="833" t="s">
        <v>3245</v>
      </c>
      <c r="E773" s="834" t="s">
        <v>2058</v>
      </c>
      <c r="F773" s="832" t="s">
        <v>2037</v>
      </c>
      <c r="G773" s="832" t="s">
        <v>2884</v>
      </c>
      <c r="H773" s="832" t="s">
        <v>626</v>
      </c>
      <c r="I773" s="832" t="s">
        <v>1916</v>
      </c>
      <c r="J773" s="832" t="s">
        <v>1096</v>
      </c>
      <c r="K773" s="832" t="s">
        <v>1917</v>
      </c>
      <c r="L773" s="835">
        <v>63.75</v>
      </c>
      <c r="M773" s="835">
        <v>127.5</v>
      </c>
      <c r="N773" s="832">
        <v>2</v>
      </c>
      <c r="O773" s="836">
        <v>0.5</v>
      </c>
      <c r="P773" s="835">
        <v>127.5</v>
      </c>
      <c r="Q773" s="837">
        <v>1</v>
      </c>
      <c r="R773" s="832">
        <v>2</v>
      </c>
      <c r="S773" s="837">
        <v>1</v>
      </c>
      <c r="T773" s="836">
        <v>0.5</v>
      </c>
      <c r="U773" s="838">
        <v>1</v>
      </c>
    </row>
    <row r="774" spans="1:21" ht="14.4" customHeight="1" x14ac:dyDescent="0.3">
      <c r="A774" s="831">
        <v>50</v>
      </c>
      <c r="B774" s="832" t="s">
        <v>2036</v>
      </c>
      <c r="C774" s="832" t="s">
        <v>2041</v>
      </c>
      <c r="D774" s="833" t="s">
        <v>3245</v>
      </c>
      <c r="E774" s="834" t="s">
        <v>2058</v>
      </c>
      <c r="F774" s="832" t="s">
        <v>2037</v>
      </c>
      <c r="G774" s="832" t="s">
        <v>2161</v>
      </c>
      <c r="H774" s="832" t="s">
        <v>587</v>
      </c>
      <c r="I774" s="832" t="s">
        <v>2470</v>
      </c>
      <c r="J774" s="832" t="s">
        <v>1100</v>
      </c>
      <c r="K774" s="832" t="s">
        <v>1722</v>
      </c>
      <c r="L774" s="835">
        <v>210.38</v>
      </c>
      <c r="M774" s="835">
        <v>210.38</v>
      </c>
      <c r="N774" s="832">
        <v>1</v>
      </c>
      <c r="O774" s="836">
        <v>0.5</v>
      </c>
      <c r="P774" s="835"/>
      <c r="Q774" s="837">
        <v>0</v>
      </c>
      <c r="R774" s="832"/>
      <c r="S774" s="837">
        <v>0</v>
      </c>
      <c r="T774" s="836"/>
      <c r="U774" s="838">
        <v>0</v>
      </c>
    </row>
    <row r="775" spans="1:21" ht="14.4" customHeight="1" x14ac:dyDescent="0.3">
      <c r="A775" s="831">
        <v>50</v>
      </c>
      <c r="B775" s="832" t="s">
        <v>2036</v>
      </c>
      <c r="C775" s="832" t="s">
        <v>2041</v>
      </c>
      <c r="D775" s="833" t="s">
        <v>3245</v>
      </c>
      <c r="E775" s="834" t="s">
        <v>2058</v>
      </c>
      <c r="F775" s="832" t="s">
        <v>2037</v>
      </c>
      <c r="G775" s="832" t="s">
        <v>2198</v>
      </c>
      <c r="H775" s="832" t="s">
        <v>587</v>
      </c>
      <c r="I775" s="832" t="s">
        <v>3023</v>
      </c>
      <c r="J775" s="832" t="s">
        <v>2920</v>
      </c>
      <c r="K775" s="832" t="s">
        <v>2609</v>
      </c>
      <c r="L775" s="835">
        <v>73.83</v>
      </c>
      <c r="M775" s="835">
        <v>73.83</v>
      </c>
      <c r="N775" s="832">
        <v>1</v>
      </c>
      <c r="O775" s="836">
        <v>0.5</v>
      </c>
      <c r="P775" s="835"/>
      <c r="Q775" s="837">
        <v>0</v>
      </c>
      <c r="R775" s="832"/>
      <c r="S775" s="837">
        <v>0</v>
      </c>
      <c r="T775" s="836"/>
      <c r="U775" s="838">
        <v>0</v>
      </c>
    </row>
    <row r="776" spans="1:21" ht="14.4" customHeight="1" x14ac:dyDescent="0.3">
      <c r="A776" s="831">
        <v>50</v>
      </c>
      <c r="B776" s="832" t="s">
        <v>2036</v>
      </c>
      <c r="C776" s="832" t="s">
        <v>2041</v>
      </c>
      <c r="D776" s="833" t="s">
        <v>3245</v>
      </c>
      <c r="E776" s="834" t="s">
        <v>2058</v>
      </c>
      <c r="F776" s="832" t="s">
        <v>2037</v>
      </c>
      <c r="G776" s="832" t="s">
        <v>2168</v>
      </c>
      <c r="H776" s="832" t="s">
        <v>587</v>
      </c>
      <c r="I776" s="832" t="s">
        <v>2169</v>
      </c>
      <c r="J776" s="832" t="s">
        <v>2170</v>
      </c>
      <c r="K776" s="832" t="s">
        <v>2171</v>
      </c>
      <c r="L776" s="835">
        <v>93.43</v>
      </c>
      <c r="M776" s="835">
        <v>93.43</v>
      </c>
      <c r="N776" s="832">
        <v>1</v>
      </c>
      <c r="O776" s="836">
        <v>1</v>
      </c>
      <c r="P776" s="835"/>
      <c r="Q776" s="837">
        <v>0</v>
      </c>
      <c r="R776" s="832"/>
      <c r="S776" s="837">
        <v>0</v>
      </c>
      <c r="T776" s="836"/>
      <c r="U776" s="838">
        <v>0</v>
      </c>
    </row>
    <row r="777" spans="1:21" ht="14.4" customHeight="1" x14ac:dyDescent="0.3">
      <c r="A777" s="831">
        <v>50</v>
      </c>
      <c r="B777" s="832" t="s">
        <v>2036</v>
      </c>
      <c r="C777" s="832" t="s">
        <v>2041</v>
      </c>
      <c r="D777" s="833" t="s">
        <v>3245</v>
      </c>
      <c r="E777" s="834" t="s">
        <v>2058</v>
      </c>
      <c r="F777" s="832" t="s">
        <v>2037</v>
      </c>
      <c r="G777" s="832" t="s">
        <v>2222</v>
      </c>
      <c r="H777" s="832" t="s">
        <v>587</v>
      </c>
      <c r="I777" s="832" t="s">
        <v>2476</v>
      </c>
      <c r="J777" s="832" t="s">
        <v>776</v>
      </c>
      <c r="K777" s="832" t="s">
        <v>2477</v>
      </c>
      <c r="L777" s="835">
        <v>87.89</v>
      </c>
      <c r="M777" s="835">
        <v>87.89</v>
      </c>
      <c r="N777" s="832">
        <v>1</v>
      </c>
      <c r="O777" s="836">
        <v>0.5</v>
      </c>
      <c r="P777" s="835"/>
      <c r="Q777" s="837">
        <v>0</v>
      </c>
      <c r="R777" s="832"/>
      <c r="S777" s="837">
        <v>0</v>
      </c>
      <c r="T777" s="836"/>
      <c r="U777" s="838">
        <v>0</v>
      </c>
    </row>
    <row r="778" spans="1:21" ht="14.4" customHeight="1" x14ac:dyDescent="0.3">
      <c r="A778" s="831">
        <v>50</v>
      </c>
      <c r="B778" s="832" t="s">
        <v>2036</v>
      </c>
      <c r="C778" s="832" t="s">
        <v>2041</v>
      </c>
      <c r="D778" s="833" t="s">
        <v>3245</v>
      </c>
      <c r="E778" s="834" t="s">
        <v>2058</v>
      </c>
      <c r="F778" s="832" t="s">
        <v>2037</v>
      </c>
      <c r="G778" s="832" t="s">
        <v>1112</v>
      </c>
      <c r="H778" s="832" t="s">
        <v>587</v>
      </c>
      <c r="I778" s="832" t="s">
        <v>1628</v>
      </c>
      <c r="J778" s="832" t="s">
        <v>1626</v>
      </c>
      <c r="K778" s="832" t="s">
        <v>1629</v>
      </c>
      <c r="L778" s="835">
        <v>184.74</v>
      </c>
      <c r="M778" s="835">
        <v>738.96</v>
      </c>
      <c r="N778" s="832">
        <v>4</v>
      </c>
      <c r="O778" s="836">
        <v>2</v>
      </c>
      <c r="P778" s="835">
        <v>738.96</v>
      </c>
      <c r="Q778" s="837">
        <v>1</v>
      </c>
      <c r="R778" s="832">
        <v>4</v>
      </c>
      <c r="S778" s="837">
        <v>1</v>
      </c>
      <c r="T778" s="836">
        <v>2</v>
      </c>
      <c r="U778" s="838">
        <v>1</v>
      </c>
    </row>
    <row r="779" spans="1:21" ht="14.4" customHeight="1" x14ac:dyDescent="0.3">
      <c r="A779" s="831">
        <v>50</v>
      </c>
      <c r="B779" s="832" t="s">
        <v>2036</v>
      </c>
      <c r="C779" s="832" t="s">
        <v>2041</v>
      </c>
      <c r="D779" s="833" t="s">
        <v>3245</v>
      </c>
      <c r="E779" s="834" t="s">
        <v>2058</v>
      </c>
      <c r="F779" s="832" t="s">
        <v>2037</v>
      </c>
      <c r="G779" s="832" t="s">
        <v>2202</v>
      </c>
      <c r="H779" s="832" t="s">
        <v>587</v>
      </c>
      <c r="I779" s="832" t="s">
        <v>2960</v>
      </c>
      <c r="J779" s="832" t="s">
        <v>820</v>
      </c>
      <c r="K779" s="832" t="s">
        <v>2961</v>
      </c>
      <c r="L779" s="835">
        <v>138.86000000000001</v>
      </c>
      <c r="M779" s="835">
        <v>138.86000000000001</v>
      </c>
      <c r="N779" s="832">
        <v>1</v>
      </c>
      <c r="O779" s="836">
        <v>0.5</v>
      </c>
      <c r="P779" s="835">
        <v>138.86000000000001</v>
      </c>
      <c r="Q779" s="837">
        <v>1</v>
      </c>
      <c r="R779" s="832">
        <v>1</v>
      </c>
      <c r="S779" s="837">
        <v>1</v>
      </c>
      <c r="T779" s="836">
        <v>0.5</v>
      </c>
      <c r="U779" s="838">
        <v>1</v>
      </c>
    </row>
    <row r="780" spans="1:21" ht="14.4" customHeight="1" x14ac:dyDescent="0.3">
      <c r="A780" s="831">
        <v>50</v>
      </c>
      <c r="B780" s="832" t="s">
        <v>2036</v>
      </c>
      <c r="C780" s="832" t="s">
        <v>2041</v>
      </c>
      <c r="D780" s="833" t="s">
        <v>3245</v>
      </c>
      <c r="E780" s="834" t="s">
        <v>2058</v>
      </c>
      <c r="F780" s="832" t="s">
        <v>2037</v>
      </c>
      <c r="G780" s="832" t="s">
        <v>2202</v>
      </c>
      <c r="H780" s="832" t="s">
        <v>587</v>
      </c>
      <c r="I780" s="832" t="s">
        <v>2203</v>
      </c>
      <c r="J780" s="832" t="s">
        <v>820</v>
      </c>
      <c r="K780" s="832" t="s">
        <v>2204</v>
      </c>
      <c r="L780" s="835">
        <v>55.54</v>
      </c>
      <c r="M780" s="835">
        <v>55.54</v>
      </c>
      <c r="N780" s="832">
        <v>1</v>
      </c>
      <c r="O780" s="836">
        <v>0.5</v>
      </c>
      <c r="P780" s="835"/>
      <c r="Q780" s="837">
        <v>0</v>
      </c>
      <c r="R780" s="832"/>
      <c r="S780" s="837">
        <v>0</v>
      </c>
      <c r="T780" s="836"/>
      <c r="U780" s="838">
        <v>0</v>
      </c>
    </row>
    <row r="781" spans="1:21" ht="14.4" customHeight="1" x14ac:dyDescent="0.3">
      <c r="A781" s="831">
        <v>50</v>
      </c>
      <c r="B781" s="832" t="s">
        <v>2036</v>
      </c>
      <c r="C781" s="832" t="s">
        <v>2041</v>
      </c>
      <c r="D781" s="833" t="s">
        <v>3245</v>
      </c>
      <c r="E781" s="834" t="s">
        <v>2058</v>
      </c>
      <c r="F781" s="832" t="s">
        <v>2037</v>
      </c>
      <c r="G781" s="832" t="s">
        <v>2087</v>
      </c>
      <c r="H781" s="832" t="s">
        <v>626</v>
      </c>
      <c r="I781" s="832" t="s">
        <v>1657</v>
      </c>
      <c r="J781" s="832" t="s">
        <v>1655</v>
      </c>
      <c r="K781" s="832" t="s">
        <v>1658</v>
      </c>
      <c r="L781" s="835">
        <v>1887.9</v>
      </c>
      <c r="M781" s="835">
        <v>1887.9</v>
      </c>
      <c r="N781" s="832">
        <v>1</v>
      </c>
      <c r="O781" s="836">
        <v>1</v>
      </c>
      <c r="P781" s="835">
        <v>1887.9</v>
      </c>
      <c r="Q781" s="837">
        <v>1</v>
      </c>
      <c r="R781" s="832">
        <v>1</v>
      </c>
      <c r="S781" s="837">
        <v>1</v>
      </c>
      <c r="T781" s="836">
        <v>1</v>
      </c>
      <c r="U781" s="838">
        <v>1</v>
      </c>
    </row>
    <row r="782" spans="1:21" ht="14.4" customHeight="1" x14ac:dyDescent="0.3">
      <c r="A782" s="831">
        <v>50</v>
      </c>
      <c r="B782" s="832" t="s">
        <v>2036</v>
      </c>
      <c r="C782" s="832" t="s">
        <v>2041</v>
      </c>
      <c r="D782" s="833" t="s">
        <v>3245</v>
      </c>
      <c r="E782" s="834" t="s">
        <v>2058</v>
      </c>
      <c r="F782" s="832" t="s">
        <v>2037</v>
      </c>
      <c r="G782" s="832" t="s">
        <v>2225</v>
      </c>
      <c r="H782" s="832" t="s">
        <v>626</v>
      </c>
      <c r="I782" s="832" t="s">
        <v>1762</v>
      </c>
      <c r="J782" s="832" t="s">
        <v>1760</v>
      </c>
      <c r="K782" s="832" t="s">
        <v>1763</v>
      </c>
      <c r="L782" s="835">
        <v>218.32</v>
      </c>
      <c r="M782" s="835">
        <v>218.32</v>
      </c>
      <c r="N782" s="832">
        <v>1</v>
      </c>
      <c r="O782" s="836">
        <v>0.5</v>
      </c>
      <c r="P782" s="835"/>
      <c r="Q782" s="837">
        <v>0</v>
      </c>
      <c r="R782" s="832"/>
      <c r="S782" s="837">
        <v>0</v>
      </c>
      <c r="T782" s="836"/>
      <c r="U782" s="838">
        <v>0</v>
      </c>
    </row>
    <row r="783" spans="1:21" ht="14.4" customHeight="1" x14ac:dyDescent="0.3">
      <c r="A783" s="831">
        <v>50</v>
      </c>
      <c r="B783" s="832" t="s">
        <v>2036</v>
      </c>
      <c r="C783" s="832" t="s">
        <v>2041</v>
      </c>
      <c r="D783" s="833" t="s">
        <v>3245</v>
      </c>
      <c r="E783" s="834" t="s">
        <v>2058</v>
      </c>
      <c r="F783" s="832" t="s">
        <v>2037</v>
      </c>
      <c r="G783" s="832" t="s">
        <v>2176</v>
      </c>
      <c r="H783" s="832" t="s">
        <v>626</v>
      </c>
      <c r="I783" s="832" t="s">
        <v>1819</v>
      </c>
      <c r="J783" s="832" t="s">
        <v>1156</v>
      </c>
      <c r="K783" s="832" t="s">
        <v>1820</v>
      </c>
      <c r="L783" s="835">
        <v>154.36000000000001</v>
      </c>
      <c r="M783" s="835">
        <v>308.72000000000003</v>
      </c>
      <c r="N783" s="832">
        <v>2</v>
      </c>
      <c r="O783" s="836">
        <v>1.5</v>
      </c>
      <c r="P783" s="835">
        <v>154.36000000000001</v>
      </c>
      <c r="Q783" s="837">
        <v>0.5</v>
      </c>
      <c r="R783" s="832">
        <v>1</v>
      </c>
      <c r="S783" s="837">
        <v>0.5</v>
      </c>
      <c r="T783" s="836">
        <v>0.5</v>
      </c>
      <c r="U783" s="838">
        <v>0.33333333333333331</v>
      </c>
    </row>
    <row r="784" spans="1:21" ht="14.4" customHeight="1" x14ac:dyDescent="0.3">
      <c r="A784" s="831">
        <v>50</v>
      </c>
      <c r="B784" s="832" t="s">
        <v>2036</v>
      </c>
      <c r="C784" s="832" t="s">
        <v>2041</v>
      </c>
      <c r="D784" s="833" t="s">
        <v>3245</v>
      </c>
      <c r="E784" s="834" t="s">
        <v>2058</v>
      </c>
      <c r="F784" s="832" t="s">
        <v>2037</v>
      </c>
      <c r="G784" s="832" t="s">
        <v>2642</v>
      </c>
      <c r="H784" s="832" t="s">
        <v>587</v>
      </c>
      <c r="I784" s="832" t="s">
        <v>2643</v>
      </c>
      <c r="J784" s="832" t="s">
        <v>623</v>
      </c>
      <c r="K784" s="832" t="s">
        <v>2644</v>
      </c>
      <c r="L784" s="835">
        <v>0</v>
      </c>
      <c r="M784" s="835">
        <v>0</v>
      </c>
      <c r="N784" s="832">
        <v>1</v>
      </c>
      <c r="O784" s="836">
        <v>0.5</v>
      </c>
      <c r="P784" s="835"/>
      <c r="Q784" s="837"/>
      <c r="R784" s="832"/>
      <c r="S784" s="837">
        <v>0</v>
      </c>
      <c r="T784" s="836"/>
      <c r="U784" s="838">
        <v>0</v>
      </c>
    </row>
    <row r="785" spans="1:21" ht="14.4" customHeight="1" x14ac:dyDescent="0.3">
      <c r="A785" s="831">
        <v>50</v>
      </c>
      <c r="B785" s="832" t="s">
        <v>2036</v>
      </c>
      <c r="C785" s="832" t="s">
        <v>2041</v>
      </c>
      <c r="D785" s="833" t="s">
        <v>3245</v>
      </c>
      <c r="E785" s="834" t="s">
        <v>2059</v>
      </c>
      <c r="F785" s="832" t="s">
        <v>2037</v>
      </c>
      <c r="G785" s="832" t="s">
        <v>2105</v>
      </c>
      <c r="H785" s="832" t="s">
        <v>626</v>
      </c>
      <c r="I785" s="832" t="s">
        <v>1862</v>
      </c>
      <c r="J785" s="832" t="s">
        <v>635</v>
      </c>
      <c r="K785" s="832" t="s">
        <v>636</v>
      </c>
      <c r="L785" s="835">
        <v>72.55</v>
      </c>
      <c r="M785" s="835">
        <v>72.55</v>
      </c>
      <c r="N785" s="832">
        <v>1</v>
      </c>
      <c r="O785" s="836">
        <v>0.5</v>
      </c>
      <c r="P785" s="835">
        <v>72.55</v>
      </c>
      <c r="Q785" s="837">
        <v>1</v>
      </c>
      <c r="R785" s="832">
        <v>1</v>
      </c>
      <c r="S785" s="837">
        <v>1</v>
      </c>
      <c r="T785" s="836">
        <v>0.5</v>
      </c>
      <c r="U785" s="838">
        <v>1</v>
      </c>
    </row>
    <row r="786" spans="1:21" ht="14.4" customHeight="1" x14ac:dyDescent="0.3">
      <c r="A786" s="831">
        <v>50</v>
      </c>
      <c r="B786" s="832" t="s">
        <v>2036</v>
      </c>
      <c r="C786" s="832" t="s">
        <v>2041</v>
      </c>
      <c r="D786" s="833" t="s">
        <v>3245</v>
      </c>
      <c r="E786" s="834" t="s">
        <v>2059</v>
      </c>
      <c r="F786" s="832" t="s">
        <v>2037</v>
      </c>
      <c r="G786" s="832" t="s">
        <v>2239</v>
      </c>
      <c r="H786" s="832" t="s">
        <v>626</v>
      </c>
      <c r="I786" s="832" t="s">
        <v>2003</v>
      </c>
      <c r="J786" s="832" t="s">
        <v>2004</v>
      </c>
      <c r="K786" s="832" t="s">
        <v>2005</v>
      </c>
      <c r="L786" s="835">
        <v>9.4</v>
      </c>
      <c r="M786" s="835">
        <v>28.200000000000003</v>
      </c>
      <c r="N786" s="832">
        <v>3</v>
      </c>
      <c r="O786" s="836">
        <v>0.5</v>
      </c>
      <c r="P786" s="835">
        <v>28.200000000000003</v>
      </c>
      <c r="Q786" s="837">
        <v>1</v>
      </c>
      <c r="R786" s="832">
        <v>3</v>
      </c>
      <c r="S786" s="837">
        <v>1</v>
      </c>
      <c r="T786" s="836">
        <v>0.5</v>
      </c>
      <c r="U786" s="838">
        <v>1</v>
      </c>
    </row>
    <row r="787" spans="1:21" ht="14.4" customHeight="1" x14ac:dyDescent="0.3">
      <c r="A787" s="831">
        <v>50</v>
      </c>
      <c r="B787" s="832" t="s">
        <v>2036</v>
      </c>
      <c r="C787" s="832" t="s">
        <v>2041</v>
      </c>
      <c r="D787" s="833" t="s">
        <v>3245</v>
      </c>
      <c r="E787" s="834" t="s">
        <v>2059</v>
      </c>
      <c r="F787" s="832" t="s">
        <v>2037</v>
      </c>
      <c r="G787" s="832" t="s">
        <v>2239</v>
      </c>
      <c r="H787" s="832" t="s">
        <v>626</v>
      </c>
      <c r="I787" s="832" t="s">
        <v>1902</v>
      </c>
      <c r="J787" s="832" t="s">
        <v>1903</v>
      </c>
      <c r="K787" s="832" t="s">
        <v>1904</v>
      </c>
      <c r="L787" s="835">
        <v>4.7</v>
      </c>
      <c r="M787" s="835">
        <v>28.200000000000003</v>
      </c>
      <c r="N787" s="832">
        <v>6</v>
      </c>
      <c r="O787" s="836">
        <v>1</v>
      </c>
      <c r="P787" s="835"/>
      <c r="Q787" s="837">
        <v>0</v>
      </c>
      <c r="R787" s="832"/>
      <c r="S787" s="837">
        <v>0</v>
      </c>
      <c r="T787" s="836"/>
      <c r="U787" s="838">
        <v>0</v>
      </c>
    </row>
    <row r="788" spans="1:21" ht="14.4" customHeight="1" x14ac:dyDescent="0.3">
      <c r="A788" s="831">
        <v>50</v>
      </c>
      <c r="B788" s="832" t="s">
        <v>2036</v>
      </c>
      <c r="C788" s="832" t="s">
        <v>2041</v>
      </c>
      <c r="D788" s="833" t="s">
        <v>3245</v>
      </c>
      <c r="E788" s="834" t="s">
        <v>2059</v>
      </c>
      <c r="F788" s="832" t="s">
        <v>2037</v>
      </c>
      <c r="G788" s="832" t="s">
        <v>2061</v>
      </c>
      <c r="H788" s="832" t="s">
        <v>626</v>
      </c>
      <c r="I788" s="832" t="s">
        <v>1664</v>
      </c>
      <c r="J788" s="832" t="s">
        <v>731</v>
      </c>
      <c r="K788" s="832" t="s">
        <v>1665</v>
      </c>
      <c r="L788" s="835">
        <v>144.01</v>
      </c>
      <c r="M788" s="835">
        <v>432.03</v>
      </c>
      <c r="N788" s="832">
        <v>3</v>
      </c>
      <c r="O788" s="836">
        <v>2</v>
      </c>
      <c r="P788" s="835">
        <v>432.03</v>
      </c>
      <c r="Q788" s="837">
        <v>1</v>
      </c>
      <c r="R788" s="832">
        <v>3</v>
      </c>
      <c r="S788" s="837">
        <v>1</v>
      </c>
      <c r="T788" s="836">
        <v>2</v>
      </c>
      <c r="U788" s="838">
        <v>1</v>
      </c>
    </row>
    <row r="789" spans="1:21" ht="14.4" customHeight="1" x14ac:dyDescent="0.3">
      <c r="A789" s="831">
        <v>50</v>
      </c>
      <c r="B789" s="832" t="s">
        <v>2036</v>
      </c>
      <c r="C789" s="832" t="s">
        <v>2041</v>
      </c>
      <c r="D789" s="833" t="s">
        <v>3245</v>
      </c>
      <c r="E789" s="834" t="s">
        <v>2059</v>
      </c>
      <c r="F789" s="832" t="s">
        <v>2037</v>
      </c>
      <c r="G789" s="832" t="s">
        <v>2103</v>
      </c>
      <c r="H789" s="832" t="s">
        <v>626</v>
      </c>
      <c r="I789" s="832" t="s">
        <v>1961</v>
      </c>
      <c r="J789" s="832" t="s">
        <v>1725</v>
      </c>
      <c r="K789" s="832" t="s">
        <v>1962</v>
      </c>
      <c r="L789" s="835">
        <v>186.55</v>
      </c>
      <c r="M789" s="835">
        <v>373.1</v>
      </c>
      <c r="N789" s="832">
        <v>2</v>
      </c>
      <c r="O789" s="836">
        <v>2</v>
      </c>
      <c r="P789" s="835">
        <v>186.55</v>
      </c>
      <c r="Q789" s="837">
        <v>0.5</v>
      </c>
      <c r="R789" s="832">
        <v>1</v>
      </c>
      <c r="S789" s="837">
        <v>0.5</v>
      </c>
      <c r="T789" s="836">
        <v>1</v>
      </c>
      <c r="U789" s="838">
        <v>0.5</v>
      </c>
    </row>
    <row r="790" spans="1:21" ht="14.4" customHeight="1" x14ac:dyDescent="0.3">
      <c r="A790" s="831">
        <v>50</v>
      </c>
      <c r="B790" s="832" t="s">
        <v>2036</v>
      </c>
      <c r="C790" s="832" t="s">
        <v>2041</v>
      </c>
      <c r="D790" s="833" t="s">
        <v>3245</v>
      </c>
      <c r="E790" s="834" t="s">
        <v>2059</v>
      </c>
      <c r="F790" s="832" t="s">
        <v>2037</v>
      </c>
      <c r="G790" s="832" t="s">
        <v>2103</v>
      </c>
      <c r="H790" s="832" t="s">
        <v>587</v>
      </c>
      <c r="I790" s="832" t="s">
        <v>3024</v>
      </c>
      <c r="J790" s="832" t="s">
        <v>2662</v>
      </c>
      <c r="K790" s="832" t="s">
        <v>1629</v>
      </c>
      <c r="L790" s="835">
        <v>103.64</v>
      </c>
      <c r="M790" s="835">
        <v>103.64</v>
      </c>
      <c r="N790" s="832">
        <v>1</v>
      </c>
      <c r="O790" s="836">
        <v>0.5</v>
      </c>
      <c r="P790" s="835"/>
      <c r="Q790" s="837">
        <v>0</v>
      </c>
      <c r="R790" s="832"/>
      <c r="S790" s="837">
        <v>0</v>
      </c>
      <c r="T790" s="836"/>
      <c r="U790" s="838">
        <v>0</v>
      </c>
    </row>
    <row r="791" spans="1:21" ht="14.4" customHeight="1" x14ac:dyDescent="0.3">
      <c r="A791" s="831">
        <v>50</v>
      </c>
      <c r="B791" s="832" t="s">
        <v>2036</v>
      </c>
      <c r="C791" s="832" t="s">
        <v>2041</v>
      </c>
      <c r="D791" s="833" t="s">
        <v>3245</v>
      </c>
      <c r="E791" s="834" t="s">
        <v>2059</v>
      </c>
      <c r="F791" s="832" t="s">
        <v>2037</v>
      </c>
      <c r="G791" s="832" t="s">
        <v>2103</v>
      </c>
      <c r="H791" s="832" t="s">
        <v>626</v>
      </c>
      <c r="I791" s="832" t="s">
        <v>1724</v>
      </c>
      <c r="J791" s="832" t="s">
        <v>1725</v>
      </c>
      <c r="K791" s="832" t="s">
        <v>1726</v>
      </c>
      <c r="L791" s="835">
        <v>31.09</v>
      </c>
      <c r="M791" s="835">
        <v>31.09</v>
      </c>
      <c r="N791" s="832">
        <v>1</v>
      </c>
      <c r="O791" s="836">
        <v>1</v>
      </c>
      <c r="P791" s="835"/>
      <c r="Q791" s="837">
        <v>0</v>
      </c>
      <c r="R791" s="832"/>
      <c r="S791" s="837">
        <v>0</v>
      </c>
      <c r="T791" s="836"/>
      <c r="U791" s="838">
        <v>0</v>
      </c>
    </row>
    <row r="792" spans="1:21" ht="14.4" customHeight="1" x14ac:dyDescent="0.3">
      <c r="A792" s="831">
        <v>50</v>
      </c>
      <c r="B792" s="832" t="s">
        <v>2036</v>
      </c>
      <c r="C792" s="832" t="s">
        <v>2041</v>
      </c>
      <c r="D792" s="833" t="s">
        <v>3245</v>
      </c>
      <c r="E792" s="834" t="s">
        <v>2059</v>
      </c>
      <c r="F792" s="832" t="s">
        <v>2037</v>
      </c>
      <c r="G792" s="832" t="s">
        <v>3025</v>
      </c>
      <c r="H792" s="832" t="s">
        <v>587</v>
      </c>
      <c r="I792" s="832" t="s">
        <v>3026</v>
      </c>
      <c r="J792" s="832" t="s">
        <v>3027</v>
      </c>
      <c r="K792" s="832" t="s">
        <v>3028</v>
      </c>
      <c r="L792" s="835">
        <v>0</v>
      </c>
      <c r="M792" s="835">
        <v>0</v>
      </c>
      <c r="N792" s="832">
        <v>1</v>
      </c>
      <c r="O792" s="836">
        <v>1</v>
      </c>
      <c r="P792" s="835"/>
      <c r="Q792" s="837"/>
      <c r="R792" s="832"/>
      <c r="S792" s="837">
        <v>0</v>
      </c>
      <c r="T792" s="836"/>
      <c r="U792" s="838">
        <v>0</v>
      </c>
    </row>
    <row r="793" spans="1:21" ht="14.4" customHeight="1" x14ac:dyDescent="0.3">
      <c r="A793" s="831">
        <v>50</v>
      </c>
      <c r="B793" s="832" t="s">
        <v>2036</v>
      </c>
      <c r="C793" s="832" t="s">
        <v>2041</v>
      </c>
      <c r="D793" s="833" t="s">
        <v>3245</v>
      </c>
      <c r="E793" s="834" t="s">
        <v>2059</v>
      </c>
      <c r="F793" s="832" t="s">
        <v>2037</v>
      </c>
      <c r="G793" s="832" t="s">
        <v>3029</v>
      </c>
      <c r="H793" s="832" t="s">
        <v>587</v>
      </c>
      <c r="I793" s="832" t="s">
        <v>3030</v>
      </c>
      <c r="J793" s="832" t="s">
        <v>3031</v>
      </c>
      <c r="K793" s="832" t="s">
        <v>2546</v>
      </c>
      <c r="L793" s="835">
        <v>80.23</v>
      </c>
      <c r="M793" s="835">
        <v>80.23</v>
      </c>
      <c r="N793" s="832">
        <v>1</v>
      </c>
      <c r="O793" s="836">
        <v>0.5</v>
      </c>
      <c r="P793" s="835">
        <v>80.23</v>
      </c>
      <c r="Q793" s="837">
        <v>1</v>
      </c>
      <c r="R793" s="832">
        <v>1</v>
      </c>
      <c r="S793" s="837">
        <v>1</v>
      </c>
      <c r="T793" s="836">
        <v>0.5</v>
      </c>
      <c r="U793" s="838">
        <v>1</v>
      </c>
    </row>
    <row r="794" spans="1:21" ht="14.4" customHeight="1" x14ac:dyDescent="0.3">
      <c r="A794" s="831">
        <v>50</v>
      </c>
      <c r="B794" s="832" t="s">
        <v>2036</v>
      </c>
      <c r="C794" s="832" t="s">
        <v>2041</v>
      </c>
      <c r="D794" s="833" t="s">
        <v>3245</v>
      </c>
      <c r="E794" s="834" t="s">
        <v>2059</v>
      </c>
      <c r="F794" s="832" t="s">
        <v>2037</v>
      </c>
      <c r="G794" s="832" t="s">
        <v>2062</v>
      </c>
      <c r="H794" s="832" t="s">
        <v>626</v>
      </c>
      <c r="I794" s="832" t="s">
        <v>1785</v>
      </c>
      <c r="J794" s="832" t="s">
        <v>1786</v>
      </c>
      <c r="K794" s="832" t="s">
        <v>1787</v>
      </c>
      <c r="L794" s="835">
        <v>278.63</v>
      </c>
      <c r="M794" s="835">
        <v>278.63</v>
      </c>
      <c r="N794" s="832">
        <v>1</v>
      </c>
      <c r="O794" s="836">
        <v>0.5</v>
      </c>
      <c r="P794" s="835"/>
      <c r="Q794" s="837">
        <v>0</v>
      </c>
      <c r="R794" s="832"/>
      <c r="S794" s="837">
        <v>0</v>
      </c>
      <c r="T794" s="836"/>
      <c r="U794" s="838">
        <v>0</v>
      </c>
    </row>
    <row r="795" spans="1:21" ht="14.4" customHeight="1" x14ac:dyDescent="0.3">
      <c r="A795" s="831">
        <v>50</v>
      </c>
      <c r="B795" s="832" t="s">
        <v>2036</v>
      </c>
      <c r="C795" s="832" t="s">
        <v>2041</v>
      </c>
      <c r="D795" s="833" t="s">
        <v>3245</v>
      </c>
      <c r="E795" s="834" t="s">
        <v>2059</v>
      </c>
      <c r="F795" s="832" t="s">
        <v>2037</v>
      </c>
      <c r="G795" s="832" t="s">
        <v>2062</v>
      </c>
      <c r="H795" s="832" t="s">
        <v>587</v>
      </c>
      <c r="I795" s="832" t="s">
        <v>2216</v>
      </c>
      <c r="J795" s="832" t="s">
        <v>1786</v>
      </c>
      <c r="K795" s="832" t="s">
        <v>1798</v>
      </c>
      <c r="L795" s="835">
        <v>392.41</v>
      </c>
      <c r="M795" s="835">
        <v>784.82</v>
      </c>
      <c r="N795" s="832">
        <v>2</v>
      </c>
      <c r="O795" s="836">
        <v>2</v>
      </c>
      <c r="P795" s="835">
        <v>392.41</v>
      </c>
      <c r="Q795" s="837">
        <v>0.5</v>
      </c>
      <c r="R795" s="832">
        <v>1</v>
      </c>
      <c r="S795" s="837">
        <v>0.5</v>
      </c>
      <c r="T795" s="836">
        <v>1</v>
      </c>
      <c r="U795" s="838">
        <v>0.5</v>
      </c>
    </row>
    <row r="796" spans="1:21" ht="14.4" customHeight="1" x14ac:dyDescent="0.3">
      <c r="A796" s="831">
        <v>50</v>
      </c>
      <c r="B796" s="832" t="s">
        <v>2036</v>
      </c>
      <c r="C796" s="832" t="s">
        <v>2041</v>
      </c>
      <c r="D796" s="833" t="s">
        <v>3245</v>
      </c>
      <c r="E796" s="834" t="s">
        <v>2059</v>
      </c>
      <c r="F796" s="832" t="s">
        <v>2037</v>
      </c>
      <c r="G796" s="832" t="s">
        <v>2062</v>
      </c>
      <c r="H796" s="832" t="s">
        <v>587</v>
      </c>
      <c r="I796" s="832" t="s">
        <v>2243</v>
      </c>
      <c r="J796" s="832" t="s">
        <v>2244</v>
      </c>
      <c r="K796" s="832" t="s">
        <v>2245</v>
      </c>
      <c r="L796" s="835">
        <v>279.52999999999997</v>
      </c>
      <c r="M796" s="835">
        <v>838.58999999999992</v>
      </c>
      <c r="N796" s="832">
        <v>3</v>
      </c>
      <c r="O796" s="836">
        <v>2.5</v>
      </c>
      <c r="P796" s="835">
        <v>279.52999999999997</v>
      </c>
      <c r="Q796" s="837">
        <v>0.33333333333333331</v>
      </c>
      <c r="R796" s="832">
        <v>1</v>
      </c>
      <c r="S796" s="837">
        <v>0.33333333333333331</v>
      </c>
      <c r="T796" s="836">
        <v>0.5</v>
      </c>
      <c r="U796" s="838">
        <v>0.2</v>
      </c>
    </row>
    <row r="797" spans="1:21" ht="14.4" customHeight="1" x14ac:dyDescent="0.3">
      <c r="A797" s="831">
        <v>50</v>
      </c>
      <c r="B797" s="832" t="s">
        <v>2036</v>
      </c>
      <c r="C797" s="832" t="s">
        <v>2041</v>
      </c>
      <c r="D797" s="833" t="s">
        <v>3245</v>
      </c>
      <c r="E797" s="834" t="s">
        <v>2059</v>
      </c>
      <c r="F797" s="832" t="s">
        <v>2037</v>
      </c>
      <c r="G797" s="832" t="s">
        <v>2062</v>
      </c>
      <c r="H797" s="832" t="s">
        <v>587</v>
      </c>
      <c r="I797" s="832" t="s">
        <v>3032</v>
      </c>
      <c r="J797" s="832" t="s">
        <v>2244</v>
      </c>
      <c r="K797" s="832" t="s">
        <v>1796</v>
      </c>
      <c r="L797" s="835">
        <v>93.18</v>
      </c>
      <c r="M797" s="835">
        <v>93.18</v>
      </c>
      <c r="N797" s="832">
        <v>1</v>
      </c>
      <c r="O797" s="836">
        <v>1</v>
      </c>
      <c r="P797" s="835">
        <v>93.18</v>
      </c>
      <c r="Q797" s="837">
        <v>1</v>
      </c>
      <c r="R797" s="832">
        <v>1</v>
      </c>
      <c r="S797" s="837">
        <v>1</v>
      </c>
      <c r="T797" s="836">
        <v>1</v>
      </c>
      <c r="U797" s="838">
        <v>1</v>
      </c>
    </row>
    <row r="798" spans="1:21" ht="14.4" customHeight="1" x14ac:dyDescent="0.3">
      <c r="A798" s="831">
        <v>50</v>
      </c>
      <c r="B798" s="832" t="s">
        <v>2036</v>
      </c>
      <c r="C798" s="832" t="s">
        <v>2041</v>
      </c>
      <c r="D798" s="833" t="s">
        <v>3245</v>
      </c>
      <c r="E798" s="834" t="s">
        <v>2059</v>
      </c>
      <c r="F798" s="832" t="s">
        <v>2037</v>
      </c>
      <c r="G798" s="832" t="s">
        <v>2248</v>
      </c>
      <c r="H798" s="832" t="s">
        <v>626</v>
      </c>
      <c r="I798" s="832" t="s">
        <v>1706</v>
      </c>
      <c r="J798" s="832" t="s">
        <v>1707</v>
      </c>
      <c r="K798" s="832" t="s">
        <v>1708</v>
      </c>
      <c r="L798" s="835">
        <v>229.38</v>
      </c>
      <c r="M798" s="835">
        <v>458.76</v>
      </c>
      <c r="N798" s="832">
        <v>2</v>
      </c>
      <c r="O798" s="836">
        <v>1.5</v>
      </c>
      <c r="P798" s="835">
        <v>229.38</v>
      </c>
      <c r="Q798" s="837">
        <v>0.5</v>
      </c>
      <c r="R798" s="832">
        <v>1</v>
      </c>
      <c r="S798" s="837">
        <v>0.5</v>
      </c>
      <c r="T798" s="836">
        <v>0.5</v>
      </c>
      <c r="U798" s="838">
        <v>0.33333333333333331</v>
      </c>
    </row>
    <row r="799" spans="1:21" ht="14.4" customHeight="1" x14ac:dyDescent="0.3">
      <c r="A799" s="831">
        <v>50</v>
      </c>
      <c r="B799" s="832" t="s">
        <v>2036</v>
      </c>
      <c r="C799" s="832" t="s">
        <v>2041</v>
      </c>
      <c r="D799" s="833" t="s">
        <v>3245</v>
      </c>
      <c r="E799" s="834" t="s">
        <v>2059</v>
      </c>
      <c r="F799" s="832" t="s">
        <v>2037</v>
      </c>
      <c r="G799" s="832" t="s">
        <v>2066</v>
      </c>
      <c r="H799" s="832" t="s">
        <v>587</v>
      </c>
      <c r="I799" s="832" t="s">
        <v>2437</v>
      </c>
      <c r="J799" s="832" t="s">
        <v>2068</v>
      </c>
      <c r="K799" s="832" t="s">
        <v>2438</v>
      </c>
      <c r="L799" s="835">
        <v>210.66</v>
      </c>
      <c r="M799" s="835">
        <v>210.66</v>
      </c>
      <c r="N799" s="832">
        <v>1</v>
      </c>
      <c r="O799" s="836">
        <v>0.5</v>
      </c>
      <c r="P799" s="835">
        <v>210.66</v>
      </c>
      <c r="Q799" s="837">
        <v>1</v>
      </c>
      <c r="R799" s="832">
        <v>1</v>
      </c>
      <c r="S799" s="837">
        <v>1</v>
      </c>
      <c r="T799" s="836">
        <v>0.5</v>
      </c>
      <c r="U799" s="838">
        <v>1</v>
      </c>
    </row>
    <row r="800" spans="1:21" ht="14.4" customHeight="1" x14ac:dyDescent="0.3">
      <c r="A800" s="831">
        <v>50</v>
      </c>
      <c r="B800" s="832" t="s">
        <v>2036</v>
      </c>
      <c r="C800" s="832" t="s">
        <v>2041</v>
      </c>
      <c r="D800" s="833" t="s">
        <v>3245</v>
      </c>
      <c r="E800" s="834" t="s">
        <v>2059</v>
      </c>
      <c r="F800" s="832" t="s">
        <v>2037</v>
      </c>
      <c r="G800" s="832" t="s">
        <v>2066</v>
      </c>
      <c r="H800" s="832" t="s">
        <v>587</v>
      </c>
      <c r="I800" s="832" t="s">
        <v>2070</v>
      </c>
      <c r="J800" s="832" t="s">
        <v>2071</v>
      </c>
      <c r="K800" s="832" t="s">
        <v>2072</v>
      </c>
      <c r="L800" s="835">
        <v>16.38</v>
      </c>
      <c r="M800" s="835">
        <v>16.38</v>
      </c>
      <c r="N800" s="832">
        <v>1</v>
      </c>
      <c r="O800" s="836">
        <v>1</v>
      </c>
      <c r="P800" s="835"/>
      <c r="Q800" s="837">
        <v>0</v>
      </c>
      <c r="R800" s="832"/>
      <c r="S800" s="837">
        <v>0</v>
      </c>
      <c r="T800" s="836"/>
      <c r="U800" s="838">
        <v>0</v>
      </c>
    </row>
    <row r="801" spans="1:21" ht="14.4" customHeight="1" x14ac:dyDescent="0.3">
      <c r="A801" s="831">
        <v>50</v>
      </c>
      <c r="B801" s="832" t="s">
        <v>2036</v>
      </c>
      <c r="C801" s="832" t="s">
        <v>2041</v>
      </c>
      <c r="D801" s="833" t="s">
        <v>3245</v>
      </c>
      <c r="E801" s="834" t="s">
        <v>2059</v>
      </c>
      <c r="F801" s="832" t="s">
        <v>2037</v>
      </c>
      <c r="G801" s="832" t="s">
        <v>2066</v>
      </c>
      <c r="H801" s="832" t="s">
        <v>587</v>
      </c>
      <c r="I801" s="832" t="s">
        <v>2112</v>
      </c>
      <c r="J801" s="832" t="s">
        <v>2068</v>
      </c>
      <c r="K801" s="832" t="s">
        <v>1958</v>
      </c>
      <c r="L801" s="835">
        <v>35.11</v>
      </c>
      <c r="M801" s="835">
        <v>35.11</v>
      </c>
      <c r="N801" s="832">
        <v>1</v>
      </c>
      <c r="O801" s="836">
        <v>1</v>
      </c>
      <c r="P801" s="835">
        <v>35.11</v>
      </c>
      <c r="Q801" s="837">
        <v>1</v>
      </c>
      <c r="R801" s="832">
        <v>1</v>
      </c>
      <c r="S801" s="837">
        <v>1</v>
      </c>
      <c r="T801" s="836">
        <v>1</v>
      </c>
      <c r="U801" s="838">
        <v>1</v>
      </c>
    </row>
    <row r="802" spans="1:21" ht="14.4" customHeight="1" x14ac:dyDescent="0.3">
      <c r="A802" s="831">
        <v>50</v>
      </c>
      <c r="B802" s="832" t="s">
        <v>2036</v>
      </c>
      <c r="C802" s="832" t="s">
        <v>2041</v>
      </c>
      <c r="D802" s="833" t="s">
        <v>3245</v>
      </c>
      <c r="E802" s="834" t="s">
        <v>2059</v>
      </c>
      <c r="F802" s="832" t="s">
        <v>2037</v>
      </c>
      <c r="G802" s="832" t="s">
        <v>2066</v>
      </c>
      <c r="H802" s="832" t="s">
        <v>626</v>
      </c>
      <c r="I802" s="832" t="s">
        <v>1714</v>
      </c>
      <c r="J802" s="832" t="s">
        <v>686</v>
      </c>
      <c r="K802" s="832" t="s">
        <v>687</v>
      </c>
      <c r="L802" s="835">
        <v>70.23</v>
      </c>
      <c r="M802" s="835">
        <v>70.23</v>
      </c>
      <c r="N802" s="832">
        <v>1</v>
      </c>
      <c r="O802" s="836">
        <v>0.5</v>
      </c>
      <c r="P802" s="835">
        <v>70.23</v>
      </c>
      <c r="Q802" s="837">
        <v>1</v>
      </c>
      <c r="R802" s="832">
        <v>1</v>
      </c>
      <c r="S802" s="837">
        <v>1</v>
      </c>
      <c r="T802" s="836">
        <v>0.5</v>
      </c>
      <c r="U802" s="838">
        <v>1</v>
      </c>
    </row>
    <row r="803" spans="1:21" ht="14.4" customHeight="1" x14ac:dyDescent="0.3">
      <c r="A803" s="831">
        <v>50</v>
      </c>
      <c r="B803" s="832" t="s">
        <v>2036</v>
      </c>
      <c r="C803" s="832" t="s">
        <v>2041</v>
      </c>
      <c r="D803" s="833" t="s">
        <v>3245</v>
      </c>
      <c r="E803" s="834" t="s">
        <v>2059</v>
      </c>
      <c r="F803" s="832" t="s">
        <v>2037</v>
      </c>
      <c r="G803" s="832" t="s">
        <v>2066</v>
      </c>
      <c r="H803" s="832" t="s">
        <v>626</v>
      </c>
      <c r="I803" s="832" t="s">
        <v>1712</v>
      </c>
      <c r="J803" s="832" t="s">
        <v>686</v>
      </c>
      <c r="K803" s="832" t="s">
        <v>1713</v>
      </c>
      <c r="L803" s="835">
        <v>117.03</v>
      </c>
      <c r="M803" s="835">
        <v>117.03</v>
      </c>
      <c r="N803" s="832">
        <v>1</v>
      </c>
      <c r="O803" s="836">
        <v>0.5</v>
      </c>
      <c r="P803" s="835">
        <v>117.03</v>
      </c>
      <c r="Q803" s="837">
        <v>1</v>
      </c>
      <c r="R803" s="832">
        <v>1</v>
      </c>
      <c r="S803" s="837">
        <v>1</v>
      </c>
      <c r="T803" s="836">
        <v>0.5</v>
      </c>
      <c r="U803" s="838">
        <v>1</v>
      </c>
    </row>
    <row r="804" spans="1:21" ht="14.4" customHeight="1" x14ac:dyDescent="0.3">
      <c r="A804" s="831">
        <v>50</v>
      </c>
      <c r="B804" s="832" t="s">
        <v>2036</v>
      </c>
      <c r="C804" s="832" t="s">
        <v>2041</v>
      </c>
      <c r="D804" s="833" t="s">
        <v>3245</v>
      </c>
      <c r="E804" s="834" t="s">
        <v>2059</v>
      </c>
      <c r="F804" s="832" t="s">
        <v>2037</v>
      </c>
      <c r="G804" s="832" t="s">
        <v>2066</v>
      </c>
      <c r="H804" s="832" t="s">
        <v>626</v>
      </c>
      <c r="I804" s="832" t="s">
        <v>1710</v>
      </c>
      <c r="J804" s="832" t="s">
        <v>686</v>
      </c>
      <c r="K804" s="832" t="s">
        <v>1711</v>
      </c>
      <c r="L804" s="835">
        <v>17.559999999999999</v>
      </c>
      <c r="M804" s="835">
        <v>52.679999999999993</v>
      </c>
      <c r="N804" s="832">
        <v>3</v>
      </c>
      <c r="O804" s="836">
        <v>1</v>
      </c>
      <c r="P804" s="835">
        <v>52.679999999999993</v>
      </c>
      <c r="Q804" s="837">
        <v>1</v>
      </c>
      <c r="R804" s="832">
        <v>3</v>
      </c>
      <c r="S804" s="837">
        <v>1</v>
      </c>
      <c r="T804" s="836">
        <v>1</v>
      </c>
      <c r="U804" s="838">
        <v>1</v>
      </c>
    </row>
    <row r="805" spans="1:21" ht="14.4" customHeight="1" x14ac:dyDescent="0.3">
      <c r="A805" s="831">
        <v>50</v>
      </c>
      <c r="B805" s="832" t="s">
        <v>2036</v>
      </c>
      <c r="C805" s="832" t="s">
        <v>2041</v>
      </c>
      <c r="D805" s="833" t="s">
        <v>3245</v>
      </c>
      <c r="E805" s="834" t="s">
        <v>2059</v>
      </c>
      <c r="F805" s="832" t="s">
        <v>2037</v>
      </c>
      <c r="G805" s="832" t="s">
        <v>2066</v>
      </c>
      <c r="H805" s="832" t="s">
        <v>626</v>
      </c>
      <c r="I805" s="832" t="s">
        <v>1957</v>
      </c>
      <c r="J805" s="832" t="s">
        <v>686</v>
      </c>
      <c r="K805" s="832" t="s">
        <v>1958</v>
      </c>
      <c r="L805" s="835">
        <v>35.11</v>
      </c>
      <c r="M805" s="835">
        <v>35.11</v>
      </c>
      <c r="N805" s="832">
        <v>1</v>
      </c>
      <c r="O805" s="836">
        <v>0.5</v>
      </c>
      <c r="P805" s="835"/>
      <c r="Q805" s="837">
        <v>0</v>
      </c>
      <c r="R805" s="832"/>
      <c r="S805" s="837">
        <v>0</v>
      </c>
      <c r="T805" s="836"/>
      <c r="U805" s="838">
        <v>0</v>
      </c>
    </row>
    <row r="806" spans="1:21" ht="14.4" customHeight="1" x14ac:dyDescent="0.3">
      <c r="A806" s="831">
        <v>50</v>
      </c>
      <c r="B806" s="832" t="s">
        <v>2036</v>
      </c>
      <c r="C806" s="832" t="s">
        <v>2041</v>
      </c>
      <c r="D806" s="833" t="s">
        <v>3245</v>
      </c>
      <c r="E806" s="834" t="s">
        <v>2059</v>
      </c>
      <c r="F806" s="832" t="s">
        <v>2037</v>
      </c>
      <c r="G806" s="832" t="s">
        <v>2066</v>
      </c>
      <c r="H806" s="832" t="s">
        <v>587</v>
      </c>
      <c r="I806" s="832" t="s">
        <v>2694</v>
      </c>
      <c r="J806" s="832" t="s">
        <v>2206</v>
      </c>
      <c r="K806" s="832" t="s">
        <v>1713</v>
      </c>
      <c r="L806" s="835">
        <v>117.03</v>
      </c>
      <c r="M806" s="835">
        <v>117.03</v>
      </c>
      <c r="N806" s="832">
        <v>1</v>
      </c>
      <c r="O806" s="836">
        <v>1</v>
      </c>
      <c r="P806" s="835"/>
      <c r="Q806" s="837">
        <v>0</v>
      </c>
      <c r="R806" s="832"/>
      <c r="S806" s="837">
        <v>0</v>
      </c>
      <c r="T806" s="836"/>
      <c r="U806" s="838">
        <v>0</v>
      </c>
    </row>
    <row r="807" spans="1:21" ht="14.4" customHeight="1" x14ac:dyDescent="0.3">
      <c r="A807" s="831">
        <v>50</v>
      </c>
      <c r="B807" s="832" t="s">
        <v>2036</v>
      </c>
      <c r="C807" s="832" t="s">
        <v>2041</v>
      </c>
      <c r="D807" s="833" t="s">
        <v>3245</v>
      </c>
      <c r="E807" s="834" t="s">
        <v>2059</v>
      </c>
      <c r="F807" s="832" t="s">
        <v>2037</v>
      </c>
      <c r="G807" s="832" t="s">
        <v>2066</v>
      </c>
      <c r="H807" s="832" t="s">
        <v>587</v>
      </c>
      <c r="I807" s="832" t="s">
        <v>3033</v>
      </c>
      <c r="J807" s="832" t="s">
        <v>3034</v>
      </c>
      <c r="K807" s="832" t="s">
        <v>2069</v>
      </c>
      <c r="L807" s="835">
        <v>105.32</v>
      </c>
      <c r="M807" s="835">
        <v>105.32</v>
      </c>
      <c r="N807" s="832">
        <v>1</v>
      </c>
      <c r="O807" s="836">
        <v>0.5</v>
      </c>
      <c r="P807" s="835">
        <v>105.32</v>
      </c>
      <c r="Q807" s="837">
        <v>1</v>
      </c>
      <c r="R807" s="832">
        <v>1</v>
      </c>
      <c r="S807" s="837">
        <v>1</v>
      </c>
      <c r="T807" s="836">
        <v>0.5</v>
      </c>
      <c r="U807" s="838">
        <v>1</v>
      </c>
    </row>
    <row r="808" spans="1:21" ht="14.4" customHeight="1" x14ac:dyDescent="0.3">
      <c r="A808" s="831">
        <v>50</v>
      </c>
      <c r="B808" s="832" t="s">
        <v>2036</v>
      </c>
      <c r="C808" s="832" t="s">
        <v>2041</v>
      </c>
      <c r="D808" s="833" t="s">
        <v>3245</v>
      </c>
      <c r="E808" s="834" t="s">
        <v>2059</v>
      </c>
      <c r="F808" s="832" t="s">
        <v>2037</v>
      </c>
      <c r="G808" s="832" t="s">
        <v>2695</v>
      </c>
      <c r="H808" s="832" t="s">
        <v>587</v>
      </c>
      <c r="I808" s="832" t="s">
        <v>3035</v>
      </c>
      <c r="J808" s="832" t="s">
        <v>917</v>
      </c>
      <c r="K808" s="832" t="s">
        <v>3036</v>
      </c>
      <c r="L808" s="835">
        <v>0</v>
      </c>
      <c r="M808" s="835">
        <v>0</v>
      </c>
      <c r="N808" s="832">
        <v>1</v>
      </c>
      <c r="O808" s="836">
        <v>0.5</v>
      </c>
      <c r="P808" s="835"/>
      <c r="Q808" s="837"/>
      <c r="R808" s="832"/>
      <c r="S808" s="837">
        <v>0</v>
      </c>
      <c r="T808" s="836"/>
      <c r="U808" s="838">
        <v>0</v>
      </c>
    </row>
    <row r="809" spans="1:21" ht="14.4" customHeight="1" x14ac:dyDescent="0.3">
      <c r="A809" s="831">
        <v>50</v>
      </c>
      <c r="B809" s="832" t="s">
        <v>2036</v>
      </c>
      <c r="C809" s="832" t="s">
        <v>2041</v>
      </c>
      <c r="D809" s="833" t="s">
        <v>3245</v>
      </c>
      <c r="E809" s="834" t="s">
        <v>2059</v>
      </c>
      <c r="F809" s="832" t="s">
        <v>2037</v>
      </c>
      <c r="G809" s="832" t="s">
        <v>2441</v>
      </c>
      <c r="H809" s="832" t="s">
        <v>587</v>
      </c>
      <c r="I809" s="832" t="s">
        <v>2442</v>
      </c>
      <c r="J809" s="832" t="s">
        <v>2443</v>
      </c>
      <c r="K809" s="832" t="s">
        <v>2444</v>
      </c>
      <c r="L809" s="835">
        <v>78.33</v>
      </c>
      <c r="M809" s="835">
        <v>313.32</v>
      </c>
      <c r="N809" s="832">
        <v>4</v>
      </c>
      <c r="O809" s="836">
        <v>2</v>
      </c>
      <c r="P809" s="835">
        <v>156.66</v>
      </c>
      <c r="Q809" s="837">
        <v>0.5</v>
      </c>
      <c r="R809" s="832">
        <v>2</v>
      </c>
      <c r="S809" s="837">
        <v>0.5</v>
      </c>
      <c r="T809" s="836">
        <v>1</v>
      </c>
      <c r="U809" s="838">
        <v>0.5</v>
      </c>
    </row>
    <row r="810" spans="1:21" ht="14.4" customHeight="1" x14ac:dyDescent="0.3">
      <c r="A810" s="831">
        <v>50</v>
      </c>
      <c r="B810" s="832" t="s">
        <v>2036</v>
      </c>
      <c r="C810" s="832" t="s">
        <v>2041</v>
      </c>
      <c r="D810" s="833" t="s">
        <v>3245</v>
      </c>
      <c r="E810" s="834" t="s">
        <v>2059</v>
      </c>
      <c r="F810" s="832" t="s">
        <v>2037</v>
      </c>
      <c r="G810" s="832" t="s">
        <v>2709</v>
      </c>
      <c r="H810" s="832" t="s">
        <v>626</v>
      </c>
      <c r="I810" s="832" t="s">
        <v>3037</v>
      </c>
      <c r="J810" s="832" t="s">
        <v>715</v>
      </c>
      <c r="K810" s="832" t="s">
        <v>2711</v>
      </c>
      <c r="L810" s="835">
        <v>264</v>
      </c>
      <c r="M810" s="835">
        <v>264</v>
      </c>
      <c r="N810" s="832">
        <v>1</v>
      </c>
      <c r="O810" s="836">
        <v>0.5</v>
      </c>
      <c r="P810" s="835">
        <v>264</v>
      </c>
      <c r="Q810" s="837">
        <v>1</v>
      </c>
      <c r="R810" s="832">
        <v>1</v>
      </c>
      <c r="S810" s="837">
        <v>1</v>
      </c>
      <c r="T810" s="836">
        <v>0.5</v>
      </c>
      <c r="U810" s="838">
        <v>1</v>
      </c>
    </row>
    <row r="811" spans="1:21" ht="14.4" customHeight="1" x14ac:dyDescent="0.3">
      <c r="A811" s="831">
        <v>50</v>
      </c>
      <c r="B811" s="832" t="s">
        <v>2036</v>
      </c>
      <c r="C811" s="832" t="s">
        <v>2041</v>
      </c>
      <c r="D811" s="833" t="s">
        <v>3245</v>
      </c>
      <c r="E811" s="834" t="s">
        <v>2059</v>
      </c>
      <c r="F811" s="832" t="s">
        <v>2037</v>
      </c>
      <c r="G811" s="832" t="s">
        <v>2709</v>
      </c>
      <c r="H811" s="832" t="s">
        <v>626</v>
      </c>
      <c r="I811" s="832" t="s">
        <v>1913</v>
      </c>
      <c r="J811" s="832" t="s">
        <v>713</v>
      </c>
      <c r="K811" s="832" t="s">
        <v>687</v>
      </c>
      <c r="L811" s="835">
        <v>65.989999999999995</v>
      </c>
      <c r="M811" s="835">
        <v>65.989999999999995</v>
      </c>
      <c r="N811" s="832">
        <v>1</v>
      </c>
      <c r="O811" s="836">
        <v>0.5</v>
      </c>
      <c r="P811" s="835">
        <v>65.989999999999995</v>
      </c>
      <c r="Q811" s="837">
        <v>1</v>
      </c>
      <c r="R811" s="832">
        <v>1</v>
      </c>
      <c r="S811" s="837">
        <v>1</v>
      </c>
      <c r="T811" s="836">
        <v>0.5</v>
      </c>
      <c r="U811" s="838">
        <v>1</v>
      </c>
    </row>
    <row r="812" spans="1:21" ht="14.4" customHeight="1" x14ac:dyDescent="0.3">
      <c r="A812" s="831">
        <v>50</v>
      </c>
      <c r="B812" s="832" t="s">
        <v>2036</v>
      </c>
      <c r="C812" s="832" t="s">
        <v>2041</v>
      </c>
      <c r="D812" s="833" t="s">
        <v>3245</v>
      </c>
      <c r="E812" s="834" t="s">
        <v>2059</v>
      </c>
      <c r="F812" s="832" t="s">
        <v>2037</v>
      </c>
      <c r="G812" s="832" t="s">
        <v>2709</v>
      </c>
      <c r="H812" s="832" t="s">
        <v>626</v>
      </c>
      <c r="I812" s="832" t="s">
        <v>1914</v>
      </c>
      <c r="J812" s="832" t="s">
        <v>715</v>
      </c>
      <c r="K812" s="832" t="s">
        <v>1796</v>
      </c>
      <c r="L812" s="835">
        <v>132</v>
      </c>
      <c r="M812" s="835">
        <v>396</v>
      </c>
      <c r="N812" s="832">
        <v>3</v>
      </c>
      <c r="O812" s="836">
        <v>0.5</v>
      </c>
      <c r="P812" s="835"/>
      <c r="Q812" s="837">
        <v>0</v>
      </c>
      <c r="R812" s="832"/>
      <c r="S812" s="837">
        <v>0</v>
      </c>
      <c r="T812" s="836"/>
      <c r="U812" s="838">
        <v>0</v>
      </c>
    </row>
    <row r="813" spans="1:21" ht="14.4" customHeight="1" x14ac:dyDescent="0.3">
      <c r="A813" s="831">
        <v>50</v>
      </c>
      <c r="B813" s="832" t="s">
        <v>2036</v>
      </c>
      <c r="C813" s="832" t="s">
        <v>2041</v>
      </c>
      <c r="D813" s="833" t="s">
        <v>3245</v>
      </c>
      <c r="E813" s="834" t="s">
        <v>2059</v>
      </c>
      <c r="F813" s="832" t="s">
        <v>2037</v>
      </c>
      <c r="G813" s="832" t="s">
        <v>2257</v>
      </c>
      <c r="H813" s="832" t="s">
        <v>587</v>
      </c>
      <c r="I813" s="832" t="s">
        <v>2258</v>
      </c>
      <c r="J813" s="832" t="s">
        <v>2259</v>
      </c>
      <c r="K813" s="832" t="s">
        <v>2260</v>
      </c>
      <c r="L813" s="835">
        <v>1887.9</v>
      </c>
      <c r="M813" s="835">
        <v>5663.7000000000007</v>
      </c>
      <c r="N813" s="832">
        <v>3</v>
      </c>
      <c r="O813" s="836">
        <v>0.5</v>
      </c>
      <c r="P813" s="835"/>
      <c r="Q813" s="837">
        <v>0</v>
      </c>
      <c r="R813" s="832"/>
      <c r="S813" s="837">
        <v>0</v>
      </c>
      <c r="T813" s="836"/>
      <c r="U813" s="838">
        <v>0</v>
      </c>
    </row>
    <row r="814" spans="1:21" ht="14.4" customHeight="1" x14ac:dyDescent="0.3">
      <c r="A814" s="831">
        <v>50</v>
      </c>
      <c r="B814" s="832" t="s">
        <v>2036</v>
      </c>
      <c r="C814" s="832" t="s">
        <v>2041</v>
      </c>
      <c r="D814" s="833" t="s">
        <v>3245</v>
      </c>
      <c r="E814" s="834" t="s">
        <v>2059</v>
      </c>
      <c r="F814" s="832" t="s">
        <v>2037</v>
      </c>
      <c r="G814" s="832" t="s">
        <v>2257</v>
      </c>
      <c r="H814" s="832" t="s">
        <v>587</v>
      </c>
      <c r="I814" s="832" t="s">
        <v>2261</v>
      </c>
      <c r="J814" s="832" t="s">
        <v>2259</v>
      </c>
      <c r="K814" s="832" t="s">
        <v>2262</v>
      </c>
      <c r="L814" s="835">
        <v>1544.99</v>
      </c>
      <c r="M814" s="835">
        <v>4634.97</v>
      </c>
      <c r="N814" s="832">
        <v>3</v>
      </c>
      <c r="O814" s="836">
        <v>0.5</v>
      </c>
      <c r="P814" s="835">
        <v>4634.97</v>
      </c>
      <c r="Q814" s="837">
        <v>1</v>
      </c>
      <c r="R814" s="832">
        <v>3</v>
      </c>
      <c r="S814" s="837">
        <v>1</v>
      </c>
      <c r="T814" s="836">
        <v>0.5</v>
      </c>
      <c r="U814" s="838">
        <v>1</v>
      </c>
    </row>
    <row r="815" spans="1:21" ht="14.4" customHeight="1" x14ac:dyDescent="0.3">
      <c r="A815" s="831">
        <v>50</v>
      </c>
      <c r="B815" s="832" t="s">
        <v>2036</v>
      </c>
      <c r="C815" s="832" t="s">
        <v>2041</v>
      </c>
      <c r="D815" s="833" t="s">
        <v>3245</v>
      </c>
      <c r="E815" s="834" t="s">
        <v>2059</v>
      </c>
      <c r="F815" s="832" t="s">
        <v>2037</v>
      </c>
      <c r="G815" s="832" t="s">
        <v>2263</v>
      </c>
      <c r="H815" s="832" t="s">
        <v>587</v>
      </c>
      <c r="I815" s="832" t="s">
        <v>3038</v>
      </c>
      <c r="J815" s="832" t="s">
        <v>2714</v>
      </c>
      <c r="K815" s="832" t="s">
        <v>3039</v>
      </c>
      <c r="L815" s="835">
        <v>29.39</v>
      </c>
      <c r="M815" s="835">
        <v>88.17</v>
      </c>
      <c r="N815" s="832">
        <v>3</v>
      </c>
      <c r="O815" s="836">
        <v>2</v>
      </c>
      <c r="P815" s="835">
        <v>88.17</v>
      </c>
      <c r="Q815" s="837">
        <v>1</v>
      </c>
      <c r="R815" s="832">
        <v>3</v>
      </c>
      <c r="S815" s="837">
        <v>1</v>
      </c>
      <c r="T815" s="836">
        <v>2</v>
      </c>
      <c r="U815" s="838">
        <v>1</v>
      </c>
    </row>
    <row r="816" spans="1:21" ht="14.4" customHeight="1" x14ac:dyDescent="0.3">
      <c r="A816" s="831">
        <v>50</v>
      </c>
      <c r="B816" s="832" t="s">
        <v>2036</v>
      </c>
      <c r="C816" s="832" t="s">
        <v>2041</v>
      </c>
      <c r="D816" s="833" t="s">
        <v>3245</v>
      </c>
      <c r="E816" s="834" t="s">
        <v>2059</v>
      </c>
      <c r="F816" s="832" t="s">
        <v>2037</v>
      </c>
      <c r="G816" s="832" t="s">
        <v>3040</v>
      </c>
      <c r="H816" s="832" t="s">
        <v>587</v>
      </c>
      <c r="I816" s="832" t="s">
        <v>3041</v>
      </c>
      <c r="J816" s="832" t="s">
        <v>1368</v>
      </c>
      <c r="K816" s="832" t="s">
        <v>3042</v>
      </c>
      <c r="L816" s="835">
        <v>42.05</v>
      </c>
      <c r="M816" s="835">
        <v>42.05</v>
      </c>
      <c r="N816" s="832">
        <v>1</v>
      </c>
      <c r="O816" s="836">
        <v>1</v>
      </c>
      <c r="P816" s="835"/>
      <c r="Q816" s="837">
        <v>0</v>
      </c>
      <c r="R816" s="832"/>
      <c r="S816" s="837">
        <v>0</v>
      </c>
      <c r="T816" s="836"/>
      <c r="U816" s="838">
        <v>0</v>
      </c>
    </row>
    <row r="817" spans="1:21" ht="14.4" customHeight="1" x14ac:dyDescent="0.3">
      <c r="A817" s="831">
        <v>50</v>
      </c>
      <c r="B817" s="832" t="s">
        <v>2036</v>
      </c>
      <c r="C817" s="832" t="s">
        <v>2041</v>
      </c>
      <c r="D817" s="833" t="s">
        <v>3245</v>
      </c>
      <c r="E817" s="834" t="s">
        <v>2059</v>
      </c>
      <c r="F817" s="832" t="s">
        <v>2037</v>
      </c>
      <c r="G817" s="832" t="s">
        <v>3043</v>
      </c>
      <c r="H817" s="832" t="s">
        <v>587</v>
      </c>
      <c r="I817" s="832" t="s">
        <v>3044</v>
      </c>
      <c r="J817" s="832" t="s">
        <v>750</v>
      </c>
      <c r="K817" s="832" t="s">
        <v>3045</v>
      </c>
      <c r="L817" s="835">
        <v>37.61</v>
      </c>
      <c r="M817" s="835">
        <v>37.61</v>
      </c>
      <c r="N817" s="832">
        <v>1</v>
      </c>
      <c r="O817" s="836">
        <v>1</v>
      </c>
      <c r="P817" s="835"/>
      <c r="Q817" s="837">
        <v>0</v>
      </c>
      <c r="R817" s="832"/>
      <c r="S817" s="837">
        <v>0</v>
      </c>
      <c r="T817" s="836"/>
      <c r="U817" s="838">
        <v>0</v>
      </c>
    </row>
    <row r="818" spans="1:21" ht="14.4" customHeight="1" x14ac:dyDescent="0.3">
      <c r="A818" s="831">
        <v>50</v>
      </c>
      <c r="B818" s="832" t="s">
        <v>2036</v>
      </c>
      <c r="C818" s="832" t="s">
        <v>2041</v>
      </c>
      <c r="D818" s="833" t="s">
        <v>3245</v>
      </c>
      <c r="E818" s="834" t="s">
        <v>2059</v>
      </c>
      <c r="F818" s="832" t="s">
        <v>2037</v>
      </c>
      <c r="G818" s="832" t="s">
        <v>2113</v>
      </c>
      <c r="H818" s="832" t="s">
        <v>587</v>
      </c>
      <c r="I818" s="832" t="s">
        <v>2718</v>
      </c>
      <c r="J818" s="832" t="s">
        <v>2719</v>
      </c>
      <c r="K818" s="832" t="s">
        <v>2720</v>
      </c>
      <c r="L818" s="835">
        <v>72.64</v>
      </c>
      <c r="M818" s="835">
        <v>72.64</v>
      </c>
      <c r="N818" s="832">
        <v>1</v>
      </c>
      <c r="O818" s="836">
        <v>0.5</v>
      </c>
      <c r="P818" s="835"/>
      <c r="Q818" s="837">
        <v>0</v>
      </c>
      <c r="R818" s="832"/>
      <c r="S818" s="837">
        <v>0</v>
      </c>
      <c r="T818" s="836"/>
      <c r="U818" s="838">
        <v>0</v>
      </c>
    </row>
    <row r="819" spans="1:21" ht="14.4" customHeight="1" x14ac:dyDescent="0.3">
      <c r="A819" s="831">
        <v>50</v>
      </c>
      <c r="B819" s="832" t="s">
        <v>2036</v>
      </c>
      <c r="C819" s="832" t="s">
        <v>2041</v>
      </c>
      <c r="D819" s="833" t="s">
        <v>3245</v>
      </c>
      <c r="E819" s="834" t="s">
        <v>2059</v>
      </c>
      <c r="F819" s="832" t="s">
        <v>2037</v>
      </c>
      <c r="G819" s="832" t="s">
        <v>2113</v>
      </c>
      <c r="H819" s="832" t="s">
        <v>587</v>
      </c>
      <c r="I819" s="832" t="s">
        <v>2718</v>
      </c>
      <c r="J819" s="832" t="s">
        <v>2719</v>
      </c>
      <c r="K819" s="832" t="s">
        <v>2720</v>
      </c>
      <c r="L819" s="835">
        <v>52.87</v>
      </c>
      <c r="M819" s="835">
        <v>105.74</v>
      </c>
      <c r="N819" s="832">
        <v>2</v>
      </c>
      <c r="O819" s="836">
        <v>1</v>
      </c>
      <c r="P819" s="835"/>
      <c r="Q819" s="837">
        <v>0</v>
      </c>
      <c r="R819" s="832"/>
      <c r="S819" s="837">
        <v>0</v>
      </c>
      <c r="T819" s="836"/>
      <c r="U819" s="838">
        <v>0</v>
      </c>
    </row>
    <row r="820" spans="1:21" ht="14.4" customHeight="1" x14ac:dyDescent="0.3">
      <c r="A820" s="831">
        <v>50</v>
      </c>
      <c r="B820" s="832" t="s">
        <v>2036</v>
      </c>
      <c r="C820" s="832" t="s">
        <v>2041</v>
      </c>
      <c r="D820" s="833" t="s">
        <v>3245</v>
      </c>
      <c r="E820" s="834" t="s">
        <v>2059</v>
      </c>
      <c r="F820" s="832" t="s">
        <v>2037</v>
      </c>
      <c r="G820" s="832" t="s">
        <v>2270</v>
      </c>
      <c r="H820" s="832" t="s">
        <v>587</v>
      </c>
      <c r="I820" s="832" t="s">
        <v>2271</v>
      </c>
      <c r="J820" s="832" t="s">
        <v>743</v>
      </c>
      <c r="K820" s="832" t="s">
        <v>2272</v>
      </c>
      <c r="L820" s="835">
        <v>182.22</v>
      </c>
      <c r="M820" s="835">
        <v>1093.32</v>
      </c>
      <c r="N820" s="832">
        <v>6</v>
      </c>
      <c r="O820" s="836">
        <v>3</v>
      </c>
      <c r="P820" s="835">
        <v>546.66</v>
      </c>
      <c r="Q820" s="837">
        <v>0.5</v>
      </c>
      <c r="R820" s="832">
        <v>3</v>
      </c>
      <c r="S820" s="837">
        <v>0.5</v>
      </c>
      <c r="T820" s="836">
        <v>1.5</v>
      </c>
      <c r="U820" s="838">
        <v>0.5</v>
      </c>
    </row>
    <row r="821" spans="1:21" ht="14.4" customHeight="1" x14ac:dyDescent="0.3">
      <c r="A821" s="831">
        <v>50</v>
      </c>
      <c r="B821" s="832" t="s">
        <v>2036</v>
      </c>
      <c r="C821" s="832" t="s">
        <v>2041</v>
      </c>
      <c r="D821" s="833" t="s">
        <v>3245</v>
      </c>
      <c r="E821" s="834" t="s">
        <v>2059</v>
      </c>
      <c r="F821" s="832" t="s">
        <v>2037</v>
      </c>
      <c r="G821" s="832" t="s">
        <v>2270</v>
      </c>
      <c r="H821" s="832" t="s">
        <v>587</v>
      </c>
      <c r="I821" s="832" t="s">
        <v>2273</v>
      </c>
      <c r="J821" s="832" t="s">
        <v>743</v>
      </c>
      <c r="K821" s="832" t="s">
        <v>2272</v>
      </c>
      <c r="L821" s="835">
        <v>182.22</v>
      </c>
      <c r="M821" s="835">
        <v>364.44</v>
      </c>
      <c r="N821" s="832">
        <v>2</v>
      </c>
      <c r="O821" s="836">
        <v>1.5</v>
      </c>
      <c r="P821" s="835"/>
      <c r="Q821" s="837">
        <v>0</v>
      </c>
      <c r="R821" s="832"/>
      <c r="S821" s="837">
        <v>0</v>
      </c>
      <c r="T821" s="836"/>
      <c r="U821" s="838">
        <v>0</v>
      </c>
    </row>
    <row r="822" spans="1:21" ht="14.4" customHeight="1" x14ac:dyDescent="0.3">
      <c r="A822" s="831">
        <v>50</v>
      </c>
      <c r="B822" s="832" t="s">
        <v>2036</v>
      </c>
      <c r="C822" s="832" t="s">
        <v>2041</v>
      </c>
      <c r="D822" s="833" t="s">
        <v>3245</v>
      </c>
      <c r="E822" s="834" t="s">
        <v>2059</v>
      </c>
      <c r="F822" s="832" t="s">
        <v>2037</v>
      </c>
      <c r="G822" s="832" t="s">
        <v>2270</v>
      </c>
      <c r="H822" s="832" t="s">
        <v>587</v>
      </c>
      <c r="I822" s="832" t="s">
        <v>2722</v>
      </c>
      <c r="J822" s="832" t="s">
        <v>743</v>
      </c>
      <c r="K822" s="832" t="s">
        <v>2723</v>
      </c>
      <c r="L822" s="835">
        <v>273.33</v>
      </c>
      <c r="M822" s="835">
        <v>546.66</v>
      </c>
      <c r="N822" s="832">
        <v>2</v>
      </c>
      <c r="O822" s="836">
        <v>2</v>
      </c>
      <c r="P822" s="835">
        <v>273.33</v>
      </c>
      <c r="Q822" s="837">
        <v>0.5</v>
      </c>
      <c r="R822" s="832">
        <v>1</v>
      </c>
      <c r="S822" s="837">
        <v>0.5</v>
      </c>
      <c r="T822" s="836">
        <v>1</v>
      </c>
      <c r="U822" s="838">
        <v>0.5</v>
      </c>
    </row>
    <row r="823" spans="1:21" ht="14.4" customHeight="1" x14ac:dyDescent="0.3">
      <c r="A823" s="831">
        <v>50</v>
      </c>
      <c r="B823" s="832" t="s">
        <v>2036</v>
      </c>
      <c r="C823" s="832" t="s">
        <v>2041</v>
      </c>
      <c r="D823" s="833" t="s">
        <v>3245</v>
      </c>
      <c r="E823" s="834" t="s">
        <v>2059</v>
      </c>
      <c r="F823" s="832" t="s">
        <v>2037</v>
      </c>
      <c r="G823" s="832" t="s">
        <v>2217</v>
      </c>
      <c r="H823" s="832" t="s">
        <v>626</v>
      </c>
      <c r="I823" s="832" t="s">
        <v>1673</v>
      </c>
      <c r="J823" s="832" t="s">
        <v>1126</v>
      </c>
      <c r="K823" s="832" t="s">
        <v>1674</v>
      </c>
      <c r="L823" s="835">
        <v>300.31</v>
      </c>
      <c r="M823" s="835">
        <v>300.31</v>
      </c>
      <c r="N823" s="832">
        <v>1</v>
      </c>
      <c r="O823" s="836">
        <v>1</v>
      </c>
      <c r="P823" s="835">
        <v>300.31</v>
      </c>
      <c r="Q823" s="837">
        <v>1</v>
      </c>
      <c r="R823" s="832">
        <v>1</v>
      </c>
      <c r="S823" s="837">
        <v>1</v>
      </c>
      <c r="T823" s="836">
        <v>1</v>
      </c>
      <c r="U823" s="838">
        <v>1</v>
      </c>
    </row>
    <row r="824" spans="1:21" ht="14.4" customHeight="1" x14ac:dyDescent="0.3">
      <c r="A824" s="831">
        <v>50</v>
      </c>
      <c r="B824" s="832" t="s">
        <v>2036</v>
      </c>
      <c r="C824" s="832" t="s">
        <v>2041</v>
      </c>
      <c r="D824" s="833" t="s">
        <v>3245</v>
      </c>
      <c r="E824" s="834" t="s">
        <v>2059</v>
      </c>
      <c r="F824" s="832" t="s">
        <v>2037</v>
      </c>
      <c r="G824" s="832" t="s">
        <v>3046</v>
      </c>
      <c r="H824" s="832" t="s">
        <v>587</v>
      </c>
      <c r="I824" s="832" t="s">
        <v>3047</v>
      </c>
      <c r="J824" s="832" t="s">
        <v>718</v>
      </c>
      <c r="K824" s="832" t="s">
        <v>3048</v>
      </c>
      <c r="L824" s="835">
        <v>923.74</v>
      </c>
      <c r="M824" s="835">
        <v>923.74</v>
      </c>
      <c r="N824" s="832">
        <v>1</v>
      </c>
      <c r="O824" s="836">
        <v>1</v>
      </c>
      <c r="P824" s="835"/>
      <c r="Q824" s="837">
        <v>0</v>
      </c>
      <c r="R824" s="832"/>
      <c r="S824" s="837">
        <v>0</v>
      </c>
      <c r="T824" s="836"/>
      <c r="U824" s="838">
        <v>0</v>
      </c>
    </row>
    <row r="825" spans="1:21" ht="14.4" customHeight="1" x14ac:dyDescent="0.3">
      <c r="A825" s="831">
        <v>50</v>
      </c>
      <c r="B825" s="832" t="s">
        <v>2036</v>
      </c>
      <c r="C825" s="832" t="s">
        <v>2041</v>
      </c>
      <c r="D825" s="833" t="s">
        <v>3245</v>
      </c>
      <c r="E825" s="834" t="s">
        <v>2059</v>
      </c>
      <c r="F825" s="832" t="s">
        <v>2037</v>
      </c>
      <c r="G825" s="832" t="s">
        <v>3049</v>
      </c>
      <c r="H825" s="832" t="s">
        <v>587</v>
      </c>
      <c r="I825" s="832" t="s">
        <v>3050</v>
      </c>
      <c r="J825" s="832" t="s">
        <v>3051</v>
      </c>
      <c r="K825" s="832" t="s">
        <v>3052</v>
      </c>
      <c r="L825" s="835">
        <v>63.11</v>
      </c>
      <c r="M825" s="835">
        <v>378.65999999999997</v>
      </c>
      <c r="N825" s="832">
        <v>6</v>
      </c>
      <c r="O825" s="836">
        <v>1.5</v>
      </c>
      <c r="P825" s="835">
        <v>378.65999999999997</v>
      </c>
      <c r="Q825" s="837">
        <v>1</v>
      </c>
      <c r="R825" s="832">
        <v>6</v>
      </c>
      <c r="S825" s="837">
        <v>1</v>
      </c>
      <c r="T825" s="836">
        <v>1.5</v>
      </c>
      <c r="U825" s="838">
        <v>1</v>
      </c>
    </row>
    <row r="826" spans="1:21" ht="14.4" customHeight="1" x14ac:dyDescent="0.3">
      <c r="A826" s="831">
        <v>50</v>
      </c>
      <c r="B826" s="832" t="s">
        <v>2036</v>
      </c>
      <c r="C826" s="832" t="s">
        <v>2041</v>
      </c>
      <c r="D826" s="833" t="s">
        <v>3245</v>
      </c>
      <c r="E826" s="834" t="s">
        <v>2059</v>
      </c>
      <c r="F826" s="832" t="s">
        <v>2037</v>
      </c>
      <c r="G826" s="832" t="s">
        <v>3049</v>
      </c>
      <c r="H826" s="832" t="s">
        <v>587</v>
      </c>
      <c r="I826" s="832" t="s">
        <v>3053</v>
      </c>
      <c r="J826" s="832" t="s">
        <v>3054</v>
      </c>
      <c r="K826" s="832" t="s">
        <v>3052</v>
      </c>
      <c r="L826" s="835">
        <v>63.11</v>
      </c>
      <c r="M826" s="835">
        <v>189.32999999999998</v>
      </c>
      <c r="N826" s="832">
        <v>3</v>
      </c>
      <c r="O826" s="836">
        <v>1</v>
      </c>
      <c r="P826" s="835">
        <v>189.32999999999998</v>
      </c>
      <c r="Q826" s="837">
        <v>1</v>
      </c>
      <c r="R826" s="832">
        <v>3</v>
      </c>
      <c r="S826" s="837">
        <v>1</v>
      </c>
      <c r="T826" s="836">
        <v>1</v>
      </c>
      <c r="U826" s="838">
        <v>1</v>
      </c>
    </row>
    <row r="827" spans="1:21" ht="14.4" customHeight="1" x14ac:dyDescent="0.3">
      <c r="A827" s="831">
        <v>50</v>
      </c>
      <c r="B827" s="832" t="s">
        <v>2036</v>
      </c>
      <c r="C827" s="832" t="s">
        <v>2041</v>
      </c>
      <c r="D827" s="833" t="s">
        <v>3245</v>
      </c>
      <c r="E827" s="834" t="s">
        <v>2059</v>
      </c>
      <c r="F827" s="832" t="s">
        <v>2037</v>
      </c>
      <c r="G827" s="832" t="s">
        <v>2737</v>
      </c>
      <c r="H827" s="832" t="s">
        <v>587</v>
      </c>
      <c r="I827" s="832" t="s">
        <v>3055</v>
      </c>
      <c r="J827" s="832" t="s">
        <v>3056</v>
      </c>
      <c r="K827" s="832" t="s">
        <v>3057</v>
      </c>
      <c r="L827" s="835">
        <v>556.04</v>
      </c>
      <c r="M827" s="835">
        <v>556.04</v>
      </c>
      <c r="N827" s="832">
        <v>1</v>
      </c>
      <c r="O827" s="836">
        <v>1</v>
      </c>
      <c r="P827" s="835"/>
      <c r="Q827" s="837">
        <v>0</v>
      </c>
      <c r="R827" s="832"/>
      <c r="S827" s="837">
        <v>0</v>
      </c>
      <c r="T827" s="836"/>
      <c r="U827" s="838">
        <v>0</v>
      </c>
    </row>
    <row r="828" spans="1:21" ht="14.4" customHeight="1" x14ac:dyDescent="0.3">
      <c r="A828" s="831">
        <v>50</v>
      </c>
      <c r="B828" s="832" t="s">
        <v>2036</v>
      </c>
      <c r="C828" s="832" t="s">
        <v>2041</v>
      </c>
      <c r="D828" s="833" t="s">
        <v>3245</v>
      </c>
      <c r="E828" s="834" t="s">
        <v>2059</v>
      </c>
      <c r="F828" s="832" t="s">
        <v>2037</v>
      </c>
      <c r="G828" s="832" t="s">
        <v>3058</v>
      </c>
      <c r="H828" s="832" t="s">
        <v>587</v>
      </c>
      <c r="I828" s="832" t="s">
        <v>3059</v>
      </c>
      <c r="J828" s="832" t="s">
        <v>3060</v>
      </c>
      <c r="K828" s="832" t="s">
        <v>3061</v>
      </c>
      <c r="L828" s="835">
        <v>93.98</v>
      </c>
      <c r="M828" s="835">
        <v>93.98</v>
      </c>
      <c r="N828" s="832">
        <v>1</v>
      </c>
      <c r="O828" s="836">
        <v>1</v>
      </c>
      <c r="P828" s="835">
        <v>93.98</v>
      </c>
      <c r="Q828" s="837">
        <v>1</v>
      </c>
      <c r="R828" s="832">
        <v>1</v>
      </c>
      <c r="S828" s="837">
        <v>1</v>
      </c>
      <c r="T828" s="836">
        <v>1</v>
      </c>
      <c r="U828" s="838">
        <v>1</v>
      </c>
    </row>
    <row r="829" spans="1:21" ht="14.4" customHeight="1" x14ac:dyDescent="0.3">
      <c r="A829" s="831">
        <v>50</v>
      </c>
      <c r="B829" s="832" t="s">
        <v>2036</v>
      </c>
      <c r="C829" s="832" t="s">
        <v>2041</v>
      </c>
      <c r="D829" s="833" t="s">
        <v>3245</v>
      </c>
      <c r="E829" s="834" t="s">
        <v>2059</v>
      </c>
      <c r="F829" s="832" t="s">
        <v>2037</v>
      </c>
      <c r="G829" s="832" t="s">
        <v>2279</v>
      </c>
      <c r="H829" s="832" t="s">
        <v>587</v>
      </c>
      <c r="I829" s="832" t="s">
        <v>2280</v>
      </c>
      <c r="J829" s="832" t="s">
        <v>913</v>
      </c>
      <c r="K829" s="832" t="s">
        <v>2281</v>
      </c>
      <c r="L829" s="835">
        <v>43.48</v>
      </c>
      <c r="M829" s="835">
        <v>43.48</v>
      </c>
      <c r="N829" s="832">
        <v>1</v>
      </c>
      <c r="O829" s="836">
        <v>0.5</v>
      </c>
      <c r="P829" s="835">
        <v>43.48</v>
      </c>
      <c r="Q829" s="837">
        <v>1</v>
      </c>
      <c r="R829" s="832">
        <v>1</v>
      </c>
      <c r="S829" s="837">
        <v>1</v>
      </c>
      <c r="T829" s="836">
        <v>0.5</v>
      </c>
      <c r="U829" s="838">
        <v>1</v>
      </c>
    </row>
    <row r="830" spans="1:21" ht="14.4" customHeight="1" x14ac:dyDescent="0.3">
      <c r="A830" s="831">
        <v>50</v>
      </c>
      <c r="B830" s="832" t="s">
        <v>2036</v>
      </c>
      <c r="C830" s="832" t="s">
        <v>2041</v>
      </c>
      <c r="D830" s="833" t="s">
        <v>3245</v>
      </c>
      <c r="E830" s="834" t="s">
        <v>2059</v>
      </c>
      <c r="F830" s="832" t="s">
        <v>2037</v>
      </c>
      <c r="G830" s="832" t="s">
        <v>2119</v>
      </c>
      <c r="H830" s="832" t="s">
        <v>587</v>
      </c>
      <c r="I830" s="832" t="s">
        <v>1953</v>
      </c>
      <c r="J830" s="832" t="s">
        <v>1323</v>
      </c>
      <c r="K830" s="832" t="s">
        <v>1954</v>
      </c>
      <c r="L830" s="835">
        <v>42.51</v>
      </c>
      <c r="M830" s="835">
        <v>127.53</v>
      </c>
      <c r="N830" s="832">
        <v>3</v>
      </c>
      <c r="O830" s="836">
        <v>1</v>
      </c>
      <c r="P830" s="835">
        <v>85.02</v>
      </c>
      <c r="Q830" s="837">
        <v>0.66666666666666663</v>
      </c>
      <c r="R830" s="832">
        <v>2</v>
      </c>
      <c r="S830" s="837">
        <v>0.66666666666666663</v>
      </c>
      <c r="T830" s="836">
        <v>0.5</v>
      </c>
      <c r="U830" s="838">
        <v>0.5</v>
      </c>
    </row>
    <row r="831" spans="1:21" ht="14.4" customHeight="1" x14ac:dyDescent="0.3">
      <c r="A831" s="831">
        <v>50</v>
      </c>
      <c r="B831" s="832" t="s">
        <v>2036</v>
      </c>
      <c r="C831" s="832" t="s">
        <v>2041</v>
      </c>
      <c r="D831" s="833" t="s">
        <v>3245</v>
      </c>
      <c r="E831" s="834" t="s">
        <v>2059</v>
      </c>
      <c r="F831" s="832" t="s">
        <v>2037</v>
      </c>
      <c r="G831" s="832" t="s">
        <v>2123</v>
      </c>
      <c r="H831" s="832" t="s">
        <v>587</v>
      </c>
      <c r="I831" s="832" t="s">
        <v>2124</v>
      </c>
      <c r="J831" s="832" t="s">
        <v>2125</v>
      </c>
      <c r="K831" s="832" t="s">
        <v>2126</v>
      </c>
      <c r="L831" s="835">
        <v>107.27</v>
      </c>
      <c r="M831" s="835">
        <v>1609.0500000000002</v>
      </c>
      <c r="N831" s="832">
        <v>15</v>
      </c>
      <c r="O831" s="836">
        <v>7</v>
      </c>
      <c r="P831" s="835">
        <v>750.89</v>
      </c>
      <c r="Q831" s="837">
        <v>0.46666666666666662</v>
      </c>
      <c r="R831" s="832">
        <v>7</v>
      </c>
      <c r="S831" s="837">
        <v>0.46666666666666667</v>
      </c>
      <c r="T831" s="836">
        <v>4</v>
      </c>
      <c r="U831" s="838">
        <v>0.5714285714285714</v>
      </c>
    </row>
    <row r="832" spans="1:21" ht="14.4" customHeight="1" x14ac:dyDescent="0.3">
      <c r="A832" s="831">
        <v>50</v>
      </c>
      <c r="B832" s="832" t="s">
        <v>2036</v>
      </c>
      <c r="C832" s="832" t="s">
        <v>2041</v>
      </c>
      <c r="D832" s="833" t="s">
        <v>3245</v>
      </c>
      <c r="E832" s="834" t="s">
        <v>2059</v>
      </c>
      <c r="F832" s="832" t="s">
        <v>2037</v>
      </c>
      <c r="G832" s="832" t="s">
        <v>2123</v>
      </c>
      <c r="H832" s="832" t="s">
        <v>587</v>
      </c>
      <c r="I832" s="832" t="s">
        <v>3062</v>
      </c>
      <c r="J832" s="832" t="s">
        <v>2125</v>
      </c>
      <c r="K832" s="832" t="s">
        <v>2126</v>
      </c>
      <c r="L832" s="835">
        <v>107.27</v>
      </c>
      <c r="M832" s="835">
        <v>321.81</v>
      </c>
      <c r="N832" s="832">
        <v>3</v>
      </c>
      <c r="O832" s="836">
        <v>0.5</v>
      </c>
      <c r="P832" s="835">
        <v>321.81</v>
      </c>
      <c r="Q832" s="837">
        <v>1</v>
      </c>
      <c r="R832" s="832">
        <v>3</v>
      </c>
      <c r="S832" s="837">
        <v>1</v>
      </c>
      <c r="T832" s="836">
        <v>0.5</v>
      </c>
      <c r="U832" s="838">
        <v>1</v>
      </c>
    </row>
    <row r="833" spans="1:21" ht="14.4" customHeight="1" x14ac:dyDescent="0.3">
      <c r="A833" s="831">
        <v>50</v>
      </c>
      <c r="B833" s="832" t="s">
        <v>2036</v>
      </c>
      <c r="C833" s="832" t="s">
        <v>2041</v>
      </c>
      <c r="D833" s="833" t="s">
        <v>3245</v>
      </c>
      <c r="E833" s="834" t="s">
        <v>2059</v>
      </c>
      <c r="F833" s="832" t="s">
        <v>2037</v>
      </c>
      <c r="G833" s="832" t="s">
        <v>3063</v>
      </c>
      <c r="H833" s="832" t="s">
        <v>587</v>
      </c>
      <c r="I833" s="832" t="s">
        <v>3064</v>
      </c>
      <c r="J833" s="832" t="s">
        <v>3065</v>
      </c>
      <c r="K833" s="832" t="s">
        <v>2163</v>
      </c>
      <c r="L833" s="835">
        <v>32.81</v>
      </c>
      <c r="M833" s="835">
        <v>98.43</v>
      </c>
      <c r="N833" s="832">
        <v>3</v>
      </c>
      <c r="O833" s="836">
        <v>0.5</v>
      </c>
      <c r="P833" s="835">
        <v>98.43</v>
      </c>
      <c r="Q833" s="837">
        <v>1</v>
      </c>
      <c r="R833" s="832">
        <v>3</v>
      </c>
      <c r="S833" s="837">
        <v>1</v>
      </c>
      <c r="T833" s="836">
        <v>0.5</v>
      </c>
      <c r="U833" s="838">
        <v>1</v>
      </c>
    </row>
    <row r="834" spans="1:21" ht="14.4" customHeight="1" x14ac:dyDescent="0.3">
      <c r="A834" s="831">
        <v>50</v>
      </c>
      <c r="B834" s="832" t="s">
        <v>2036</v>
      </c>
      <c r="C834" s="832" t="s">
        <v>2041</v>
      </c>
      <c r="D834" s="833" t="s">
        <v>3245</v>
      </c>
      <c r="E834" s="834" t="s">
        <v>2059</v>
      </c>
      <c r="F834" s="832" t="s">
        <v>2037</v>
      </c>
      <c r="G834" s="832" t="s">
        <v>2182</v>
      </c>
      <c r="H834" s="832" t="s">
        <v>587</v>
      </c>
      <c r="I834" s="832" t="s">
        <v>2183</v>
      </c>
      <c r="J834" s="832" t="s">
        <v>2184</v>
      </c>
      <c r="K834" s="832" t="s">
        <v>2185</v>
      </c>
      <c r="L834" s="835">
        <v>84.39</v>
      </c>
      <c r="M834" s="835">
        <v>337.56</v>
      </c>
      <c r="N834" s="832">
        <v>4</v>
      </c>
      <c r="O834" s="836">
        <v>1</v>
      </c>
      <c r="P834" s="835">
        <v>337.56</v>
      </c>
      <c r="Q834" s="837">
        <v>1</v>
      </c>
      <c r="R834" s="832">
        <v>4</v>
      </c>
      <c r="S834" s="837">
        <v>1</v>
      </c>
      <c r="T834" s="836">
        <v>1</v>
      </c>
      <c r="U834" s="838">
        <v>1</v>
      </c>
    </row>
    <row r="835" spans="1:21" ht="14.4" customHeight="1" x14ac:dyDescent="0.3">
      <c r="A835" s="831">
        <v>50</v>
      </c>
      <c r="B835" s="832" t="s">
        <v>2036</v>
      </c>
      <c r="C835" s="832" t="s">
        <v>2041</v>
      </c>
      <c r="D835" s="833" t="s">
        <v>3245</v>
      </c>
      <c r="E835" s="834" t="s">
        <v>2059</v>
      </c>
      <c r="F835" s="832" t="s">
        <v>2037</v>
      </c>
      <c r="G835" s="832" t="s">
        <v>3066</v>
      </c>
      <c r="H835" s="832" t="s">
        <v>587</v>
      </c>
      <c r="I835" s="832" t="s">
        <v>3067</v>
      </c>
      <c r="J835" s="832" t="s">
        <v>3068</v>
      </c>
      <c r="K835" s="832" t="s">
        <v>3069</v>
      </c>
      <c r="L835" s="835">
        <v>34.15</v>
      </c>
      <c r="M835" s="835">
        <v>68.3</v>
      </c>
      <c r="N835" s="832">
        <v>2</v>
      </c>
      <c r="O835" s="836">
        <v>2</v>
      </c>
      <c r="P835" s="835">
        <v>34.15</v>
      </c>
      <c r="Q835" s="837">
        <v>0.5</v>
      </c>
      <c r="R835" s="832">
        <v>1</v>
      </c>
      <c r="S835" s="837">
        <v>0.5</v>
      </c>
      <c r="T835" s="836">
        <v>1</v>
      </c>
      <c r="U835" s="838">
        <v>0.5</v>
      </c>
    </row>
    <row r="836" spans="1:21" ht="14.4" customHeight="1" x14ac:dyDescent="0.3">
      <c r="A836" s="831">
        <v>50</v>
      </c>
      <c r="B836" s="832" t="s">
        <v>2036</v>
      </c>
      <c r="C836" s="832" t="s">
        <v>2041</v>
      </c>
      <c r="D836" s="833" t="s">
        <v>3245</v>
      </c>
      <c r="E836" s="834" t="s">
        <v>2059</v>
      </c>
      <c r="F836" s="832" t="s">
        <v>2037</v>
      </c>
      <c r="G836" s="832" t="s">
        <v>2536</v>
      </c>
      <c r="H836" s="832" t="s">
        <v>587</v>
      </c>
      <c r="I836" s="832" t="s">
        <v>2537</v>
      </c>
      <c r="J836" s="832" t="s">
        <v>1192</v>
      </c>
      <c r="K836" s="832" t="s">
        <v>2538</v>
      </c>
      <c r="L836" s="835">
        <v>48.09</v>
      </c>
      <c r="M836" s="835">
        <v>48.09</v>
      </c>
      <c r="N836" s="832">
        <v>1</v>
      </c>
      <c r="O836" s="836">
        <v>0.5</v>
      </c>
      <c r="P836" s="835"/>
      <c r="Q836" s="837">
        <v>0</v>
      </c>
      <c r="R836" s="832"/>
      <c r="S836" s="837">
        <v>0</v>
      </c>
      <c r="T836" s="836"/>
      <c r="U836" s="838">
        <v>0</v>
      </c>
    </row>
    <row r="837" spans="1:21" ht="14.4" customHeight="1" x14ac:dyDescent="0.3">
      <c r="A837" s="831">
        <v>50</v>
      </c>
      <c r="B837" s="832" t="s">
        <v>2036</v>
      </c>
      <c r="C837" s="832" t="s">
        <v>2041</v>
      </c>
      <c r="D837" s="833" t="s">
        <v>3245</v>
      </c>
      <c r="E837" s="834" t="s">
        <v>2059</v>
      </c>
      <c r="F837" s="832" t="s">
        <v>2037</v>
      </c>
      <c r="G837" s="832" t="s">
        <v>3070</v>
      </c>
      <c r="H837" s="832" t="s">
        <v>587</v>
      </c>
      <c r="I837" s="832" t="s">
        <v>3071</v>
      </c>
      <c r="J837" s="832" t="s">
        <v>3072</v>
      </c>
      <c r="K837" s="832" t="s">
        <v>3073</v>
      </c>
      <c r="L837" s="835">
        <v>347.84</v>
      </c>
      <c r="M837" s="835">
        <v>347.84</v>
      </c>
      <c r="N837" s="832">
        <v>1</v>
      </c>
      <c r="O837" s="836">
        <v>1</v>
      </c>
      <c r="P837" s="835">
        <v>347.84</v>
      </c>
      <c r="Q837" s="837">
        <v>1</v>
      </c>
      <c r="R837" s="832">
        <v>1</v>
      </c>
      <c r="S837" s="837">
        <v>1</v>
      </c>
      <c r="T837" s="836">
        <v>1</v>
      </c>
      <c r="U837" s="838">
        <v>1</v>
      </c>
    </row>
    <row r="838" spans="1:21" ht="14.4" customHeight="1" x14ac:dyDescent="0.3">
      <c r="A838" s="831">
        <v>50</v>
      </c>
      <c r="B838" s="832" t="s">
        <v>2036</v>
      </c>
      <c r="C838" s="832" t="s">
        <v>2041</v>
      </c>
      <c r="D838" s="833" t="s">
        <v>3245</v>
      </c>
      <c r="E838" s="834" t="s">
        <v>2059</v>
      </c>
      <c r="F838" s="832" t="s">
        <v>2037</v>
      </c>
      <c r="G838" s="832" t="s">
        <v>2769</v>
      </c>
      <c r="H838" s="832" t="s">
        <v>587</v>
      </c>
      <c r="I838" s="832" t="s">
        <v>3074</v>
      </c>
      <c r="J838" s="832" t="s">
        <v>2771</v>
      </c>
      <c r="K838" s="832" t="s">
        <v>3075</v>
      </c>
      <c r="L838" s="835">
        <v>0</v>
      </c>
      <c r="M838" s="835">
        <v>0</v>
      </c>
      <c r="N838" s="832">
        <v>1</v>
      </c>
      <c r="O838" s="836">
        <v>1</v>
      </c>
      <c r="P838" s="835"/>
      <c r="Q838" s="837"/>
      <c r="R838" s="832"/>
      <c r="S838" s="837">
        <v>0</v>
      </c>
      <c r="T838" s="836"/>
      <c r="U838" s="838">
        <v>0</v>
      </c>
    </row>
    <row r="839" spans="1:21" ht="14.4" customHeight="1" x14ac:dyDescent="0.3">
      <c r="A839" s="831">
        <v>50</v>
      </c>
      <c r="B839" s="832" t="s">
        <v>2036</v>
      </c>
      <c r="C839" s="832" t="s">
        <v>2041</v>
      </c>
      <c r="D839" s="833" t="s">
        <v>3245</v>
      </c>
      <c r="E839" s="834" t="s">
        <v>2059</v>
      </c>
      <c r="F839" s="832" t="s">
        <v>2037</v>
      </c>
      <c r="G839" s="832" t="s">
        <v>3076</v>
      </c>
      <c r="H839" s="832" t="s">
        <v>587</v>
      </c>
      <c r="I839" s="832" t="s">
        <v>3077</v>
      </c>
      <c r="J839" s="832" t="s">
        <v>3078</v>
      </c>
      <c r="K839" s="832" t="s">
        <v>3079</v>
      </c>
      <c r="L839" s="835">
        <v>147.85</v>
      </c>
      <c r="M839" s="835">
        <v>147.85</v>
      </c>
      <c r="N839" s="832">
        <v>1</v>
      </c>
      <c r="O839" s="836">
        <v>1</v>
      </c>
      <c r="P839" s="835">
        <v>147.85</v>
      </c>
      <c r="Q839" s="837">
        <v>1</v>
      </c>
      <c r="R839" s="832">
        <v>1</v>
      </c>
      <c r="S839" s="837">
        <v>1</v>
      </c>
      <c r="T839" s="836">
        <v>1</v>
      </c>
      <c r="U839" s="838">
        <v>1</v>
      </c>
    </row>
    <row r="840" spans="1:21" ht="14.4" customHeight="1" x14ac:dyDescent="0.3">
      <c r="A840" s="831">
        <v>50</v>
      </c>
      <c r="B840" s="832" t="s">
        <v>2036</v>
      </c>
      <c r="C840" s="832" t="s">
        <v>2041</v>
      </c>
      <c r="D840" s="833" t="s">
        <v>3245</v>
      </c>
      <c r="E840" s="834" t="s">
        <v>2059</v>
      </c>
      <c r="F840" s="832" t="s">
        <v>2037</v>
      </c>
      <c r="G840" s="832" t="s">
        <v>2075</v>
      </c>
      <c r="H840" s="832" t="s">
        <v>587</v>
      </c>
      <c r="I840" s="832" t="s">
        <v>2207</v>
      </c>
      <c r="J840" s="832" t="s">
        <v>2077</v>
      </c>
      <c r="K840" s="832" t="s">
        <v>2208</v>
      </c>
      <c r="L840" s="835">
        <v>35.18</v>
      </c>
      <c r="M840" s="835">
        <v>70.36</v>
      </c>
      <c r="N840" s="832">
        <v>2</v>
      </c>
      <c r="O840" s="836">
        <v>1</v>
      </c>
      <c r="P840" s="835">
        <v>35.18</v>
      </c>
      <c r="Q840" s="837">
        <v>0.5</v>
      </c>
      <c r="R840" s="832">
        <v>1</v>
      </c>
      <c r="S840" s="837">
        <v>0.5</v>
      </c>
      <c r="T840" s="836">
        <v>0.5</v>
      </c>
      <c r="U840" s="838">
        <v>0.5</v>
      </c>
    </row>
    <row r="841" spans="1:21" ht="14.4" customHeight="1" x14ac:dyDescent="0.3">
      <c r="A841" s="831">
        <v>50</v>
      </c>
      <c r="B841" s="832" t="s">
        <v>2036</v>
      </c>
      <c r="C841" s="832" t="s">
        <v>2041</v>
      </c>
      <c r="D841" s="833" t="s">
        <v>3245</v>
      </c>
      <c r="E841" s="834" t="s">
        <v>2059</v>
      </c>
      <c r="F841" s="832" t="s">
        <v>2037</v>
      </c>
      <c r="G841" s="832" t="s">
        <v>2075</v>
      </c>
      <c r="H841" s="832" t="s">
        <v>587</v>
      </c>
      <c r="I841" s="832" t="s">
        <v>2784</v>
      </c>
      <c r="J841" s="832" t="s">
        <v>2187</v>
      </c>
      <c r="K841" s="832" t="s">
        <v>2785</v>
      </c>
      <c r="L841" s="835">
        <v>58.63</v>
      </c>
      <c r="M841" s="835">
        <v>58.63</v>
      </c>
      <c r="N841" s="832">
        <v>1</v>
      </c>
      <c r="O841" s="836">
        <v>1</v>
      </c>
      <c r="P841" s="835">
        <v>58.63</v>
      </c>
      <c r="Q841" s="837">
        <v>1</v>
      </c>
      <c r="R841" s="832">
        <v>1</v>
      </c>
      <c r="S841" s="837">
        <v>1</v>
      </c>
      <c r="T841" s="836">
        <v>1</v>
      </c>
      <c r="U841" s="838">
        <v>1</v>
      </c>
    </row>
    <row r="842" spans="1:21" ht="14.4" customHeight="1" x14ac:dyDescent="0.3">
      <c r="A842" s="831">
        <v>50</v>
      </c>
      <c r="B842" s="832" t="s">
        <v>2036</v>
      </c>
      <c r="C842" s="832" t="s">
        <v>2041</v>
      </c>
      <c r="D842" s="833" t="s">
        <v>3245</v>
      </c>
      <c r="E842" s="834" t="s">
        <v>2059</v>
      </c>
      <c r="F842" s="832" t="s">
        <v>2037</v>
      </c>
      <c r="G842" s="832" t="s">
        <v>2075</v>
      </c>
      <c r="H842" s="832" t="s">
        <v>587</v>
      </c>
      <c r="I842" s="832" t="s">
        <v>2076</v>
      </c>
      <c r="J842" s="832" t="s">
        <v>2077</v>
      </c>
      <c r="K842" s="832" t="s">
        <v>2078</v>
      </c>
      <c r="L842" s="835">
        <v>11.73</v>
      </c>
      <c r="M842" s="835">
        <v>11.73</v>
      </c>
      <c r="N842" s="832">
        <v>1</v>
      </c>
      <c r="O842" s="836">
        <v>0.5</v>
      </c>
      <c r="P842" s="835">
        <v>11.73</v>
      </c>
      <c r="Q842" s="837">
        <v>1</v>
      </c>
      <c r="R842" s="832">
        <v>1</v>
      </c>
      <c r="S842" s="837">
        <v>1</v>
      </c>
      <c r="T842" s="836">
        <v>0.5</v>
      </c>
      <c r="U842" s="838">
        <v>1</v>
      </c>
    </row>
    <row r="843" spans="1:21" ht="14.4" customHeight="1" x14ac:dyDescent="0.3">
      <c r="A843" s="831">
        <v>50</v>
      </c>
      <c r="B843" s="832" t="s">
        <v>2036</v>
      </c>
      <c r="C843" s="832" t="s">
        <v>2041</v>
      </c>
      <c r="D843" s="833" t="s">
        <v>3245</v>
      </c>
      <c r="E843" s="834" t="s">
        <v>2059</v>
      </c>
      <c r="F843" s="832" t="s">
        <v>2037</v>
      </c>
      <c r="G843" s="832" t="s">
        <v>2075</v>
      </c>
      <c r="H843" s="832" t="s">
        <v>587</v>
      </c>
      <c r="I843" s="832" t="s">
        <v>2214</v>
      </c>
      <c r="J843" s="832" t="s">
        <v>2077</v>
      </c>
      <c r="K843" s="832" t="s">
        <v>636</v>
      </c>
      <c r="L843" s="835">
        <v>58.62</v>
      </c>
      <c r="M843" s="835">
        <v>58.62</v>
      </c>
      <c r="N843" s="832">
        <v>1</v>
      </c>
      <c r="O843" s="836">
        <v>0.5</v>
      </c>
      <c r="P843" s="835"/>
      <c r="Q843" s="837">
        <v>0</v>
      </c>
      <c r="R843" s="832"/>
      <c r="S843" s="837">
        <v>0</v>
      </c>
      <c r="T843" s="836"/>
      <c r="U843" s="838">
        <v>0</v>
      </c>
    </row>
    <row r="844" spans="1:21" ht="14.4" customHeight="1" x14ac:dyDescent="0.3">
      <c r="A844" s="831">
        <v>50</v>
      </c>
      <c r="B844" s="832" t="s">
        <v>2036</v>
      </c>
      <c r="C844" s="832" t="s">
        <v>2041</v>
      </c>
      <c r="D844" s="833" t="s">
        <v>3245</v>
      </c>
      <c r="E844" s="834" t="s">
        <v>2059</v>
      </c>
      <c r="F844" s="832" t="s">
        <v>2037</v>
      </c>
      <c r="G844" s="832" t="s">
        <v>2075</v>
      </c>
      <c r="H844" s="832" t="s">
        <v>587</v>
      </c>
      <c r="I844" s="832" t="s">
        <v>2133</v>
      </c>
      <c r="J844" s="832" t="s">
        <v>2134</v>
      </c>
      <c r="K844" s="832" t="s">
        <v>2135</v>
      </c>
      <c r="L844" s="835">
        <v>35.17</v>
      </c>
      <c r="M844" s="835">
        <v>35.17</v>
      </c>
      <c r="N844" s="832">
        <v>1</v>
      </c>
      <c r="O844" s="836">
        <v>0.5</v>
      </c>
      <c r="P844" s="835">
        <v>35.17</v>
      </c>
      <c r="Q844" s="837">
        <v>1</v>
      </c>
      <c r="R844" s="832">
        <v>1</v>
      </c>
      <c r="S844" s="837">
        <v>1</v>
      </c>
      <c r="T844" s="836">
        <v>0.5</v>
      </c>
      <c r="U844" s="838">
        <v>1</v>
      </c>
    </row>
    <row r="845" spans="1:21" ht="14.4" customHeight="1" x14ac:dyDescent="0.3">
      <c r="A845" s="831">
        <v>50</v>
      </c>
      <c r="B845" s="832" t="s">
        <v>2036</v>
      </c>
      <c r="C845" s="832" t="s">
        <v>2041</v>
      </c>
      <c r="D845" s="833" t="s">
        <v>3245</v>
      </c>
      <c r="E845" s="834" t="s">
        <v>2059</v>
      </c>
      <c r="F845" s="832" t="s">
        <v>2037</v>
      </c>
      <c r="G845" s="832" t="s">
        <v>2792</v>
      </c>
      <c r="H845" s="832" t="s">
        <v>626</v>
      </c>
      <c r="I845" s="832" t="s">
        <v>3080</v>
      </c>
      <c r="J845" s="832" t="s">
        <v>2794</v>
      </c>
      <c r="K845" s="832" t="s">
        <v>3081</v>
      </c>
      <c r="L845" s="835">
        <v>32.25</v>
      </c>
      <c r="M845" s="835">
        <v>96.75</v>
      </c>
      <c r="N845" s="832">
        <v>3</v>
      </c>
      <c r="O845" s="836">
        <v>0.5</v>
      </c>
      <c r="P845" s="835"/>
      <c r="Q845" s="837">
        <v>0</v>
      </c>
      <c r="R845" s="832"/>
      <c r="S845" s="837">
        <v>0</v>
      </c>
      <c r="T845" s="836"/>
      <c r="U845" s="838">
        <v>0</v>
      </c>
    </row>
    <row r="846" spans="1:21" ht="14.4" customHeight="1" x14ac:dyDescent="0.3">
      <c r="A846" s="831">
        <v>50</v>
      </c>
      <c r="B846" s="832" t="s">
        <v>2036</v>
      </c>
      <c r="C846" s="832" t="s">
        <v>2041</v>
      </c>
      <c r="D846" s="833" t="s">
        <v>3245</v>
      </c>
      <c r="E846" s="834" t="s">
        <v>2059</v>
      </c>
      <c r="F846" s="832" t="s">
        <v>2037</v>
      </c>
      <c r="G846" s="832" t="s">
        <v>2104</v>
      </c>
      <c r="H846" s="832" t="s">
        <v>626</v>
      </c>
      <c r="I846" s="832" t="s">
        <v>2310</v>
      </c>
      <c r="J846" s="832" t="s">
        <v>934</v>
      </c>
      <c r="K846" s="832" t="s">
        <v>2311</v>
      </c>
      <c r="L846" s="835">
        <v>118.65</v>
      </c>
      <c r="M846" s="835">
        <v>237.3</v>
      </c>
      <c r="N846" s="832">
        <v>2</v>
      </c>
      <c r="O846" s="836">
        <v>1.5</v>
      </c>
      <c r="P846" s="835">
        <v>118.65</v>
      </c>
      <c r="Q846" s="837">
        <v>0.5</v>
      </c>
      <c r="R846" s="832">
        <v>1</v>
      </c>
      <c r="S846" s="837">
        <v>0.5</v>
      </c>
      <c r="T846" s="836">
        <v>0.5</v>
      </c>
      <c r="U846" s="838">
        <v>0.33333333333333331</v>
      </c>
    </row>
    <row r="847" spans="1:21" ht="14.4" customHeight="1" x14ac:dyDescent="0.3">
      <c r="A847" s="831">
        <v>50</v>
      </c>
      <c r="B847" s="832" t="s">
        <v>2036</v>
      </c>
      <c r="C847" s="832" t="s">
        <v>2041</v>
      </c>
      <c r="D847" s="833" t="s">
        <v>3245</v>
      </c>
      <c r="E847" s="834" t="s">
        <v>2059</v>
      </c>
      <c r="F847" s="832" t="s">
        <v>2037</v>
      </c>
      <c r="G847" s="832" t="s">
        <v>2136</v>
      </c>
      <c r="H847" s="832" t="s">
        <v>587</v>
      </c>
      <c r="I847" s="832" t="s">
        <v>3082</v>
      </c>
      <c r="J847" s="832" t="s">
        <v>3083</v>
      </c>
      <c r="K847" s="832" t="s">
        <v>3084</v>
      </c>
      <c r="L847" s="835">
        <v>86.41</v>
      </c>
      <c r="M847" s="835">
        <v>172.82</v>
      </c>
      <c r="N847" s="832">
        <v>2</v>
      </c>
      <c r="O847" s="836">
        <v>1.5</v>
      </c>
      <c r="P847" s="835"/>
      <c r="Q847" s="837">
        <v>0</v>
      </c>
      <c r="R847" s="832"/>
      <c r="S847" s="837">
        <v>0</v>
      </c>
      <c r="T847" s="836"/>
      <c r="U847" s="838">
        <v>0</v>
      </c>
    </row>
    <row r="848" spans="1:21" ht="14.4" customHeight="1" x14ac:dyDescent="0.3">
      <c r="A848" s="831">
        <v>50</v>
      </c>
      <c r="B848" s="832" t="s">
        <v>2036</v>
      </c>
      <c r="C848" s="832" t="s">
        <v>2041</v>
      </c>
      <c r="D848" s="833" t="s">
        <v>3245</v>
      </c>
      <c r="E848" s="834" t="s">
        <v>2059</v>
      </c>
      <c r="F848" s="832" t="s">
        <v>2037</v>
      </c>
      <c r="G848" s="832" t="s">
        <v>2136</v>
      </c>
      <c r="H848" s="832" t="s">
        <v>587</v>
      </c>
      <c r="I848" s="832" t="s">
        <v>3085</v>
      </c>
      <c r="J848" s="832" t="s">
        <v>2557</v>
      </c>
      <c r="K848" s="832" t="s">
        <v>3086</v>
      </c>
      <c r="L848" s="835">
        <v>86.43</v>
      </c>
      <c r="M848" s="835">
        <v>86.43</v>
      </c>
      <c r="N848" s="832">
        <v>1</v>
      </c>
      <c r="O848" s="836">
        <v>0.5</v>
      </c>
      <c r="P848" s="835"/>
      <c r="Q848" s="837">
        <v>0</v>
      </c>
      <c r="R848" s="832"/>
      <c r="S848" s="837">
        <v>0</v>
      </c>
      <c r="T848" s="836"/>
      <c r="U848" s="838">
        <v>0</v>
      </c>
    </row>
    <row r="849" spans="1:21" ht="14.4" customHeight="1" x14ac:dyDescent="0.3">
      <c r="A849" s="831">
        <v>50</v>
      </c>
      <c r="B849" s="832" t="s">
        <v>2036</v>
      </c>
      <c r="C849" s="832" t="s">
        <v>2041</v>
      </c>
      <c r="D849" s="833" t="s">
        <v>3245</v>
      </c>
      <c r="E849" s="834" t="s">
        <v>2059</v>
      </c>
      <c r="F849" s="832" t="s">
        <v>2037</v>
      </c>
      <c r="G849" s="832" t="s">
        <v>2138</v>
      </c>
      <c r="H849" s="832" t="s">
        <v>626</v>
      </c>
      <c r="I849" s="832" t="s">
        <v>1693</v>
      </c>
      <c r="J849" s="832" t="s">
        <v>1694</v>
      </c>
      <c r="K849" s="832" t="s">
        <v>1695</v>
      </c>
      <c r="L849" s="835">
        <v>38.04</v>
      </c>
      <c r="M849" s="835">
        <v>76.08</v>
      </c>
      <c r="N849" s="832">
        <v>2</v>
      </c>
      <c r="O849" s="836">
        <v>1.5</v>
      </c>
      <c r="P849" s="835"/>
      <c r="Q849" s="837">
        <v>0</v>
      </c>
      <c r="R849" s="832"/>
      <c r="S849" s="837">
        <v>0</v>
      </c>
      <c r="T849" s="836"/>
      <c r="U849" s="838">
        <v>0</v>
      </c>
    </row>
    <row r="850" spans="1:21" ht="14.4" customHeight="1" x14ac:dyDescent="0.3">
      <c r="A850" s="831">
        <v>50</v>
      </c>
      <c r="B850" s="832" t="s">
        <v>2036</v>
      </c>
      <c r="C850" s="832" t="s">
        <v>2041</v>
      </c>
      <c r="D850" s="833" t="s">
        <v>3245</v>
      </c>
      <c r="E850" s="834" t="s">
        <v>2059</v>
      </c>
      <c r="F850" s="832" t="s">
        <v>2037</v>
      </c>
      <c r="G850" s="832" t="s">
        <v>2138</v>
      </c>
      <c r="H850" s="832" t="s">
        <v>626</v>
      </c>
      <c r="I850" s="832" t="s">
        <v>1698</v>
      </c>
      <c r="J850" s="832" t="s">
        <v>1699</v>
      </c>
      <c r="K850" s="832" t="s">
        <v>1700</v>
      </c>
      <c r="L850" s="835">
        <v>234.07</v>
      </c>
      <c r="M850" s="835">
        <v>234.07</v>
      </c>
      <c r="N850" s="832">
        <v>1</v>
      </c>
      <c r="O850" s="836">
        <v>0.5</v>
      </c>
      <c r="P850" s="835">
        <v>234.07</v>
      </c>
      <c r="Q850" s="837">
        <v>1</v>
      </c>
      <c r="R850" s="832">
        <v>1</v>
      </c>
      <c r="S850" s="837">
        <v>1</v>
      </c>
      <c r="T850" s="836">
        <v>0.5</v>
      </c>
      <c r="U850" s="838">
        <v>1</v>
      </c>
    </row>
    <row r="851" spans="1:21" ht="14.4" customHeight="1" x14ac:dyDescent="0.3">
      <c r="A851" s="831">
        <v>50</v>
      </c>
      <c r="B851" s="832" t="s">
        <v>2036</v>
      </c>
      <c r="C851" s="832" t="s">
        <v>2041</v>
      </c>
      <c r="D851" s="833" t="s">
        <v>3245</v>
      </c>
      <c r="E851" s="834" t="s">
        <v>2059</v>
      </c>
      <c r="F851" s="832" t="s">
        <v>2037</v>
      </c>
      <c r="G851" s="832" t="s">
        <v>2138</v>
      </c>
      <c r="H851" s="832" t="s">
        <v>626</v>
      </c>
      <c r="I851" s="832" t="s">
        <v>2324</v>
      </c>
      <c r="J851" s="832" t="s">
        <v>1694</v>
      </c>
      <c r="K851" s="832" t="s">
        <v>2325</v>
      </c>
      <c r="L851" s="835">
        <v>58.52</v>
      </c>
      <c r="M851" s="835">
        <v>58.52</v>
      </c>
      <c r="N851" s="832">
        <v>1</v>
      </c>
      <c r="O851" s="836">
        <v>0.5</v>
      </c>
      <c r="P851" s="835">
        <v>58.52</v>
      </c>
      <c r="Q851" s="837">
        <v>1</v>
      </c>
      <c r="R851" s="832">
        <v>1</v>
      </c>
      <c r="S851" s="837">
        <v>1</v>
      </c>
      <c r="T851" s="836">
        <v>0.5</v>
      </c>
      <c r="U851" s="838">
        <v>1</v>
      </c>
    </row>
    <row r="852" spans="1:21" ht="14.4" customHeight="1" x14ac:dyDescent="0.3">
      <c r="A852" s="831">
        <v>50</v>
      </c>
      <c r="B852" s="832" t="s">
        <v>2036</v>
      </c>
      <c r="C852" s="832" t="s">
        <v>2041</v>
      </c>
      <c r="D852" s="833" t="s">
        <v>3245</v>
      </c>
      <c r="E852" s="834" t="s">
        <v>2059</v>
      </c>
      <c r="F852" s="832" t="s">
        <v>2037</v>
      </c>
      <c r="G852" s="832" t="s">
        <v>2821</v>
      </c>
      <c r="H852" s="832" t="s">
        <v>587</v>
      </c>
      <c r="I852" s="832" t="s">
        <v>3087</v>
      </c>
      <c r="J852" s="832" t="s">
        <v>784</v>
      </c>
      <c r="K852" s="832" t="s">
        <v>3088</v>
      </c>
      <c r="L852" s="835">
        <v>306.82</v>
      </c>
      <c r="M852" s="835">
        <v>306.82</v>
      </c>
      <c r="N852" s="832">
        <v>1</v>
      </c>
      <c r="O852" s="836">
        <v>0.5</v>
      </c>
      <c r="P852" s="835">
        <v>306.82</v>
      </c>
      <c r="Q852" s="837">
        <v>1</v>
      </c>
      <c r="R852" s="832">
        <v>1</v>
      </c>
      <c r="S852" s="837">
        <v>1</v>
      </c>
      <c r="T852" s="836">
        <v>0.5</v>
      </c>
      <c r="U852" s="838">
        <v>1</v>
      </c>
    </row>
    <row r="853" spans="1:21" ht="14.4" customHeight="1" x14ac:dyDescent="0.3">
      <c r="A853" s="831">
        <v>50</v>
      </c>
      <c r="B853" s="832" t="s">
        <v>2036</v>
      </c>
      <c r="C853" s="832" t="s">
        <v>2041</v>
      </c>
      <c r="D853" s="833" t="s">
        <v>3245</v>
      </c>
      <c r="E853" s="834" t="s">
        <v>2059</v>
      </c>
      <c r="F853" s="832" t="s">
        <v>2037</v>
      </c>
      <c r="G853" s="832" t="s">
        <v>2139</v>
      </c>
      <c r="H853" s="832" t="s">
        <v>626</v>
      </c>
      <c r="I853" s="832" t="s">
        <v>2330</v>
      </c>
      <c r="J853" s="832" t="s">
        <v>829</v>
      </c>
      <c r="K853" s="832" t="s">
        <v>1644</v>
      </c>
      <c r="L853" s="835">
        <v>1154.68</v>
      </c>
      <c r="M853" s="835">
        <v>1154.68</v>
      </c>
      <c r="N853" s="832">
        <v>1</v>
      </c>
      <c r="O853" s="836">
        <v>1</v>
      </c>
      <c r="P853" s="835">
        <v>1154.68</v>
      </c>
      <c r="Q853" s="837">
        <v>1</v>
      </c>
      <c r="R853" s="832">
        <v>1</v>
      </c>
      <c r="S853" s="837">
        <v>1</v>
      </c>
      <c r="T853" s="836">
        <v>1</v>
      </c>
      <c r="U853" s="838">
        <v>1</v>
      </c>
    </row>
    <row r="854" spans="1:21" ht="14.4" customHeight="1" x14ac:dyDescent="0.3">
      <c r="A854" s="831">
        <v>50</v>
      </c>
      <c r="B854" s="832" t="s">
        <v>2036</v>
      </c>
      <c r="C854" s="832" t="s">
        <v>2041</v>
      </c>
      <c r="D854" s="833" t="s">
        <v>3245</v>
      </c>
      <c r="E854" s="834" t="s">
        <v>2059</v>
      </c>
      <c r="F854" s="832" t="s">
        <v>2037</v>
      </c>
      <c r="G854" s="832" t="s">
        <v>2139</v>
      </c>
      <c r="H854" s="832" t="s">
        <v>626</v>
      </c>
      <c r="I854" s="832" t="s">
        <v>2331</v>
      </c>
      <c r="J854" s="832" t="s">
        <v>835</v>
      </c>
      <c r="K854" s="832" t="s">
        <v>1632</v>
      </c>
      <c r="L854" s="835">
        <v>1385.62</v>
      </c>
      <c r="M854" s="835">
        <v>2771.24</v>
      </c>
      <c r="N854" s="832">
        <v>2</v>
      </c>
      <c r="O854" s="836">
        <v>1.5</v>
      </c>
      <c r="P854" s="835">
        <v>2771.24</v>
      </c>
      <c r="Q854" s="837">
        <v>1</v>
      </c>
      <c r="R854" s="832">
        <v>2</v>
      </c>
      <c r="S854" s="837">
        <v>1</v>
      </c>
      <c r="T854" s="836">
        <v>1.5</v>
      </c>
      <c r="U854" s="838">
        <v>1</v>
      </c>
    </row>
    <row r="855" spans="1:21" ht="14.4" customHeight="1" x14ac:dyDescent="0.3">
      <c r="A855" s="831">
        <v>50</v>
      </c>
      <c r="B855" s="832" t="s">
        <v>2036</v>
      </c>
      <c r="C855" s="832" t="s">
        <v>2041</v>
      </c>
      <c r="D855" s="833" t="s">
        <v>3245</v>
      </c>
      <c r="E855" s="834" t="s">
        <v>2059</v>
      </c>
      <c r="F855" s="832" t="s">
        <v>2037</v>
      </c>
      <c r="G855" s="832" t="s">
        <v>2139</v>
      </c>
      <c r="H855" s="832" t="s">
        <v>626</v>
      </c>
      <c r="I855" s="832" t="s">
        <v>2140</v>
      </c>
      <c r="J855" s="832" t="s">
        <v>835</v>
      </c>
      <c r="K855" s="832" t="s">
        <v>1636</v>
      </c>
      <c r="L855" s="835">
        <v>2309.36</v>
      </c>
      <c r="M855" s="835">
        <v>6928.08</v>
      </c>
      <c r="N855" s="832">
        <v>3</v>
      </c>
      <c r="O855" s="836">
        <v>1.5</v>
      </c>
      <c r="P855" s="835">
        <v>6928.08</v>
      </c>
      <c r="Q855" s="837">
        <v>1</v>
      </c>
      <c r="R855" s="832">
        <v>3</v>
      </c>
      <c r="S855" s="837">
        <v>1</v>
      </c>
      <c r="T855" s="836">
        <v>1.5</v>
      </c>
      <c r="U855" s="838">
        <v>1</v>
      </c>
    </row>
    <row r="856" spans="1:21" ht="14.4" customHeight="1" x14ac:dyDescent="0.3">
      <c r="A856" s="831">
        <v>50</v>
      </c>
      <c r="B856" s="832" t="s">
        <v>2036</v>
      </c>
      <c r="C856" s="832" t="s">
        <v>2041</v>
      </c>
      <c r="D856" s="833" t="s">
        <v>3245</v>
      </c>
      <c r="E856" s="834" t="s">
        <v>2059</v>
      </c>
      <c r="F856" s="832" t="s">
        <v>2037</v>
      </c>
      <c r="G856" s="832" t="s">
        <v>2139</v>
      </c>
      <c r="H856" s="832" t="s">
        <v>626</v>
      </c>
      <c r="I856" s="832" t="s">
        <v>1643</v>
      </c>
      <c r="J856" s="832" t="s">
        <v>829</v>
      </c>
      <c r="K856" s="832" t="s">
        <v>1644</v>
      </c>
      <c r="L856" s="835">
        <v>1154.68</v>
      </c>
      <c r="M856" s="835">
        <v>1154.68</v>
      </c>
      <c r="N856" s="832">
        <v>1</v>
      </c>
      <c r="O856" s="836">
        <v>1</v>
      </c>
      <c r="P856" s="835">
        <v>1154.68</v>
      </c>
      <c r="Q856" s="837">
        <v>1</v>
      </c>
      <c r="R856" s="832">
        <v>1</v>
      </c>
      <c r="S856" s="837">
        <v>1</v>
      </c>
      <c r="T856" s="836">
        <v>1</v>
      </c>
      <c r="U856" s="838">
        <v>1</v>
      </c>
    </row>
    <row r="857" spans="1:21" ht="14.4" customHeight="1" x14ac:dyDescent="0.3">
      <c r="A857" s="831">
        <v>50</v>
      </c>
      <c r="B857" s="832" t="s">
        <v>2036</v>
      </c>
      <c r="C857" s="832" t="s">
        <v>2041</v>
      </c>
      <c r="D857" s="833" t="s">
        <v>3245</v>
      </c>
      <c r="E857" s="834" t="s">
        <v>2059</v>
      </c>
      <c r="F857" s="832" t="s">
        <v>2037</v>
      </c>
      <c r="G857" s="832" t="s">
        <v>2139</v>
      </c>
      <c r="H857" s="832" t="s">
        <v>626</v>
      </c>
      <c r="I857" s="832" t="s">
        <v>3089</v>
      </c>
      <c r="J857" s="832" t="s">
        <v>3090</v>
      </c>
      <c r="K857" s="832" t="s">
        <v>3091</v>
      </c>
      <c r="L857" s="835">
        <v>5773.41</v>
      </c>
      <c r="M857" s="835">
        <v>11546.82</v>
      </c>
      <c r="N857" s="832">
        <v>2</v>
      </c>
      <c r="O857" s="836">
        <v>1</v>
      </c>
      <c r="P857" s="835">
        <v>11546.82</v>
      </c>
      <c r="Q857" s="837">
        <v>1</v>
      </c>
      <c r="R857" s="832">
        <v>2</v>
      </c>
      <c r="S857" s="837">
        <v>1</v>
      </c>
      <c r="T857" s="836">
        <v>1</v>
      </c>
      <c r="U857" s="838">
        <v>1</v>
      </c>
    </row>
    <row r="858" spans="1:21" ht="14.4" customHeight="1" x14ac:dyDescent="0.3">
      <c r="A858" s="831">
        <v>50</v>
      </c>
      <c r="B858" s="832" t="s">
        <v>2036</v>
      </c>
      <c r="C858" s="832" t="s">
        <v>2041</v>
      </c>
      <c r="D858" s="833" t="s">
        <v>3245</v>
      </c>
      <c r="E858" s="834" t="s">
        <v>2059</v>
      </c>
      <c r="F858" s="832" t="s">
        <v>2037</v>
      </c>
      <c r="G858" s="832" t="s">
        <v>2139</v>
      </c>
      <c r="H858" s="832" t="s">
        <v>626</v>
      </c>
      <c r="I858" s="832" t="s">
        <v>3092</v>
      </c>
      <c r="J858" s="832" t="s">
        <v>3090</v>
      </c>
      <c r="K858" s="832" t="s">
        <v>3091</v>
      </c>
      <c r="L858" s="835">
        <v>5773.41</v>
      </c>
      <c r="M858" s="835">
        <v>5773.41</v>
      </c>
      <c r="N858" s="832">
        <v>1</v>
      </c>
      <c r="O858" s="836">
        <v>1</v>
      </c>
      <c r="P858" s="835">
        <v>5773.41</v>
      </c>
      <c r="Q858" s="837">
        <v>1</v>
      </c>
      <c r="R858" s="832">
        <v>1</v>
      </c>
      <c r="S858" s="837">
        <v>1</v>
      </c>
      <c r="T858" s="836">
        <v>1</v>
      </c>
      <c r="U858" s="838">
        <v>1</v>
      </c>
    </row>
    <row r="859" spans="1:21" ht="14.4" customHeight="1" x14ac:dyDescent="0.3">
      <c r="A859" s="831">
        <v>50</v>
      </c>
      <c r="B859" s="832" t="s">
        <v>2036</v>
      </c>
      <c r="C859" s="832" t="s">
        <v>2041</v>
      </c>
      <c r="D859" s="833" t="s">
        <v>3245</v>
      </c>
      <c r="E859" s="834" t="s">
        <v>2059</v>
      </c>
      <c r="F859" s="832" t="s">
        <v>2037</v>
      </c>
      <c r="G859" s="832" t="s">
        <v>2344</v>
      </c>
      <c r="H859" s="832" t="s">
        <v>587</v>
      </c>
      <c r="I859" s="832" t="s">
        <v>2841</v>
      </c>
      <c r="J859" s="832" t="s">
        <v>853</v>
      </c>
      <c r="K859" s="832" t="s">
        <v>2349</v>
      </c>
      <c r="L859" s="835">
        <v>103.67</v>
      </c>
      <c r="M859" s="835">
        <v>103.67</v>
      </c>
      <c r="N859" s="832">
        <v>1</v>
      </c>
      <c r="O859" s="836">
        <v>1</v>
      </c>
      <c r="P859" s="835">
        <v>103.67</v>
      </c>
      <c r="Q859" s="837">
        <v>1</v>
      </c>
      <c r="R859" s="832">
        <v>1</v>
      </c>
      <c r="S859" s="837">
        <v>1</v>
      </c>
      <c r="T859" s="836">
        <v>1</v>
      </c>
      <c r="U859" s="838">
        <v>1</v>
      </c>
    </row>
    <row r="860" spans="1:21" ht="14.4" customHeight="1" x14ac:dyDescent="0.3">
      <c r="A860" s="831">
        <v>50</v>
      </c>
      <c r="B860" s="832" t="s">
        <v>2036</v>
      </c>
      <c r="C860" s="832" t="s">
        <v>2041</v>
      </c>
      <c r="D860" s="833" t="s">
        <v>3245</v>
      </c>
      <c r="E860" s="834" t="s">
        <v>2059</v>
      </c>
      <c r="F860" s="832" t="s">
        <v>2037</v>
      </c>
      <c r="G860" s="832" t="s">
        <v>2344</v>
      </c>
      <c r="H860" s="832" t="s">
        <v>587</v>
      </c>
      <c r="I860" s="832" t="s">
        <v>2348</v>
      </c>
      <c r="J860" s="832" t="s">
        <v>853</v>
      </c>
      <c r="K860" s="832" t="s">
        <v>2349</v>
      </c>
      <c r="L860" s="835">
        <v>103.67</v>
      </c>
      <c r="M860" s="835">
        <v>207.34</v>
      </c>
      <c r="N860" s="832">
        <v>2</v>
      </c>
      <c r="O860" s="836">
        <v>1.5</v>
      </c>
      <c r="P860" s="835">
        <v>207.34</v>
      </c>
      <c r="Q860" s="837">
        <v>1</v>
      </c>
      <c r="R860" s="832">
        <v>2</v>
      </c>
      <c r="S860" s="837">
        <v>1</v>
      </c>
      <c r="T860" s="836">
        <v>1.5</v>
      </c>
      <c r="U860" s="838">
        <v>1</v>
      </c>
    </row>
    <row r="861" spans="1:21" ht="14.4" customHeight="1" x14ac:dyDescent="0.3">
      <c r="A861" s="831">
        <v>50</v>
      </c>
      <c r="B861" s="832" t="s">
        <v>2036</v>
      </c>
      <c r="C861" s="832" t="s">
        <v>2041</v>
      </c>
      <c r="D861" s="833" t="s">
        <v>3245</v>
      </c>
      <c r="E861" s="834" t="s">
        <v>2059</v>
      </c>
      <c r="F861" s="832" t="s">
        <v>2037</v>
      </c>
      <c r="G861" s="832" t="s">
        <v>3093</v>
      </c>
      <c r="H861" s="832" t="s">
        <v>587</v>
      </c>
      <c r="I861" s="832" t="s">
        <v>3094</v>
      </c>
      <c r="J861" s="832" t="s">
        <v>3095</v>
      </c>
      <c r="K861" s="832" t="s">
        <v>3096</v>
      </c>
      <c r="L861" s="835">
        <v>138.88999999999999</v>
      </c>
      <c r="M861" s="835">
        <v>277.77999999999997</v>
      </c>
      <c r="N861" s="832">
        <v>2</v>
      </c>
      <c r="O861" s="836">
        <v>0.5</v>
      </c>
      <c r="P861" s="835"/>
      <c r="Q861" s="837">
        <v>0</v>
      </c>
      <c r="R861" s="832"/>
      <c r="S861" s="837">
        <v>0</v>
      </c>
      <c r="T861" s="836"/>
      <c r="U861" s="838">
        <v>0</v>
      </c>
    </row>
    <row r="862" spans="1:21" ht="14.4" customHeight="1" x14ac:dyDescent="0.3">
      <c r="A862" s="831">
        <v>50</v>
      </c>
      <c r="B862" s="832" t="s">
        <v>2036</v>
      </c>
      <c r="C862" s="832" t="s">
        <v>2041</v>
      </c>
      <c r="D862" s="833" t="s">
        <v>3245</v>
      </c>
      <c r="E862" s="834" t="s">
        <v>2059</v>
      </c>
      <c r="F862" s="832" t="s">
        <v>2037</v>
      </c>
      <c r="G862" s="832" t="s">
        <v>2142</v>
      </c>
      <c r="H862" s="832" t="s">
        <v>626</v>
      </c>
      <c r="I862" s="832" t="s">
        <v>2350</v>
      </c>
      <c r="J862" s="832" t="s">
        <v>1601</v>
      </c>
      <c r="K862" s="832" t="s">
        <v>1606</v>
      </c>
      <c r="L862" s="835">
        <v>115.18</v>
      </c>
      <c r="M862" s="835">
        <v>115.18</v>
      </c>
      <c r="N862" s="832">
        <v>1</v>
      </c>
      <c r="O862" s="836">
        <v>1</v>
      </c>
      <c r="P862" s="835">
        <v>115.18</v>
      </c>
      <c r="Q862" s="837">
        <v>1</v>
      </c>
      <c r="R862" s="832">
        <v>1</v>
      </c>
      <c r="S862" s="837">
        <v>1</v>
      </c>
      <c r="T862" s="836">
        <v>1</v>
      </c>
      <c r="U862" s="838">
        <v>1</v>
      </c>
    </row>
    <row r="863" spans="1:21" ht="14.4" customHeight="1" x14ac:dyDescent="0.3">
      <c r="A863" s="831">
        <v>50</v>
      </c>
      <c r="B863" s="832" t="s">
        <v>2036</v>
      </c>
      <c r="C863" s="832" t="s">
        <v>2041</v>
      </c>
      <c r="D863" s="833" t="s">
        <v>3245</v>
      </c>
      <c r="E863" s="834" t="s">
        <v>2059</v>
      </c>
      <c r="F863" s="832" t="s">
        <v>2037</v>
      </c>
      <c r="G863" s="832" t="s">
        <v>2148</v>
      </c>
      <c r="H863" s="832" t="s">
        <v>626</v>
      </c>
      <c r="I863" s="832" t="s">
        <v>1734</v>
      </c>
      <c r="J863" s="832" t="s">
        <v>991</v>
      </c>
      <c r="K863" s="832" t="s">
        <v>1735</v>
      </c>
      <c r="L863" s="835">
        <v>143.09</v>
      </c>
      <c r="M863" s="835">
        <v>572.36</v>
      </c>
      <c r="N863" s="832">
        <v>4</v>
      </c>
      <c r="O863" s="836">
        <v>3.5</v>
      </c>
      <c r="P863" s="835">
        <v>286.18</v>
      </c>
      <c r="Q863" s="837">
        <v>0.5</v>
      </c>
      <c r="R863" s="832">
        <v>2</v>
      </c>
      <c r="S863" s="837">
        <v>0.5</v>
      </c>
      <c r="T863" s="836">
        <v>1.5</v>
      </c>
      <c r="U863" s="838">
        <v>0.42857142857142855</v>
      </c>
    </row>
    <row r="864" spans="1:21" ht="14.4" customHeight="1" x14ac:dyDescent="0.3">
      <c r="A864" s="831">
        <v>50</v>
      </c>
      <c r="B864" s="832" t="s">
        <v>2036</v>
      </c>
      <c r="C864" s="832" t="s">
        <v>2041</v>
      </c>
      <c r="D864" s="833" t="s">
        <v>3245</v>
      </c>
      <c r="E864" s="834" t="s">
        <v>2059</v>
      </c>
      <c r="F864" s="832" t="s">
        <v>2037</v>
      </c>
      <c r="G864" s="832" t="s">
        <v>2148</v>
      </c>
      <c r="H864" s="832" t="s">
        <v>626</v>
      </c>
      <c r="I864" s="832" t="s">
        <v>1964</v>
      </c>
      <c r="J864" s="832" t="s">
        <v>995</v>
      </c>
      <c r="K864" s="832" t="s">
        <v>687</v>
      </c>
      <c r="L864" s="835">
        <v>95.39</v>
      </c>
      <c r="M864" s="835">
        <v>190.78</v>
      </c>
      <c r="N864" s="832">
        <v>2</v>
      </c>
      <c r="O864" s="836">
        <v>2</v>
      </c>
      <c r="P864" s="835">
        <v>95.39</v>
      </c>
      <c r="Q864" s="837">
        <v>0.5</v>
      </c>
      <c r="R864" s="832">
        <v>1</v>
      </c>
      <c r="S864" s="837">
        <v>0.5</v>
      </c>
      <c r="T864" s="836">
        <v>1</v>
      </c>
      <c r="U864" s="838">
        <v>0.5</v>
      </c>
    </row>
    <row r="865" spans="1:21" ht="14.4" customHeight="1" x14ac:dyDescent="0.3">
      <c r="A865" s="831">
        <v>50</v>
      </c>
      <c r="B865" s="832" t="s">
        <v>2036</v>
      </c>
      <c r="C865" s="832" t="s">
        <v>2041</v>
      </c>
      <c r="D865" s="833" t="s">
        <v>3245</v>
      </c>
      <c r="E865" s="834" t="s">
        <v>2059</v>
      </c>
      <c r="F865" s="832" t="s">
        <v>2037</v>
      </c>
      <c r="G865" s="832" t="s">
        <v>2148</v>
      </c>
      <c r="H865" s="832" t="s">
        <v>626</v>
      </c>
      <c r="I865" s="832" t="s">
        <v>1736</v>
      </c>
      <c r="J865" s="832" t="s">
        <v>995</v>
      </c>
      <c r="K865" s="832" t="s">
        <v>1737</v>
      </c>
      <c r="L865" s="835">
        <v>286.18</v>
      </c>
      <c r="M865" s="835">
        <v>572.36</v>
      </c>
      <c r="N865" s="832">
        <v>2</v>
      </c>
      <c r="O865" s="836">
        <v>1</v>
      </c>
      <c r="P865" s="835">
        <v>286.18</v>
      </c>
      <c r="Q865" s="837">
        <v>0.5</v>
      </c>
      <c r="R865" s="832">
        <v>1</v>
      </c>
      <c r="S865" s="837">
        <v>0.5</v>
      </c>
      <c r="T865" s="836">
        <v>0.5</v>
      </c>
      <c r="U865" s="838">
        <v>0.5</v>
      </c>
    </row>
    <row r="866" spans="1:21" ht="14.4" customHeight="1" x14ac:dyDescent="0.3">
      <c r="A866" s="831">
        <v>50</v>
      </c>
      <c r="B866" s="832" t="s">
        <v>2036</v>
      </c>
      <c r="C866" s="832" t="s">
        <v>2041</v>
      </c>
      <c r="D866" s="833" t="s">
        <v>3245</v>
      </c>
      <c r="E866" s="834" t="s">
        <v>2059</v>
      </c>
      <c r="F866" s="832" t="s">
        <v>2037</v>
      </c>
      <c r="G866" s="832" t="s">
        <v>2463</v>
      </c>
      <c r="H866" s="832" t="s">
        <v>626</v>
      </c>
      <c r="I866" s="832" t="s">
        <v>3097</v>
      </c>
      <c r="J866" s="832" t="s">
        <v>2465</v>
      </c>
      <c r="K866" s="832" t="s">
        <v>3098</v>
      </c>
      <c r="L866" s="835">
        <v>234.91</v>
      </c>
      <c r="M866" s="835">
        <v>234.91</v>
      </c>
      <c r="N866" s="832">
        <v>1</v>
      </c>
      <c r="O866" s="836">
        <v>1</v>
      </c>
      <c r="P866" s="835"/>
      <c r="Q866" s="837">
        <v>0</v>
      </c>
      <c r="R866" s="832"/>
      <c r="S866" s="837">
        <v>0</v>
      </c>
      <c r="T866" s="836"/>
      <c r="U866" s="838">
        <v>0</v>
      </c>
    </row>
    <row r="867" spans="1:21" ht="14.4" customHeight="1" x14ac:dyDescent="0.3">
      <c r="A867" s="831">
        <v>50</v>
      </c>
      <c r="B867" s="832" t="s">
        <v>2036</v>
      </c>
      <c r="C867" s="832" t="s">
        <v>2041</v>
      </c>
      <c r="D867" s="833" t="s">
        <v>3245</v>
      </c>
      <c r="E867" s="834" t="s">
        <v>2059</v>
      </c>
      <c r="F867" s="832" t="s">
        <v>2037</v>
      </c>
      <c r="G867" s="832" t="s">
        <v>2149</v>
      </c>
      <c r="H867" s="832" t="s">
        <v>626</v>
      </c>
      <c r="I867" s="832" t="s">
        <v>1751</v>
      </c>
      <c r="J867" s="832" t="s">
        <v>1752</v>
      </c>
      <c r="K867" s="832" t="s">
        <v>1753</v>
      </c>
      <c r="L867" s="835">
        <v>218.62</v>
      </c>
      <c r="M867" s="835">
        <v>218.62</v>
      </c>
      <c r="N867" s="832">
        <v>1</v>
      </c>
      <c r="O867" s="836">
        <v>0.5</v>
      </c>
      <c r="P867" s="835">
        <v>218.62</v>
      </c>
      <c r="Q867" s="837">
        <v>1</v>
      </c>
      <c r="R867" s="832">
        <v>1</v>
      </c>
      <c r="S867" s="837">
        <v>1</v>
      </c>
      <c r="T867" s="836">
        <v>0.5</v>
      </c>
      <c r="U867" s="838">
        <v>1</v>
      </c>
    </row>
    <row r="868" spans="1:21" ht="14.4" customHeight="1" x14ac:dyDescent="0.3">
      <c r="A868" s="831">
        <v>50</v>
      </c>
      <c r="B868" s="832" t="s">
        <v>2036</v>
      </c>
      <c r="C868" s="832" t="s">
        <v>2041</v>
      </c>
      <c r="D868" s="833" t="s">
        <v>3245</v>
      </c>
      <c r="E868" s="834" t="s">
        <v>2059</v>
      </c>
      <c r="F868" s="832" t="s">
        <v>2037</v>
      </c>
      <c r="G868" s="832" t="s">
        <v>2149</v>
      </c>
      <c r="H868" s="832" t="s">
        <v>626</v>
      </c>
      <c r="I868" s="832" t="s">
        <v>1756</v>
      </c>
      <c r="J868" s="832" t="s">
        <v>1752</v>
      </c>
      <c r="K868" s="832" t="s">
        <v>1757</v>
      </c>
      <c r="L868" s="835">
        <v>437.23</v>
      </c>
      <c r="M868" s="835">
        <v>437.23</v>
      </c>
      <c r="N868" s="832">
        <v>1</v>
      </c>
      <c r="O868" s="836">
        <v>0.5</v>
      </c>
      <c r="P868" s="835">
        <v>437.23</v>
      </c>
      <c r="Q868" s="837">
        <v>1</v>
      </c>
      <c r="R868" s="832">
        <v>1</v>
      </c>
      <c r="S868" s="837">
        <v>1</v>
      </c>
      <c r="T868" s="836">
        <v>0.5</v>
      </c>
      <c r="U868" s="838">
        <v>1</v>
      </c>
    </row>
    <row r="869" spans="1:21" ht="14.4" customHeight="1" x14ac:dyDescent="0.3">
      <c r="A869" s="831">
        <v>50</v>
      </c>
      <c r="B869" s="832" t="s">
        <v>2036</v>
      </c>
      <c r="C869" s="832" t="s">
        <v>2041</v>
      </c>
      <c r="D869" s="833" t="s">
        <v>3245</v>
      </c>
      <c r="E869" s="834" t="s">
        <v>2059</v>
      </c>
      <c r="F869" s="832" t="s">
        <v>2037</v>
      </c>
      <c r="G869" s="832" t="s">
        <v>2584</v>
      </c>
      <c r="H869" s="832" t="s">
        <v>587</v>
      </c>
      <c r="I869" s="832" t="s">
        <v>2585</v>
      </c>
      <c r="J869" s="832" t="s">
        <v>2586</v>
      </c>
      <c r="K869" s="832" t="s">
        <v>2587</v>
      </c>
      <c r="L869" s="835">
        <v>32.25</v>
      </c>
      <c r="M869" s="835">
        <v>129</v>
      </c>
      <c r="N869" s="832">
        <v>4</v>
      </c>
      <c r="O869" s="836">
        <v>1</v>
      </c>
      <c r="P869" s="835">
        <v>32.25</v>
      </c>
      <c r="Q869" s="837">
        <v>0.25</v>
      </c>
      <c r="R869" s="832">
        <v>1</v>
      </c>
      <c r="S869" s="837">
        <v>0.25</v>
      </c>
      <c r="T869" s="836">
        <v>0.5</v>
      </c>
      <c r="U869" s="838">
        <v>0.5</v>
      </c>
    </row>
    <row r="870" spans="1:21" ht="14.4" customHeight="1" x14ac:dyDescent="0.3">
      <c r="A870" s="831">
        <v>50</v>
      </c>
      <c r="B870" s="832" t="s">
        <v>2036</v>
      </c>
      <c r="C870" s="832" t="s">
        <v>2041</v>
      </c>
      <c r="D870" s="833" t="s">
        <v>3245</v>
      </c>
      <c r="E870" s="834" t="s">
        <v>2059</v>
      </c>
      <c r="F870" s="832" t="s">
        <v>2037</v>
      </c>
      <c r="G870" s="832" t="s">
        <v>2097</v>
      </c>
      <c r="H870" s="832" t="s">
        <v>587</v>
      </c>
      <c r="I870" s="832" t="s">
        <v>2098</v>
      </c>
      <c r="J870" s="832" t="s">
        <v>2099</v>
      </c>
      <c r="K870" s="832" t="s">
        <v>2100</v>
      </c>
      <c r="L870" s="835">
        <v>6167.15</v>
      </c>
      <c r="M870" s="835">
        <v>6167.15</v>
      </c>
      <c r="N870" s="832">
        <v>1</v>
      </c>
      <c r="O870" s="836">
        <v>1</v>
      </c>
      <c r="P870" s="835">
        <v>6167.15</v>
      </c>
      <c r="Q870" s="837">
        <v>1</v>
      </c>
      <c r="R870" s="832">
        <v>1</v>
      </c>
      <c r="S870" s="837">
        <v>1</v>
      </c>
      <c r="T870" s="836">
        <v>1</v>
      </c>
      <c r="U870" s="838">
        <v>1</v>
      </c>
    </row>
    <row r="871" spans="1:21" ht="14.4" customHeight="1" x14ac:dyDescent="0.3">
      <c r="A871" s="831">
        <v>50</v>
      </c>
      <c r="B871" s="832" t="s">
        <v>2036</v>
      </c>
      <c r="C871" s="832" t="s">
        <v>2041</v>
      </c>
      <c r="D871" s="833" t="s">
        <v>3245</v>
      </c>
      <c r="E871" s="834" t="s">
        <v>2059</v>
      </c>
      <c r="F871" s="832" t="s">
        <v>2037</v>
      </c>
      <c r="G871" s="832" t="s">
        <v>2154</v>
      </c>
      <c r="H871" s="832" t="s">
        <v>626</v>
      </c>
      <c r="I871" s="832" t="s">
        <v>1797</v>
      </c>
      <c r="J871" s="832" t="s">
        <v>1795</v>
      </c>
      <c r="K871" s="832" t="s">
        <v>1798</v>
      </c>
      <c r="L871" s="835">
        <v>477.84</v>
      </c>
      <c r="M871" s="835">
        <v>477.84</v>
      </c>
      <c r="N871" s="832">
        <v>1</v>
      </c>
      <c r="O871" s="836">
        <v>0.5</v>
      </c>
      <c r="P871" s="835">
        <v>477.84</v>
      </c>
      <c r="Q871" s="837">
        <v>1</v>
      </c>
      <c r="R871" s="832">
        <v>1</v>
      </c>
      <c r="S871" s="837">
        <v>1</v>
      </c>
      <c r="T871" s="836">
        <v>0.5</v>
      </c>
      <c r="U871" s="838">
        <v>1</v>
      </c>
    </row>
    <row r="872" spans="1:21" ht="14.4" customHeight="1" x14ac:dyDescent="0.3">
      <c r="A872" s="831">
        <v>50</v>
      </c>
      <c r="B872" s="832" t="s">
        <v>2036</v>
      </c>
      <c r="C872" s="832" t="s">
        <v>2041</v>
      </c>
      <c r="D872" s="833" t="s">
        <v>3245</v>
      </c>
      <c r="E872" s="834" t="s">
        <v>2059</v>
      </c>
      <c r="F872" s="832" t="s">
        <v>2037</v>
      </c>
      <c r="G872" s="832" t="s">
        <v>2885</v>
      </c>
      <c r="H872" s="832" t="s">
        <v>587</v>
      </c>
      <c r="I872" s="832" t="s">
        <v>3099</v>
      </c>
      <c r="J872" s="832" t="s">
        <v>2892</v>
      </c>
      <c r="K872" s="832" t="s">
        <v>3100</v>
      </c>
      <c r="L872" s="835">
        <v>0</v>
      </c>
      <c r="M872" s="835">
        <v>0</v>
      </c>
      <c r="N872" s="832">
        <v>1</v>
      </c>
      <c r="O872" s="836">
        <v>1</v>
      </c>
      <c r="P872" s="835"/>
      <c r="Q872" s="837"/>
      <c r="R872" s="832"/>
      <c r="S872" s="837">
        <v>0</v>
      </c>
      <c r="T872" s="836"/>
      <c r="U872" s="838">
        <v>0</v>
      </c>
    </row>
    <row r="873" spans="1:21" ht="14.4" customHeight="1" x14ac:dyDescent="0.3">
      <c r="A873" s="831">
        <v>50</v>
      </c>
      <c r="B873" s="832" t="s">
        <v>2036</v>
      </c>
      <c r="C873" s="832" t="s">
        <v>2041</v>
      </c>
      <c r="D873" s="833" t="s">
        <v>3245</v>
      </c>
      <c r="E873" s="834" t="s">
        <v>2059</v>
      </c>
      <c r="F873" s="832" t="s">
        <v>2037</v>
      </c>
      <c r="G873" s="832" t="s">
        <v>2601</v>
      </c>
      <c r="H873" s="832" t="s">
        <v>626</v>
      </c>
      <c r="I873" s="832" t="s">
        <v>1883</v>
      </c>
      <c r="J873" s="832" t="s">
        <v>962</v>
      </c>
      <c r="K873" s="832" t="s">
        <v>1884</v>
      </c>
      <c r="L873" s="835">
        <v>0</v>
      </c>
      <c r="M873" s="835">
        <v>0</v>
      </c>
      <c r="N873" s="832">
        <v>1</v>
      </c>
      <c r="O873" s="836">
        <v>1</v>
      </c>
      <c r="P873" s="835">
        <v>0</v>
      </c>
      <c r="Q873" s="837"/>
      <c r="R873" s="832">
        <v>1</v>
      </c>
      <c r="S873" s="837">
        <v>1</v>
      </c>
      <c r="T873" s="836">
        <v>1</v>
      </c>
      <c r="U873" s="838">
        <v>1</v>
      </c>
    </row>
    <row r="874" spans="1:21" ht="14.4" customHeight="1" x14ac:dyDescent="0.3">
      <c r="A874" s="831">
        <v>50</v>
      </c>
      <c r="B874" s="832" t="s">
        <v>2036</v>
      </c>
      <c r="C874" s="832" t="s">
        <v>2041</v>
      </c>
      <c r="D874" s="833" t="s">
        <v>3245</v>
      </c>
      <c r="E874" s="834" t="s">
        <v>2059</v>
      </c>
      <c r="F874" s="832" t="s">
        <v>2037</v>
      </c>
      <c r="G874" s="832" t="s">
        <v>2467</v>
      </c>
      <c r="H874" s="832" t="s">
        <v>587</v>
      </c>
      <c r="I874" s="832" t="s">
        <v>3101</v>
      </c>
      <c r="J874" s="832" t="s">
        <v>2469</v>
      </c>
      <c r="K874" s="832" t="s">
        <v>3102</v>
      </c>
      <c r="L874" s="835">
        <v>60.07</v>
      </c>
      <c r="M874" s="835">
        <v>60.07</v>
      </c>
      <c r="N874" s="832">
        <v>1</v>
      </c>
      <c r="O874" s="836">
        <v>1</v>
      </c>
      <c r="P874" s="835">
        <v>60.07</v>
      </c>
      <c r="Q874" s="837">
        <v>1</v>
      </c>
      <c r="R874" s="832">
        <v>1</v>
      </c>
      <c r="S874" s="837">
        <v>1</v>
      </c>
      <c r="T874" s="836">
        <v>1</v>
      </c>
      <c r="U874" s="838">
        <v>1</v>
      </c>
    </row>
    <row r="875" spans="1:21" ht="14.4" customHeight="1" x14ac:dyDescent="0.3">
      <c r="A875" s="831">
        <v>50</v>
      </c>
      <c r="B875" s="832" t="s">
        <v>2036</v>
      </c>
      <c r="C875" s="832" t="s">
        <v>2041</v>
      </c>
      <c r="D875" s="833" t="s">
        <v>3245</v>
      </c>
      <c r="E875" s="834" t="s">
        <v>2059</v>
      </c>
      <c r="F875" s="832" t="s">
        <v>2037</v>
      </c>
      <c r="G875" s="832" t="s">
        <v>2467</v>
      </c>
      <c r="H875" s="832" t="s">
        <v>587</v>
      </c>
      <c r="I875" s="832" t="s">
        <v>2468</v>
      </c>
      <c r="J875" s="832" t="s">
        <v>2469</v>
      </c>
      <c r="K875" s="832" t="s">
        <v>2380</v>
      </c>
      <c r="L875" s="835">
        <v>120.14</v>
      </c>
      <c r="M875" s="835">
        <v>600.70000000000005</v>
      </c>
      <c r="N875" s="832">
        <v>5</v>
      </c>
      <c r="O875" s="836">
        <v>1.5</v>
      </c>
      <c r="P875" s="835">
        <v>240.28</v>
      </c>
      <c r="Q875" s="837">
        <v>0.39999999999999997</v>
      </c>
      <c r="R875" s="832">
        <v>2</v>
      </c>
      <c r="S875" s="837">
        <v>0.4</v>
      </c>
      <c r="T875" s="836">
        <v>0.5</v>
      </c>
      <c r="U875" s="838">
        <v>0.33333333333333331</v>
      </c>
    </row>
    <row r="876" spans="1:21" ht="14.4" customHeight="1" x14ac:dyDescent="0.3">
      <c r="A876" s="831">
        <v>50</v>
      </c>
      <c r="B876" s="832" t="s">
        <v>2036</v>
      </c>
      <c r="C876" s="832" t="s">
        <v>2041</v>
      </c>
      <c r="D876" s="833" t="s">
        <v>3245</v>
      </c>
      <c r="E876" s="834" t="s">
        <v>2059</v>
      </c>
      <c r="F876" s="832" t="s">
        <v>2037</v>
      </c>
      <c r="G876" s="832" t="s">
        <v>2161</v>
      </c>
      <c r="H876" s="832" t="s">
        <v>587</v>
      </c>
      <c r="I876" s="832" t="s">
        <v>2470</v>
      </c>
      <c r="J876" s="832" t="s">
        <v>1100</v>
      </c>
      <c r="K876" s="832" t="s">
        <v>1722</v>
      </c>
      <c r="L876" s="835">
        <v>210.38</v>
      </c>
      <c r="M876" s="835">
        <v>420.76</v>
      </c>
      <c r="N876" s="832">
        <v>2</v>
      </c>
      <c r="O876" s="836">
        <v>1.5</v>
      </c>
      <c r="P876" s="835">
        <v>210.38</v>
      </c>
      <c r="Q876" s="837">
        <v>0.5</v>
      </c>
      <c r="R876" s="832">
        <v>1</v>
      </c>
      <c r="S876" s="837">
        <v>0.5</v>
      </c>
      <c r="T876" s="836">
        <v>1</v>
      </c>
      <c r="U876" s="838">
        <v>0.66666666666666663</v>
      </c>
    </row>
    <row r="877" spans="1:21" ht="14.4" customHeight="1" x14ac:dyDescent="0.3">
      <c r="A877" s="831">
        <v>50</v>
      </c>
      <c r="B877" s="832" t="s">
        <v>2036</v>
      </c>
      <c r="C877" s="832" t="s">
        <v>2041</v>
      </c>
      <c r="D877" s="833" t="s">
        <v>3245</v>
      </c>
      <c r="E877" s="834" t="s">
        <v>2059</v>
      </c>
      <c r="F877" s="832" t="s">
        <v>2037</v>
      </c>
      <c r="G877" s="832" t="s">
        <v>2198</v>
      </c>
      <c r="H877" s="832" t="s">
        <v>626</v>
      </c>
      <c r="I877" s="832" t="s">
        <v>2379</v>
      </c>
      <c r="J877" s="832" t="s">
        <v>1773</v>
      </c>
      <c r="K877" s="832" t="s">
        <v>2380</v>
      </c>
      <c r="L877" s="835">
        <v>263.68</v>
      </c>
      <c r="M877" s="835">
        <v>263.68</v>
      </c>
      <c r="N877" s="832">
        <v>1</v>
      </c>
      <c r="O877" s="836">
        <v>1</v>
      </c>
      <c r="P877" s="835"/>
      <c r="Q877" s="837">
        <v>0</v>
      </c>
      <c r="R877" s="832"/>
      <c r="S877" s="837">
        <v>0</v>
      </c>
      <c r="T877" s="836"/>
      <c r="U877" s="838">
        <v>0</v>
      </c>
    </row>
    <row r="878" spans="1:21" ht="14.4" customHeight="1" x14ac:dyDescent="0.3">
      <c r="A878" s="831">
        <v>50</v>
      </c>
      <c r="B878" s="832" t="s">
        <v>2036</v>
      </c>
      <c r="C878" s="832" t="s">
        <v>2041</v>
      </c>
      <c r="D878" s="833" t="s">
        <v>3245</v>
      </c>
      <c r="E878" s="834" t="s">
        <v>2059</v>
      </c>
      <c r="F878" s="832" t="s">
        <v>2037</v>
      </c>
      <c r="G878" s="832" t="s">
        <v>2198</v>
      </c>
      <c r="H878" s="832" t="s">
        <v>587</v>
      </c>
      <c r="I878" s="832" t="s">
        <v>3023</v>
      </c>
      <c r="J878" s="832" t="s">
        <v>2920</v>
      </c>
      <c r="K878" s="832" t="s">
        <v>2609</v>
      </c>
      <c r="L878" s="835">
        <v>73.83</v>
      </c>
      <c r="M878" s="835">
        <v>221.49</v>
      </c>
      <c r="N878" s="832">
        <v>3</v>
      </c>
      <c r="O878" s="836">
        <v>0.5</v>
      </c>
      <c r="P878" s="835"/>
      <c r="Q878" s="837">
        <v>0</v>
      </c>
      <c r="R878" s="832"/>
      <c r="S878" s="837">
        <v>0</v>
      </c>
      <c r="T878" s="836"/>
      <c r="U878" s="838">
        <v>0</v>
      </c>
    </row>
    <row r="879" spans="1:21" ht="14.4" customHeight="1" x14ac:dyDescent="0.3">
      <c r="A879" s="831">
        <v>50</v>
      </c>
      <c r="B879" s="832" t="s">
        <v>2036</v>
      </c>
      <c r="C879" s="832" t="s">
        <v>2041</v>
      </c>
      <c r="D879" s="833" t="s">
        <v>3245</v>
      </c>
      <c r="E879" s="834" t="s">
        <v>2059</v>
      </c>
      <c r="F879" s="832" t="s">
        <v>2037</v>
      </c>
      <c r="G879" s="832" t="s">
        <v>2381</v>
      </c>
      <c r="H879" s="832" t="s">
        <v>626</v>
      </c>
      <c r="I879" s="832" t="s">
        <v>2922</v>
      </c>
      <c r="J879" s="832" t="s">
        <v>2383</v>
      </c>
      <c r="K879" s="832" t="s">
        <v>2923</v>
      </c>
      <c r="L879" s="835">
        <v>246.88</v>
      </c>
      <c r="M879" s="835">
        <v>2221.92</v>
      </c>
      <c r="N879" s="832">
        <v>9</v>
      </c>
      <c r="O879" s="836">
        <v>2.5</v>
      </c>
      <c r="P879" s="835"/>
      <c r="Q879" s="837">
        <v>0</v>
      </c>
      <c r="R879" s="832"/>
      <c r="S879" s="837">
        <v>0</v>
      </c>
      <c r="T879" s="836"/>
      <c r="U879" s="838">
        <v>0</v>
      </c>
    </row>
    <row r="880" spans="1:21" ht="14.4" customHeight="1" x14ac:dyDescent="0.3">
      <c r="A880" s="831">
        <v>50</v>
      </c>
      <c r="B880" s="832" t="s">
        <v>2036</v>
      </c>
      <c r="C880" s="832" t="s">
        <v>2041</v>
      </c>
      <c r="D880" s="833" t="s">
        <v>3245</v>
      </c>
      <c r="E880" s="834" t="s">
        <v>2059</v>
      </c>
      <c r="F880" s="832" t="s">
        <v>2037</v>
      </c>
      <c r="G880" s="832" t="s">
        <v>2381</v>
      </c>
      <c r="H880" s="832" t="s">
        <v>626</v>
      </c>
      <c r="I880" s="832" t="s">
        <v>2382</v>
      </c>
      <c r="J880" s="832" t="s">
        <v>2383</v>
      </c>
      <c r="K880" s="832" t="s">
        <v>2384</v>
      </c>
      <c r="L880" s="835">
        <v>301.26</v>
      </c>
      <c r="M880" s="835">
        <v>2711.34</v>
      </c>
      <c r="N880" s="832">
        <v>9</v>
      </c>
      <c r="O880" s="836">
        <v>2.5</v>
      </c>
      <c r="P880" s="835"/>
      <c r="Q880" s="837">
        <v>0</v>
      </c>
      <c r="R880" s="832"/>
      <c r="S880" s="837">
        <v>0</v>
      </c>
      <c r="T880" s="836"/>
      <c r="U880" s="838">
        <v>0</v>
      </c>
    </row>
    <row r="881" spans="1:21" ht="14.4" customHeight="1" x14ac:dyDescent="0.3">
      <c r="A881" s="831">
        <v>50</v>
      </c>
      <c r="B881" s="832" t="s">
        <v>2036</v>
      </c>
      <c r="C881" s="832" t="s">
        <v>2041</v>
      </c>
      <c r="D881" s="833" t="s">
        <v>3245</v>
      </c>
      <c r="E881" s="834" t="s">
        <v>2059</v>
      </c>
      <c r="F881" s="832" t="s">
        <v>2037</v>
      </c>
      <c r="G881" s="832" t="s">
        <v>2178</v>
      </c>
      <c r="H881" s="832" t="s">
        <v>587</v>
      </c>
      <c r="I881" s="832" t="s">
        <v>3103</v>
      </c>
      <c r="J881" s="832" t="s">
        <v>3104</v>
      </c>
      <c r="K881" s="832" t="s">
        <v>3105</v>
      </c>
      <c r="L881" s="835">
        <v>311.12</v>
      </c>
      <c r="M881" s="835">
        <v>311.12</v>
      </c>
      <c r="N881" s="832">
        <v>1</v>
      </c>
      <c r="O881" s="836">
        <v>0.5</v>
      </c>
      <c r="P881" s="835"/>
      <c r="Q881" s="837">
        <v>0</v>
      </c>
      <c r="R881" s="832"/>
      <c r="S881" s="837">
        <v>0</v>
      </c>
      <c r="T881" s="836"/>
      <c r="U881" s="838">
        <v>0</v>
      </c>
    </row>
    <row r="882" spans="1:21" ht="14.4" customHeight="1" x14ac:dyDescent="0.3">
      <c r="A882" s="831">
        <v>50</v>
      </c>
      <c r="B882" s="832" t="s">
        <v>2036</v>
      </c>
      <c r="C882" s="832" t="s">
        <v>2041</v>
      </c>
      <c r="D882" s="833" t="s">
        <v>3245</v>
      </c>
      <c r="E882" s="834" t="s">
        <v>2059</v>
      </c>
      <c r="F882" s="832" t="s">
        <v>2037</v>
      </c>
      <c r="G882" s="832" t="s">
        <v>2178</v>
      </c>
      <c r="H882" s="832" t="s">
        <v>626</v>
      </c>
      <c r="I882" s="832" t="s">
        <v>1781</v>
      </c>
      <c r="J882" s="832" t="s">
        <v>1782</v>
      </c>
      <c r="K882" s="832" t="s">
        <v>1783</v>
      </c>
      <c r="L882" s="835">
        <v>103.72</v>
      </c>
      <c r="M882" s="835">
        <v>311.15999999999997</v>
      </c>
      <c r="N882" s="832">
        <v>3</v>
      </c>
      <c r="O882" s="836">
        <v>0.5</v>
      </c>
      <c r="P882" s="835">
        <v>311.15999999999997</v>
      </c>
      <c r="Q882" s="837">
        <v>1</v>
      </c>
      <c r="R882" s="832">
        <v>3</v>
      </c>
      <c r="S882" s="837">
        <v>1</v>
      </c>
      <c r="T882" s="836">
        <v>0.5</v>
      </c>
      <c r="U882" s="838">
        <v>1</v>
      </c>
    </row>
    <row r="883" spans="1:21" ht="14.4" customHeight="1" x14ac:dyDescent="0.3">
      <c r="A883" s="831">
        <v>50</v>
      </c>
      <c r="B883" s="832" t="s">
        <v>2036</v>
      </c>
      <c r="C883" s="832" t="s">
        <v>2041</v>
      </c>
      <c r="D883" s="833" t="s">
        <v>3245</v>
      </c>
      <c r="E883" s="834" t="s">
        <v>2059</v>
      </c>
      <c r="F883" s="832" t="s">
        <v>2037</v>
      </c>
      <c r="G883" s="832" t="s">
        <v>2178</v>
      </c>
      <c r="H883" s="832" t="s">
        <v>587</v>
      </c>
      <c r="I883" s="832" t="s">
        <v>3106</v>
      </c>
      <c r="J883" s="832" t="s">
        <v>1782</v>
      </c>
      <c r="K883" s="832" t="s">
        <v>3107</v>
      </c>
      <c r="L883" s="835">
        <v>289.08999999999997</v>
      </c>
      <c r="M883" s="835">
        <v>289.08999999999997</v>
      </c>
      <c r="N883" s="832">
        <v>1</v>
      </c>
      <c r="O883" s="836">
        <v>0.5</v>
      </c>
      <c r="P883" s="835">
        <v>289.08999999999997</v>
      </c>
      <c r="Q883" s="837">
        <v>1</v>
      </c>
      <c r="R883" s="832">
        <v>1</v>
      </c>
      <c r="S883" s="837">
        <v>1</v>
      </c>
      <c r="T883" s="836">
        <v>0.5</v>
      </c>
      <c r="U883" s="838">
        <v>1</v>
      </c>
    </row>
    <row r="884" spans="1:21" ht="14.4" customHeight="1" x14ac:dyDescent="0.3">
      <c r="A884" s="831">
        <v>50</v>
      </c>
      <c r="B884" s="832" t="s">
        <v>2036</v>
      </c>
      <c r="C884" s="832" t="s">
        <v>2041</v>
      </c>
      <c r="D884" s="833" t="s">
        <v>3245</v>
      </c>
      <c r="E884" s="834" t="s">
        <v>2059</v>
      </c>
      <c r="F884" s="832" t="s">
        <v>2037</v>
      </c>
      <c r="G884" s="832" t="s">
        <v>2168</v>
      </c>
      <c r="H884" s="832" t="s">
        <v>587</v>
      </c>
      <c r="I884" s="832" t="s">
        <v>2169</v>
      </c>
      <c r="J884" s="832" t="s">
        <v>2170</v>
      </c>
      <c r="K884" s="832" t="s">
        <v>2171</v>
      </c>
      <c r="L884" s="835">
        <v>93.43</v>
      </c>
      <c r="M884" s="835">
        <v>93.43</v>
      </c>
      <c r="N884" s="832">
        <v>1</v>
      </c>
      <c r="O884" s="836">
        <v>0.5</v>
      </c>
      <c r="P884" s="835"/>
      <c r="Q884" s="837">
        <v>0</v>
      </c>
      <c r="R884" s="832"/>
      <c r="S884" s="837">
        <v>0</v>
      </c>
      <c r="T884" s="836"/>
      <c r="U884" s="838">
        <v>0</v>
      </c>
    </row>
    <row r="885" spans="1:21" ht="14.4" customHeight="1" x14ac:dyDescent="0.3">
      <c r="A885" s="831">
        <v>50</v>
      </c>
      <c r="B885" s="832" t="s">
        <v>2036</v>
      </c>
      <c r="C885" s="832" t="s">
        <v>2041</v>
      </c>
      <c r="D885" s="833" t="s">
        <v>3245</v>
      </c>
      <c r="E885" s="834" t="s">
        <v>2059</v>
      </c>
      <c r="F885" s="832" t="s">
        <v>2037</v>
      </c>
      <c r="G885" s="832" t="s">
        <v>2613</v>
      </c>
      <c r="H885" s="832" t="s">
        <v>587</v>
      </c>
      <c r="I885" s="832" t="s">
        <v>2936</v>
      </c>
      <c r="J885" s="832" t="s">
        <v>1476</v>
      </c>
      <c r="K885" s="832" t="s">
        <v>2937</v>
      </c>
      <c r="L885" s="835">
        <v>61.97</v>
      </c>
      <c r="M885" s="835">
        <v>61.97</v>
      </c>
      <c r="N885" s="832">
        <v>1</v>
      </c>
      <c r="O885" s="836">
        <v>0.5</v>
      </c>
      <c r="P885" s="835"/>
      <c r="Q885" s="837">
        <v>0</v>
      </c>
      <c r="R885" s="832"/>
      <c r="S885" s="837">
        <v>0</v>
      </c>
      <c r="T885" s="836"/>
      <c r="U885" s="838">
        <v>0</v>
      </c>
    </row>
    <row r="886" spans="1:21" ht="14.4" customHeight="1" x14ac:dyDescent="0.3">
      <c r="A886" s="831">
        <v>50</v>
      </c>
      <c r="B886" s="832" t="s">
        <v>2036</v>
      </c>
      <c r="C886" s="832" t="s">
        <v>2041</v>
      </c>
      <c r="D886" s="833" t="s">
        <v>3245</v>
      </c>
      <c r="E886" s="834" t="s">
        <v>2059</v>
      </c>
      <c r="F886" s="832" t="s">
        <v>2037</v>
      </c>
      <c r="G886" s="832" t="s">
        <v>2613</v>
      </c>
      <c r="H886" s="832" t="s">
        <v>587</v>
      </c>
      <c r="I886" s="832" t="s">
        <v>2614</v>
      </c>
      <c r="J886" s="832" t="s">
        <v>1476</v>
      </c>
      <c r="K886" s="832" t="s">
        <v>2615</v>
      </c>
      <c r="L886" s="835">
        <v>61.97</v>
      </c>
      <c r="M886" s="835">
        <v>61.97</v>
      </c>
      <c r="N886" s="832">
        <v>1</v>
      </c>
      <c r="O886" s="836">
        <v>0.5</v>
      </c>
      <c r="P886" s="835"/>
      <c r="Q886" s="837">
        <v>0</v>
      </c>
      <c r="R886" s="832"/>
      <c r="S886" s="837">
        <v>0</v>
      </c>
      <c r="T886" s="836"/>
      <c r="U886" s="838">
        <v>0</v>
      </c>
    </row>
    <row r="887" spans="1:21" ht="14.4" customHeight="1" x14ac:dyDescent="0.3">
      <c r="A887" s="831">
        <v>50</v>
      </c>
      <c r="B887" s="832" t="s">
        <v>2036</v>
      </c>
      <c r="C887" s="832" t="s">
        <v>2041</v>
      </c>
      <c r="D887" s="833" t="s">
        <v>3245</v>
      </c>
      <c r="E887" s="834" t="s">
        <v>2059</v>
      </c>
      <c r="F887" s="832" t="s">
        <v>2037</v>
      </c>
      <c r="G887" s="832" t="s">
        <v>2616</v>
      </c>
      <c r="H887" s="832" t="s">
        <v>587</v>
      </c>
      <c r="I887" s="832" t="s">
        <v>3108</v>
      </c>
      <c r="J887" s="832" t="s">
        <v>3109</v>
      </c>
      <c r="K887" s="832" t="s">
        <v>3110</v>
      </c>
      <c r="L887" s="835">
        <v>65.989999999999995</v>
      </c>
      <c r="M887" s="835">
        <v>131.97999999999999</v>
      </c>
      <c r="N887" s="832">
        <v>2</v>
      </c>
      <c r="O887" s="836">
        <v>1.5</v>
      </c>
      <c r="P887" s="835">
        <v>65.989999999999995</v>
      </c>
      <c r="Q887" s="837">
        <v>0.5</v>
      </c>
      <c r="R887" s="832">
        <v>1</v>
      </c>
      <c r="S887" s="837">
        <v>0.5</v>
      </c>
      <c r="T887" s="836">
        <v>0.5</v>
      </c>
      <c r="U887" s="838">
        <v>0.33333333333333331</v>
      </c>
    </row>
    <row r="888" spans="1:21" ht="14.4" customHeight="1" x14ac:dyDescent="0.3">
      <c r="A888" s="831">
        <v>50</v>
      </c>
      <c r="B888" s="832" t="s">
        <v>2036</v>
      </c>
      <c r="C888" s="832" t="s">
        <v>2041</v>
      </c>
      <c r="D888" s="833" t="s">
        <v>3245</v>
      </c>
      <c r="E888" s="834" t="s">
        <v>2059</v>
      </c>
      <c r="F888" s="832" t="s">
        <v>2037</v>
      </c>
      <c r="G888" s="832" t="s">
        <v>2222</v>
      </c>
      <c r="H888" s="832" t="s">
        <v>587</v>
      </c>
      <c r="I888" s="832" t="s">
        <v>2223</v>
      </c>
      <c r="J888" s="832" t="s">
        <v>774</v>
      </c>
      <c r="K888" s="832" t="s">
        <v>2224</v>
      </c>
      <c r="L888" s="835">
        <v>43.94</v>
      </c>
      <c r="M888" s="835">
        <v>219.7</v>
      </c>
      <c r="N888" s="832">
        <v>5</v>
      </c>
      <c r="O888" s="836">
        <v>1.5</v>
      </c>
      <c r="P888" s="835">
        <v>219.7</v>
      </c>
      <c r="Q888" s="837">
        <v>1</v>
      </c>
      <c r="R888" s="832">
        <v>5</v>
      </c>
      <c r="S888" s="837">
        <v>1</v>
      </c>
      <c r="T888" s="836">
        <v>1.5</v>
      </c>
      <c r="U888" s="838">
        <v>1</v>
      </c>
    </row>
    <row r="889" spans="1:21" ht="14.4" customHeight="1" x14ac:dyDescent="0.3">
      <c r="A889" s="831">
        <v>50</v>
      </c>
      <c r="B889" s="832" t="s">
        <v>2036</v>
      </c>
      <c r="C889" s="832" t="s">
        <v>2041</v>
      </c>
      <c r="D889" s="833" t="s">
        <v>3245</v>
      </c>
      <c r="E889" s="834" t="s">
        <v>2059</v>
      </c>
      <c r="F889" s="832" t="s">
        <v>2037</v>
      </c>
      <c r="G889" s="832" t="s">
        <v>2392</v>
      </c>
      <c r="H889" s="832" t="s">
        <v>587</v>
      </c>
      <c r="I889" s="832" t="s">
        <v>3111</v>
      </c>
      <c r="J889" s="832" t="s">
        <v>3112</v>
      </c>
      <c r="K889" s="832" t="s">
        <v>2395</v>
      </c>
      <c r="L889" s="835">
        <v>729.09</v>
      </c>
      <c r="M889" s="835">
        <v>1458.18</v>
      </c>
      <c r="N889" s="832">
        <v>2</v>
      </c>
      <c r="O889" s="836">
        <v>0.5</v>
      </c>
      <c r="P889" s="835">
        <v>1458.18</v>
      </c>
      <c r="Q889" s="837">
        <v>1</v>
      </c>
      <c r="R889" s="832">
        <v>2</v>
      </c>
      <c r="S889" s="837">
        <v>1</v>
      </c>
      <c r="T889" s="836">
        <v>0.5</v>
      </c>
      <c r="U889" s="838">
        <v>1</v>
      </c>
    </row>
    <row r="890" spans="1:21" ht="14.4" customHeight="1" x14ac:dyDescent="0.3">
      <c r="A890" s="831">
        <v>50</v>
      </c>
      <c r="B890" s="832" t="s">
        <v>2036</v>
      </c>
      <c r="C890" s="832" t="s">
        <v>2041</v>
      </c>
      <c r="D890" s="833" t="s">
        <v>3245</v>
      </c>
      <c r="E890" s="834" t="s">
        <v>2059</v>
      </c>
      <c r="F890" s="832" t="s">
        <v>2037</v>
      </c>
      <c r="G890" s="832" t="s">
        <v>2392</v>
      </c>
      <c r="H890" s="832" t="s">
        <v>626</v>
      </c>
      <c r="I890" s="832" t="s">
        <v>2393</v>
      </c>
      <c r="J890" s="832" t="s">
        <v>2394</v>
      </c>
      <c r="K890" s="832" t="s">
        <v>2395</v>
      </c>
      <c r="L890" s="835">
        <v>729.09</v>
      </c>
      <c r="M890" s="835">
        <v>729.09</v>
      </c>
      <c r="N890" s="832">
        <v>1</v>
      </c>
      <c r="O890" s="836">
        <v>0.5</v>
      </c>
      <c r="P890" s="835">
        <v>729.09</v>
      </c>
      <c r="Q890" s="837">
        <v>1</v>
      </c>
      <c r="R890" s="832">
        <v>1</v>
      </c>
      <c r="S890" s="837">
        <v>1</v>
      </c>
      <c r="T890" s="836">
        <v>0.5</v>
      </c>
      <c r="U890" s="838">
        <v>1</v>
      </c>
    </row>
    <row r="891" spans="1:21" ht="14.4" customHeight="1" x14ac:dyDescent="0.3">
      <c r="A891" s="831">
        <v>50</v>
      </c>
      <c r="B891" s="832" t="s">
        <v>2036</v>
      </c>
      <c r="C891" s="832" t="s">
        <v>2041</v>
      </c>
      <c r="D891" s="833" t="s">
        <v>3245</v>
      </c>
      <c r="E891" s="834" t="s">
        <v>2059</v>
      </c>
      <c r="F891" s="832" t="s">
        <v>2037</v>
      </c>
      <c r="G891" s="832" t="s">
        <v>1112</v>
      </c>
      <c r="H891" s="832" t="s">
        <v>626</v>
      </c>
      <c r="I891" s="832" t="s">
        <v>2199</v>
      </c>
      <c r="J891" s="832" t="s">
        <v>2200</v>
      </c>
      <c r="K891" s="832" t="s">
        <v>2201</v>
      </c>
      <c r="L891" s="835">
        <v>184.74</v>
      </c>
      <c r="M891" s="835">
        <v>923.7</v>
      </c>
      <c r="N891" s="832">
        <v>5</v>
      </c>
      <c r="O891" s="836">
        <v>3.5</v>
      </c>
      <c r="P891" s="835">
        <v>923.7</v>
      </c>
      <c r="Q891" s="837">
        <v>1</v>
      </c>
      <c r="R891" s="832">
        <v>5</v>
      </c>
      <c r="S891" s="837">
        <v>1</v>
      </c>
      <c r="T891" s="836">
        <v>3.5</v>
      </c>
      <c r="U891" s="838">
        <v>1</v>
      </c>
    </row>
    <row r="892" spans="1:21" ht="14.4" customHeight="1" x14ac:dyDescent="0.3">
      <c r="A892" s="831">
        <v>50</v>
      </c>
      <c r="B892" s="832" t="s">
        <v>2036</v>
      </c>
      <c r="C892" s="832" t="s">
        <v>2041</v>
      </c>
      <c r="D892" s="833" t="s">
        <v>3245</v>
      </c>
      <c r="E892" s="834" t="s">
        <v>2059</v>
      </c>
      <c r="F892" s="832" t="s">
        <v>2037</v>
      </c>
      <c r="G892" s="832" t="s">
        <v>1112</v>
      </c>
      <c r="H892" s="832" t="s">
        <v>626</v>
      </c>
      <c r="I892" s="832" t="s">
        <v>1625</v>
      </c>
      <c r="J892" s="832" t="s">
        <v>1626</v>
      </c>
      <c r="K892" s="832" t="s">
        <v>1627</v>
      </c>
      <c r="L892" s="835">
        <v>120.61</v>
      </c>
      <c r="M892" s="835">
        <v>361.83</v>
      </c>
      <c r="N892" s="832">
        <v>3</v>
      </c>
      <c r="O892" s="836">
        <v>2</v>
      </c>
      <c r="P892" s="835">
        <v>241.22</v>
      </c>
      <c r="Q892" s="837">
        <v>0.66666666666666674</v>
      </c>
      <c r="R892" s="832">
        <v>2</v>
      </c>
      <c r="S892" s="837">
        <v>0.66666666666666663</v>
      </c>
      <c r="T892" s="836">
        <v>1</v>
      </c>
      <c r="U892" s="838">
        <v>0.5</v>
      </c>
    </row>
    <row r="893" spans="1:21" ht="14.4" customHeight="1" x14ac:dyDescent="0.3">
      <c r="A893" s="831">
        <v>50</v>
      </c>
      <c r="B893" s="832" t="s">
        <v>2036</v>
      </c>
      <c r="C893" s="832" t="s">
        <v>2041</v>
      </c>
      <c r="D893" s="833" t="s">
        <v>3245</v>
      </c>
      <c r="E893" s="834" t="s">
        <v>2059</v>
      </c>
      <c r="F893" s="832" t="s">
        <v>2037</v>
      </c>
      <c r="G893" s="832" t="s">
        <v>1112</v>
      </c>
      <c r="H893" s="832" t="s">
        <v>587</v>
      </c>
      <c r="I893" s="832" t="s">
        <v>1628</v>
      </c>
      <c r="J893" s="832" t="s">
        <v>1626</v>
      </c>
      <c r="K893" s="832" t="s">
        <v>1629</v>
      </c>
      <c r="L893" s="835">
        <v>184.74</v>
      </c>
      <c r="M893" s="835">
        <v>369.48</v>
      </c>
      <c r="N893" s="832">
        <v>2</v>
      </c>
      <c r="O893" s="836">
        <v>1</v>
      </c>
      <c r="P893" s="835">
        <v>184.74</v>
      </c>
      <c r="Q893" s="837">
        <v>0.5</v>
      </c>
      <c r="R893" s="832">
        <v>1</v>
      </c>
      <c r="S893" s="837">
        <v>0.5</v>
      </c>
      <c r="T893" s="836">
        <v>0.5</v>
      </c>
      <c r="U893" s="838">
        <v>0.5</v>
      </c>
    </row>
    <row r="894" spans="1:21" ht="14.4" customHeight="1" x14ac:dyDescent="0.3">
      <c r="A894" s="831">
        <v>50</v>
      </c>
      <c r="B894" s="832" t="s">
        <v>2036</v>
      </c>
      <c r="C894" s="832" t="s">
        <v>2041</v>
      </c>
      <c r="D894" s="833" t="s">
        <v>3245</v>
      </c>
      <c r="E894" s="834" t="s">
        <v>2059</v>
      </c>
      <c r="F894" s="832" t="s">
        <v>2037</v>
      </c>
      <c r="G894" s="832" t="s">
        <v>2087</v>
      </c>
      <c r="H894" s="832" t="s">
        <v>626</v>
      </c>
      <c r="I894" s="832" t="s">
        <v>3113</v>
      </c>
      <c r="J894" s="832" t="s">
        <v>1655</v>
      </c>
      <c r="K894" s="832" t="s">
        <v>3114</v>
      </c>
      <c r="L894" s="835">
        <v>5286.12</v>
      </c>
      <c r="M894" s="835">
        <v>5286.12</v>
      </c>
      <c r="N894" s="832">
        <v>1</v>
      </c>
      <c r="O894" s="836">
        <v>1</v>
      </c>
      <c r="P894" s="835">
        <v>5286.12</v>
      </c>
      <c r="Q894" s="837">
        <v>1</v>
      </c>
      <c r="R894" s="832">
        <v>1</v>
      </c>
      <c r="S894" s="837">
        <v>1</v>
      </c>
      <c r="T894" s="836">
        <v>1</v>
      </c>
      <c r="U894" s="838">
        <v>1</v>
      </c>
    </row>
    <row r="895" spans="1:21" ht="14.4" customHeight="1" x14ac:dyDescent="0.3">
      <c r="A895" s="831">
        <v>50</v>
      </c>
      <c r="B895" s="832" t="s">
        <v>2036</v>
      </c>
      <c r="C895" s="832" t="s">
        <v>2041</v>
      </c>
      <c r="D895" s="833" t="s">
        <v>3245</v>
      </c>
      <c r="E895" s="834" t="s">
        <v>2059</v>
      </c>
      <c r="F895" s="832" t="s">
        <v>2037</v>
      </c>
      <c r="G895" s="832" t="s">
        <v>2087</v>
      </c>
      <c r="H895" s="832" t="s">
        <v>626</v>
      </c>
      <c r="I895" s="832" t="s">
        <v>1654</v>
      </c>
      <c r="J895" s="832" t="s">
        <v>1655</v>
      </c>
      <c r="K895" s="832" t="s">
        <v>1656</v>
      </c>
      <c r="L895" s="835">
        <v>2669.75</v>
      </c>
      <c r="M895" s="835">
        <v>5339.5</v>
      </c>
      <c r="N895" s="832">
        <v>2</v>
      </c>
      <c r="O895" s="836">
        <v>1.5</v>
      </c>
      <c r="P895" s="835">
        <v>5339.5</v>
      </c>
      <c r="Q895" s="837">
        <v>1</v>
      </c>
      <c r="R895" s="832">
        <v>2</v>
      </c>
      <c r="S895" s="837">
        <v>1</v>
      </c>
      <c r="T895" s="836">
        <v>1.5</v>
      </c>
      <c r="U895" s="838">
        <v>1</v>
      </c>
    </row>
    <row r="896" spans="1:21" ht="14.4" customHeight="1" x14ac:dyDescent="0.3">
      <c r="A896" s="831">
        <v>50</v>
      </c>
      <c r="B896" s="832" t="s">
        <v>2036</v>
      </c>
      <c r="C896" s="832" t="s">
        <v>2041</v>
      </c>
      <c r="D896" s="833" t="s">
        <v>3245</v>
      </c>
      <c r="E896" s="834" t="s">
        <v>2059</v>
      </c>
      <c r="F896" s="832" t="s">
        <v>2037</v>
      </c>
      <c r="G896" s="832" t="s">
        <v>2225</v>
      </c>
      <c r="H896" s="832" t="s">
        <v>626</v>
      </c>
      <c r="I896" s="832" t="s">
        <v>2226</v>
      </c>
      <c r="J896" s="832" t="s">
        <v>1760</v>
      </c>
      <c r="K896" s="832" t="s">
        <v>2227</v>
      </c>
      <c r="L896" s="835">
        <v>654.95000000000005</v>
      </c>
      <c r="M896" s="835">
        <v>1964.8500000000001</v>
      </c>
      <c r="N896" s="832">
        <v>3</v>
      </c>
      <c r="O896" s="836">
        <v>2</v>
      </c>
      <c r="P896" s="835">
        <v>1964.8500000000001</v>
      </c>
      <c r="Q896" s="837">
        <v>1</v>
      </c>
      <c r="R896" s="832">
        <v>3</v>
      </c>
      <c r="S896" s="837">
        <v>1</v>
      </c>
      <c r="T896" s="836">
        <v>2</v>
      </c>
      <c r="U896" s="838">
        <v>1</v>
      </c>
    </row>
    <row r="897" spans="1:21" ht="14.4" customHeight="1" x14ac:dyDescent="0.3">
      <c r="A897" s="831">
        <v>50</v>
      </c>
      <c r="B897" s="832" t="s">
        <v>2036</v>
      </c>
      <c r="C897" s="832" t="s">
        <v>2041</v>
      </c>
      <c r="D897" s="833" t="s">
        <v>3245</v>
      </c>
      <c r="E897" s="834" t="s">
        <v>2059</v>
      </c>
      <c r="F897" s="832" t="s">
        <v>2037</v>
      </c>
      <c r="G897" s="832" t="s">
        <v>2225</v>
      </c>
      <c r="H897" s="832" t="s">
        <v>626</v>
      </c>
      <c r="I897" s="832" t="s">
        <v>3008</v>
      </c>
      <c r="J897" s="832" t="s">
        <v>1760</v>
      </c>
      <c r="K897" s="832" t="s">
        <v>3009</v>
      </c>
      <c r="L897" s="835">
        <v>544.38</v>
      </c>
      <c r="M897" s="835">
        <v>2177.52</v>
      </c>
      <c r="N897" s="832">
        <v>4</v>
      </c>
      <c r="O897" s="836">
        <v>3</v>
      </c>
      <c r="P897" s="835">
        <v>544.38</v>
      </c>
      <c r="Q897" s="837">
        <v>0.25</v>
      </c>
      <c r="R897" s="832">
        <v>1</v>
      </c>
      <c r="S897" s="837">
        <v>0.25</v>
      </c>
      <c r="T897" s="836">
        <v>0.5</v>
      </c>
      <c r="U897" s="838">
        <v>0.16666666666666666</v>
      </c>
    </row>
    <row r="898" spans="1:21" ht="14.4" customHeight="1" x14ac:dyDescent="0.3">
      <c r="A898" s="831">
        <v>50</v>
      </c>
      <c r="B898" s="832" t="s">
        <v>2036</v>
      </c>
      <c r="C898" s="832" t="s">
        <v>2041</v>
      </c>
      <c r="D898" s="833" t="s">
        <v>3245</v>
      </c>
      <c r="E898" s="834" t="s">
        <v>2059</v>
      </c>
      <c r="F898" s="832" t="s">
        <v>2037</v>
      </c>
      <c r="G898" s="832" t="s">
        <v>2638</v>
      </c>
      <c r="H898" s="832" t="s">
        <v>587</v>
      </c>
      <c r="I898" s="832" t="s">
        <v>3115</v>
      </c>
      <c r="J898" s="832" t="s">
        <v>2640</v>
      </c>
      <c r="K898" s="832" t="s">
        <v>3116</v>
      </c>
      <c r="L898" s="835">
        <v>299.83999999999997</v>
      </c>
      <c r="M898" s="835">
        <v>299.83999999999997</v>
      </c>
      <c r="N898" s="832">
        <v>1</v>
      </c>
      <c r="O898" s="836">
        <v>0.5</v>
      </c>
      <c r="P898" s="835"/>
      <c r="Q898" s="837">
        <v>0</v>
      </c>
      <c r="R898" s="832"/>
      <c r="S898" s="837">
        <v>0</v>
      </c>
      <c r="T898" s="836"/>
      <c r="U898" s="838">
        <v>0</v>
      </c>
    </row>
    <row r="899" spans="1:21" ht="14.4" customHeight="1" x14ac:dyDescent="0.3">
      <c r="A899" s="831">
        <v>50</v>
      </c>
      <c r="B899" s="832" t="s">
        <v>2036</v>
      </c>
      <c r="C899" s="832" t="s">
        <v>2041</v>
      </c>
      <c r="D899" s="833" t="s">
        <v>3245</v>
      </c>
      <c r="E899" s="834" t="s">
        <v>2059</v>
      </c>
      <c r="F899" s="832" t="s">
        <v>2037</v>
      </c>
      <c r="G899" s="832" t="s">
        <v>2405</v>
      </c>
      <c r="H899" s="832" t="s">
        <v>587</v>
      </c>
      <c r="I899" s="832" t="s">
        <v>2406</v>
      </c>
      <c r="J899" s="832" t="s">
        <v>2407</v>
      </c>
      <c r="K899" s="832" t="s">
        <v>2408</v>
      </c>
      <c r="L899" s="835">
        <v>83.38</v>
      </c>
      <c r="M899" s="835">
        <v>250.14</v>
      </c>
      <c r="N899" s="832">
        <v>3</v>
      </c>
      <c r="O899" s="836">
        <v>0.5</v>
      </c>
      <c r="P899" s="835">
        <v>250.14</v>
      </c>
      <c r="Q899" s="837">
        <v>1</v>
      </c>
      <c r="R899" s="832">
        <v>3</v>
      </c>
      <c r="S899" s="837">
        <v>1</v>
      </c>
      <c r="T899" s="836">
        <v>0.5</v>
      </c>
      <c r="U899" s="838">
        <v>1</v>
      </c>
    </row>
    <row r="900" spans="1:21" ht="14.4" customHeight="1" x14ac:dyDescent="0.3">
      <c r="A900" s="831">
        <v>50</v>
      </c>
      <c r="B900" s="832" t="s">
        <v>2036</v>
      </c>
      <c r="C900" s="832" t="s">
        <v>2041</v>
      </c>
      <c r="D900" s="833" t="s">
        <v>3245</v>
      </c>
      <c r="E900" s="834" t="s">
        <v>2059</v>
      </c>
      <c r="F900" s="832" t="s">
        <v>2037</v>
      </c>
      <c r="G900" s="832" t="s">
        <v>2176</v>
      </c>
      <c r="H900" s="832" t="s">
        <v>626</v>
      </c>
      <c r="I900" s="832" t="s">
        <v>1819</v>
      </c>
      <c r="J900" s="832" t="s">
        <v>1156</v>
      </c>
      <c r="K900" s="832" t="s">
        <v>1820</v>
      </c>
      <c r="L900" s="835">
        <v>154.36000000000001</v>
      </c>
      <c r="M900" s="835">
        <v>154.36000000000001</v>
      </c>
      <c r="N900" s="832">
        <v>1</v>
      </c>
      <c r="O900" s="836">
        <v>1</v>
      </c>
      <c r="P900" s="835">
        <v>154.36000000000001</v>
      </c>
      <c r="Q900" s="837">
        <v>1</v>
      </c>
      <c r="R900" s="832">
        <v>1</v>
      </c>
      <c r="S900" s="837">
        <v>1</v>
      </c>
      <c r="T900" s="836">
        <v>1</v>
      </c>
      <c r="U900" s="838">
        <v>1</v>
      </c>
    </row>
    <row r="901" spans="1:21" ht="14.4" customHeight="1" x14ac:dyDescent="0.3">
      <c r="A901" s="831">
        <v>50</v>
      </c>
      <c r="B901" s="832" t="s">
        <v>2036</v>
      </c>
      <c r="C901" s="832" t="s">
        <v>2041</v>
      </c>
      <c r="D901" s="833" t="s">
        <v>3245</v>
      </c>
      <c r="E901" s="834" t="s">
        <v>2059</v>
      </c>
      <c r="F901" s="832" t="s">
        <v>2037</v>
      </c>
      <c r="G901" s="832" t="s">
        <v>2176</v>
      </c>
      <c r="H901" s="832" t="s">
        <v>626</v>
      </c>
      <c r="I901" s="832" t="s">
        <v>3117</v>
      </c>
      <c r="J901" s="832" t="s">
        <v>3118</v>
      </c>
      <c r="K901" s="832" t="s">
        <v>3119</v>
      </c>
      <c r="L901" s="835">
        <v>66.08</v>
      </c>
      <c r="M901" s="835">
        <v>66.08</v>
      </c>
      <c r="N901" s="832">
        <v>1</v>
      </c>
      <c r="O901" s="836">
        <v>1</v>
      </c>
      <c r="P901" s="835"/>
      <c r="Q901" s="837">
        <v>0</v>
      </c>
      <c r="R901" s="832"/>
      <c r="S901" s="837">
        <v>0</v>
      </c>
      <c r="T901" s="836"/>
      <c r="U901" s="838">
        <v>0</v>
      </c>
    </row>
    <row r="902" spans="1:21" ht="14.4" customHeight="1" x14ac:dyDescent="0.3">
      <c r="A902" s="831">
        <v>50</v>
      </c>
      <c r="B902" s="832" t="s">
        <v>2036</v>
      </c>
      <c r="C902" s="832" t="s">
        <v>2041</v>
      </c>
      <c r="D902" s="833" t="s">
        <v>3245</v>
      </c>
      <c r="E902" s="834" t="s">
        <v>2059</v>
      </c>
      <c r="F902" s="832" t="s">
        <v>2037</v>
      </c>
      <c r="G902" s="832" t="s">
        <v>2176</v>
      </c>
      <c r="H902" s="832" t="s">
        <v>626</v>
      </c>
      <c r="I902" s="832" t="s">
        <v>3120</v>
      </c>
      <c r="J902" s="832" t="s">
        <v>3121</v>
      </c>
      <c r="K902" s="832" t="s">
        <v>3122</v>
      </c>
      <c r="L902" s="835">
        <v>75.73</v>
      </c>
      <c r="M902" s="835">
        <v>75.73</v>
      </c>
      <c r="N902" s="832">
        <v>1</v>
      </c>
      <c r="O902" s="836">
        <v>1</v>
      </c>
      <c r="P902" s="835"/>
      <c r="Q902" s="837">
        <v>0</v>
      </c>
      <c r="R902" s="832"/>
      <c r="S902" s="837">
        <v>0</v>
      </c>
      <c r="T902" s="836"/>
      <c r="U902" s="838">
        <v>0</v>
      </c>
    </row>
    <row r="903" spans="1:21" ht="14.4" customHeight="1" x14ac:dyDescent="0.3">
      <c r="A903" s="831">
        <v>50</v>
      </c>
      <c r="B903" s="832" t="s">
        <v>2036</v>
      </c>
      <c r="C903" s="832" t="s">
        <v>2041</v>
      </c>
      <c r="D903" s="833" t="s">
        <v>3245</v>
      </c>
      <c r="E903" s="834" t="s">
        <v>2059</v>
      </c>
      <c r="F903" s="832" t="s">
        <v>2037</v>
      </c>
      <c r="G903" s="832" t="s">
        <v>2176</v>
      </c>
      <c r="H903" s="832" t="s">
        <v>587</v>
      </c>
      <c r="I903" s="832" t="s">
        <v>2481</v>
      </c>
      <c r="J903" s="832" t="s">
        <v>1156</v>
      </c>
      <c r="K903" s="832" t="s">
        <v>1820</v>
      </c>
      <c r="L903" s="835">
        <v>154.36000000000001</v>
      </c>
      <c r="M903" s="835">
        <v>308.72000000000003</v>
      </c>
      <c r="N903" s="832">
        <v>2</v>
      </c>
      <c r="O903" s="836">
        <v>1</v>
      </c>
      <c r="P903" s="835"/>
      <c r="Q903" s="837">
        <v>0</v>
      </c>
      <c r="R903" s="832"/>
      <c r="S903" s="837">
        <v>0</v>
      </c>
      <c r="T903" s="836"/>
      <c r="U903" s="838">
        <v>0</v>
      </c>
    </row>
    <row r="904" spans="1:21" ht="14.4" customHeight="1" x14ac:dyDescent="0.3">
      <c r="A904" s="831">
        <v>50</v>
      </c>
      <c r="B904" s="832" t="s">
        <v>2036</v>
      </c>
      <c r="C904" s="832" t="s">
        <v>2041</v>
      </c>
      <c r="D904" s="833" t="s">
        <v>3245</v>
      </c>
      <c r="E904" s="834" t="s">
        <v>2059</v>
      </c>
      <c r="F904" s="832" t="s">
        <v>2037</v>
      </c>
      <c r="G904" s="832" t="s">
        <v>2176</v>
      </c>
      <c r="H904" s="832" t="s">
        <v>587</v>
      </c>
      <c r="I904" s="832" t="s">
        <v>3123</v>
      </c>
      <c r="J904" s="832" t="s">
        <v>3124</v>
      </c>
      <c r="K904" s="832" t="s">
        <v>3125</v>
      </c>
      <c r="L904" s="835">
        <v>75.73</v>
      </c>
      <c r="M904" s="835">
        <v>75.73</v>
      </c>
      <c r="N904" s="832">
        <v>1</v>
      </c>
      <c r="O904" s="836">
        <v>1</v>
      </c>
      <c r="P904" s="835"/>
      <c r="Q904" s="837">
        <v>0</v>
      </c>
      <c r="R904" s="832"/>
      <c r="S904" s="837">
        <v>0</v>
      </c>
      <c r="T904" s="836"/>
      <c r="U904" s="838">
        <v>0</v>
      </c>
    </row>
    <row r="905" spans="1:21" ht="14.4" customHeight="1" x14ac:dyDescent="0.3">
      <c r="A905" s="831">
        <v>50</v>
      </c>
      <c r="B905" s="832" t="s">
        <v>2036</v>
      </c>
      <c r="C905" s="832" t="s">
        <v>2041</v>
      </c>
      <c r="D905" s="833" t="s">
        <v>3245</v>
      </c>
      <c r="E905" s="834" t="s">
        <v>2059</v>
      </c>
      <c r="F905" s="832" t="s">
        <v>2037</v>
      </c>
      <c r="G905" s="832" t="s">
        <v>2409</v>
      </c>
      <c r="H905" s="832" t="s">
        <v>626</v>
      </c>
      <c r="I905" s="832" t="s">
        <v>2410</v>
      </c>
      <c r="J905" s="832" t="s">
        <v>1812</v>
      </c>
      <c r="K905" s="832" t="s">
        <v>2411</v>
      </c>
      <c r="L905" s="835">
        <v>63.14</v>
      </c>
      <c r="M905" s="835">
        <v>63.14</v>
      </c>
      <c r="N905" s="832">
        <v>1</v>
      </c>
      <c r="O905" s="836">
        <v>0.5</v>
      </c>
      <c r="P905" s="835">
        <v>63.14</v>
      </c>
      <c r="Q905" s="837">
        <v>1</v>
      </c>
      <c r="R905" s="832">
        <v>1</v>
      </c>
      <c r="S905" s="837">
        <v>1</v>
      </c>
      <c r="T905" s="836">
        <v>0.5</v>
      </c>
      <c r="U905" s="838">
        <v>1</v>
      </c>
    </row>
    <row r="906" spans="1:21" ht="14.4" customHeight="1" x14ac:dyDescent="0.3">
      <c r="A906" s="831">
        <v>50</v>
      </c>
      <c r="B906" s="832" t="s">
        <v>2036</v>
      </c>
      <c r="C906" s="832" t="s">
        <v>2041</v>
      </c>
      <c r="D906" s="833" t="s">
        <v>3245</v>
      </c>
      <c r="E906" s="834" t="s">
        <v>2059</v>
      </c>
      <c r="F906" s="832" t="s">
        <v>2037</v>
      </c>
      <c r="G906" s="832" t="s">
        <v>2409</v>
      </c>
      <c r="H906" s="832" t="s">
        <v>626</v>
      </c>
      <c r="I906" s="832" t="s">
        <v>1814</v>
      </c>
      <c r="J906" s="832" t="s">
        <v>1809</v>
      </c>
      <c r="K906" s="832" t="s">
        <v>1815</v>
      </c>
      <c r="L906" s="835">
        <v>49.08</v>
      </c>
      <c r="M906" s="835">
        <v>49.08</v>
      </c>
      <c r="N906" s="832">
        <v>1</v>
      </c>
      <c r="O906" s="836">
        <v>0.5</v>
      </c>
      <c r="P906" s="835">
        <v>49.08</v>
      </c>
      <c r="Q906" s="837">
        <v>1</v>
      </c>
      <c r="R906" s="832">
        <v>1</v>
      </c>
      <c r="S906" s="837">
        <v>1</v>
      </c>
      <c r="T906" s="836">
        <v>0.5</v>
      </c>
      <c r="U906" s="838">
        <v>1</v>
      </c>
    </row>
    <row r="907" spans="1:21" ht="14.4" customHeight="1" x14ac:dyDescent="0.3">
      <c r="A907" s="831">
        <v>50</v>
      </c>
      <c r="B907" s="832" t="s">
        <v>2036</v>
      </c>
      <c r="C907" s="832" t="s">
        <v>2041</v>
      </c>
      <c r="D907" s="833" t="s">
        <v>3245</v>
      </c>
      <c r="E907" s="834" t="s">
        <v>2059</v>
      </c>
      <c r="F907" s="832" t="s">
        <v>2037</v>
      </c>
      <c r="G907" s="832" t="s">
        <v>2409</v>
      </c>
      <c r="H907" s="832" t="s">
        <v>626</v>
      </c>
      <c r="I907" s="832" t="s">
        <v>1811</v>
      </c>
      <c r="J907" s="832" t="s">
        <v>1812</v>
      </c>
      <c r="K907" s="832" t="s">
        <v>1813</v>
      </c>
      <c r="L907" s="835">
        <v>49.08</v>
      </c>
      <c r="M907" s="835">
        <v>49.08</v>
      </c>
      <c r="N907" s="832">
        <v>1</v>
      </c>
      <c r="O907" s="836">
        <v>0.5</v>
      </c>
      <c r="P907" s="835"/>
      <c r="Q907" s="837">
        <v>0</v>
      </c>
      <c r="R907" s="832"/>
      <c r="S907" s="837">
        <v>0</v>
      </c>
      <c r="T907" s="836"/>
      <c r="U907" s="838">
        <v>0</v>
      </c>
    </row>
    <row r="908" spans="1:21" ht="14.4" customHeight="1" x14ac:dyDescent="0.3">
      <c r="A908" s="831">
        <v>50</v>
      </c>
      <c r="B908" s="832" t="s">
        <v>2036</v>
      </c>
      <c r="C908" s="832" t="s">
        <v>2041</v>
      </c>
      <c r="D908" s="833" t="s">
        <v>3245</v>
      </c>
      <c r="E908" s="834" t="s">
        <v>2059</v>
      </c>
      <c r="F908" s="832" t="s">
        <v>2038</v>
      </c>
      <c r="G908" s="832" t="s">
        <v>2414</v>
      </c>
      <c r="H908" s="832" t="s">
        <v>587</v>
      </c>
      <c r="I908" s="832" t="s">
        <v>2415</v>
      </c>
      <c r="J908" s="832" t="s">
        <v>2416</v>
      </c>
      <c r="K908" s="832" t="s">
        <v>2417</v>
      </c>
      <c r="L908" s="835">
        <v>25</v>
      </c>
      <c r="M908" s="835">
        <v>2000</v>
      </c>
      <c r="N908" s="832">
        <v>80</v>
      </c>
      <c r="O908" s="836">
        <v>20</v>
      </c>
      <c r="P908" s="835">
        <v>1900</v>
      </c>
      <c r="Q908" s="837">
        <v>0.95</v>
      </c>
      <c r="R908" s="832">
        <v>76</v>
      </c>
      <c r="S908" s="837">
        <v>0.95</v>
      </c>
      <c r="T908" s="836">
        <v>19</v>
      </c>
      <c r="U908" s="838">
        <v>0.95</v>
      </c>
    </row>
    <row r="909" spans="1:21" ht="14.4" customHeight="1" x14ac:dyDescent="0.3">
      <c r="A909" s="831">
        <v>50</v>
      </c>
      <c r="B909" s="832" t="s">
        <v>2036</v>
      </c>
      <c r="C909" s="832" t="s">
        <v>2041</v>
      </c>
      <c r="D909" s="833" t="s">
        <v>3245</v>
      </c>
      <c r="E909" s="834" t="s">
        <v>2059</v>
      </c>
      <c r="F909" s="832" t="s">
        <v>2038</v>
      </c>
      <c r="G909" s="832" t="s">
        <v>2414</v>
      </c>
      <c r="H909" s="832" t="s">
        <v>587</v>
      </c>
      <c r="I909" s="832" t="s">
        <v>2418</v>
      </c>
      <c r="J909" s="832" t="s">
        <v>2416</v>
      </c>
      <c r="K909" s="832" t="s">
        <v>2419</v>
      </c>
      <c r="L909" s="835">
        <v>30</v>
      </c>
      <c r="M909" s="835">
        <v>2520</v>
      </c>
      <c r="N909" s="832">
        <v>84</v>
      </c>
      <c r="O909" s="836">
        <v>21</v>
      </c>
      <c r="P909" s="835">
        <v>2400</v>
      </c>
      <c r="Q909" s="837">
        <v>0.95238095238095233</v>
      </c>
      <c r="R909" s="832">
        <v>80</v>
      </c>
      <c r="S909" s="837">
        <v>0.95238095238095233</v>
      </c>
      <c r="T909" s="836">
        <v>20</v>
      </c>
      <c r="U909" s="838">
        <v>0.95238095238095233</v>
      </c>
    </row>
    <row r="910" spans="1:21" ht="14.4" customHeight="1" x14ac:dyDescent="0.3">
      <c r="A910" s="831">
        <v>50</v>
      </c>
      <c r="B910" s="832" t="s">
        <v>2036</v>
      </c>
      <c r="C910" s="832" t="s">
        <v>2041</v>
      </c>
      <c r="D910" s="833" t="s">
        <v>3245</v>
      </c>
      <c r="E910" s="834" t="s">
        <v>2059</v>
      </c>
      <c r="F910" s="832" t="s">
        <v>2038</v>
      </c>
      <c r="G910" s="832" t="s">
        <v>2414</v>
      </c>
      <c r="H910" s="832" t="s">
        <v>587</v>
      </c>
      <c r="I910" s="832" t="s">
        <v>3126</v>
      </c>
      <c r="J910" s="832" t="s">
        <v>2416</v>
      </c>
      <c r="K910" s="832" t="s">
        <v>3127</v>
      </c>
      <c r="L910" s="835">
        <v>15</v>
      </c>
      <c r="M910" s="835">
        <v>60</v>
      </c>
      <c r="N910" s="832">
        <v>4</v>
      </c>
      <c r="O910" s="836">
        <v>1</v>
      </c>
      <c r="P910" s="835">
        <v>60</v>
      </c>
      <c r="Q910" s="837">
        <v>1</v>
      </c>
      <c r="R910" s="832">
        <v>4</v>
      </c>
      <c r="S910" s="837">
        <v>1</v>
      </c>
      <c r="T910" s="836">
        <v>1</v>
      </c>
      <c r="U910" s="838">
        <v>1</v>
      </c>
    </row>
    <row r="911" spans="1:21" ht="14.4" customHeight="1" x14ac:dyDescent="0.3">
      <c r="A911" s="831">
        <v>50</v>
      </c>
      <c r="B911" s="832" t="s">
        <v>2036</v>
      </c>
      <c r="C911" s="832" t="s">
        <v>2041</v>
      </c>
      <c r="D911" s="833" t="s">
        <v>3245</v>
      </c>
      <c r="E911" s="834" t="s">
        <v>2059</v>
      </c>
      <c r="F911" s="832" t="s">
        <v>2038</v>
      </c>
      <c r="G911" s="832" t="s">
        <v>2420</v>
      </c>
      <c r="H911" s="832" t="s">
        <v>587</v>
      </c>
      <c r="I911" s="832" t="s">
        <v>2421</v>
      </c>
      <c r="J911" s="832" t="s">
        <v>2422</v>
      </c>
      <c r="K911" s="832" t="s">
        <v>2423</v>
      </c>
      <c r="L911" s="835">
        <v>378.48</v>
      </c>
      <c r="M911" s="835">
        <v>3406.32</v>
      </c>
      <c r="N911" s="832">
        <v>9</v>
      </c>
      <c r="O911" s="836">
        <v>9</v>
      </c>
      <c r="P911" s="835">
        <v>3406.32</v>
      </c>
      <c r="Q911" s="837">
        <v>1</v>
      </c>
      <c r="R911" s="832">
        <v>9</v>
      </c>
      <c r="S911" s="837">
        <v>1</v>
      </c>
      <c r="T911" s="836">
        <v>9</v>
      </c>
      <c r="U911" s="838">
        <v>1</v>
      </c>
    </row>
    <row r="912" spans="1:21" ht="14.4" customHeight="1" x14ac:dyDescent="0.3">
      <c r="A912" s="831">
        <v>50</v>
      </c>
      <c r="B912" s="832" t="s">
        <v>2036</v>
      </c>
      <c r="C912" s="832" t="s">
        <v>2041</v>
      </c>
      <c r="D912" s="833" t="s">
        <v>3245</v>
      </c>
      <c r="E912" s="834" t="s">
        <v>2059</v>
      </c>
      <c r="F912" s="832" t="s">
        <v>2038</v>
      </c>
      <c r="G912" s="832" t="s">
        <v>2420</v>
      </c>
      <c r="H912" s="832" t="s">
        <v>587</v>
      </c>
      <c r="I912" s="832" t="s">
        <v>2424</v>
      </c>
      <c r="J912" s="832" t="s">
        <v>2425</v>
      </c>
      <c r="K912" s="832" t="s">
        <v>2426</v>
      </c>
      <c r="L912" s="835">
        <v>378.48</v>
      </c>
      <c r="M912" s="835">
        <v>3784.8</v>
      </c>
      <c r="N912" s="832">
        <v>10</v>
      </c>
      <c r="O912" s="836">
        <v>10</v>
      </c>
      <c r="P912" s="835">
        <v>3406.32</v>
      </c>
      <c r="Q912" s="837">
        <v>0.9</v>
      </c>
      <c r="R912" s="832">
        <v>9</v>
      </c>
      <c r="S912" s="837">
        <v>0.9</v>
      </c>
      <c r="T912" s="836">
        <v>9</v>
      </c>
      <c r="U912" s="838">
        <v>0.9</v>
      </c>
    </row>
    <row r="913" spans="1:21" ht="14.4" customHeight="1" x14ac:dyDescent="0.3">
      <c r="A913" s="831">
        <v>50</v>
      </c>
      <c r="B913" s="832" t="s">
        <v>2036</v>
      </c>
      <c r="C913" s="832" t="s">
        <v>2041</v>
      </c>
      <c r="D913" s="833" t="s">
        <v>3245</v>
      </c>
      <c r="E913" s="834" t="s">
        <v>2059</v>
      </c>
      <c r="F913" s="832" t="s">
        <v>2038</v>
      </c>
      <c r="G913" s="832" t="s">
        <v>2420</v>
      </c>
      <c r="H913" s="832" t="s">
        <v>587</v>
      </c>
      <c r="I913" s="832" t="s">
        <v>2427</v>
      </c>
      <c r="J913" s="832" t="s">
        <v>2428</v>
      </c>
      <c r="K913" s="832" t="s">
        <v>2429</v>
      </c>
      <c r="L913" s="835">
        <v>378.48</v>
      </c>
      <c r="M913" s="835">
        <v>756.96</v>
      </c>
      <c r="N913" s="832">
        <v>2</v>
      </c>
      <c r="O913" s="836">
        <v>2</v>
      </c>
      <c r="P913" s="835">
        <v>756.96</v>
      </c>
      <c r="Q913" s="837">
        <v>1</v>
      </c>
      <c r="R913" s="832">
        <v>2</v>
      </c>
      <c r="S913" s="837">
        <v>1</v>
      </c>
      <c r="T913" s="836">
        <v>2</v>
      </c>
      <c r="U913" s="838">
        <v>1</v>
      </c>
    </row>
    <row r="914" spans="1:21" ht="14.4" customHeight="1" x14ac:dyDescent="0.3">
      <c r="A914" s="831">
        <v>50</v>
      </c>
      <c r="B914" s="832" t="s">
        <v>2036</v>
      </c>
      <c r="C914" s="832" t="s">
        <v>2041</v>
      </c>
      <c r="D914" s="833" t="s">
        <v>3245</v>
      </c>
      <c r="E914" s="834" t="s">
        <v>2059</v>
      </c>
      <c r="F914" s="832" t="s">
        <v>2038</v>
      </c>
      <c r="G914" s="832" t="s">
        <v>2420</v>
      </c>
      <c r="H914" s="832" t="s">
        <v>587</v>
      </c>
      <c r="I914" s="832" t="s">
        <v>2430</v>
      </c>
      <c r="J914" s="832" t="s">
        <v>2431</v>
      </c>
      <c r="K914" s="832" t="s">
        <v>2432</v>
      </c>
      <c r="L914" s="835">
        <v>378.48</v>
      </c>
      <c r="M914" s="835">
        <v>756.96</v>
      </c>
      <c r="N914" s="832">
        <v>2</v>
      </c>
      <c r="O914" s="836">
        <v>2</v>
      </c>
      <c r="P914" s="835">
        <v>756.96</v>
      </c>
      <c r="Q914" s="837">
        <v>1</v>
      </c>
      <c r="R914" s="832">
        <v>2</v>
      </c>
      <c r="S914" s="837">
        <v>1</v>
      </c>
      <c r="T914" s="836">
        <v>2</v>
      </c>
      <c r="U914" s="838">
        <v>1</v>
      </c>
    </row>
    <row r="915" spans="1:21" ht="14.4" customHeight="1" x14ac:dyDescent="0.3">
      <c r="A915" s="831">
        <v>50</v>
      </c>
      <c r="B915" s="832" t="s">
        <v>2036</v>
      </c>
      <c r="C915" s="832" t="s">
        <v>2041</v>
      </c>
      <c r="D915" s="833" t="s">
        <v>3245</v>
      </c>
      <c r="E915" s="834" t="s">
        <v>2060</v>
      </c>
      <c r="F915" s="832" t="s">
        <v>2037</v>
      </c>
      <c r="G915" s="832" t="s">
        <v>2062</v>
      </c>
      <c r="H915" s="832" t="s">
        <v>587</v>
      </c>
      <c r="I915" s="832" t="s">
        <v>3128</v>
      </c>
      <c r="J915" s="832" t="s">
        <v>3129</v>
      </c>
      <c r="K915" s="832" t="s">
        <v>1790</v>
      </c>
      <c r="L915" s="835">
        <v>430.05</v>
      </c>
      <c r="M915" s="835">
        <v>430.05</v>
      </c>
      <c r="N915" s="832">
        <v>1</v>
      </c>
      <c r="O915" s="836">
        <v>1</v>
      </c>
      <c r="P915" s="835"/>
      <c r="Q915" s="837">
        <v>0</v>
      </c>
      <c r="R915" s="832"/>
      <c r="S915" s="837">
        <v>0</v>
      </c>
      <c r="T915" s="836"/>
      <c r="U915" s="838">
        <v>0</v>
      </c>
    </row>
    <row r="916" spans="1:21" ht="14.4" customHeight="1" x14ac:dyDescent="0.3">
      <c r="A916" s="831">
        <v>50</v>
      </c>
      <c r="B916" s="832" t="s">
        <v>2036</v>
      </c>
      <c r="C916" s="832" t="s">
        <v>2041</v>
      </c>
      <c r="D916" s="833" t="s">
        <v>3245</v>
      </c>
      <c r="E916" s="834" t="s">
        <v>2060</v>
      </c>
      <c r="F916" s="832" t="s">
        <v>2037</v>
      </c>
      <c r="G916" s="832" t="s">
        <v>2062</v>
      </c>
      <c r="H916" s="832" t="s">
        <v>587</v>
      </c>
      <c r="I916" s="832" t="s">
        <v>2063</v>
      </c>
      <c r="J916" s="832" t="s">
        <v>1786</v>
      </c>
      <c r="K916" s="832" t="s">
        <v>1796</v>
      </c>
      <c r="L916" s="835">
        <v>117.71</v>
      </c>
      <c r="M916" s="835">
        <v>117.71</v>
      </c>
      <c r="N916" s="832">
        <v>1</v>
      </c>
      <c r="O916" s="836">
        <v>0.5</v>
      </c>
      <c r="P916" s="835"/>
      <c r="Q916" s="837">
        <v>0</v>
      </c>
      <c r="R916" s="832"/>
      <c r="S916" s="837">
        <v>0</v>
      </c>
      <c r="T916" s="836"/>
      <c r="U916" s="838">
        <v>0</v>
      </c>
    </row>
    <row r="917" spans="1:21" ht="14.4" customHeight="1" x14ac:dyDescent="0.3">
      <c r="A917" s="831">
        <v>50</v>
      </c>
      <c r="B917" s="832" t="s">
        <v>2036</v>
      </c>
      <c r="C917" s="832" t="s">
        <v>2041</v>
      </c>
      <c r="D917" s="833" t="s">
        <v>3245</v>
      </c>
      <c r="E917" s="834" t="s">
        <v>2060</v>
      </c>
      <c r="F917" s="832" t="s">
        <v>2037</v>
      </c>
      <c r="G917" s="832" t="s">
        <v>2233</v>
      </c>
      <c r="H917" s="832" t="s">
        <v>587</v>
      </c>
      <c r="I917" s="832" t="s">
        <v>3130</v>
      </c>
      <c r="J917" s="832" t="s">
        <v>3131</v>
      </c>
      <c r="K917" s="832" t="s">
        <v>2686</v>
      </c>
      <c r="L917" s="835">
        <v>119.7</v>
      </c>
      <c r="M917" s="835">
        <v>239.4</v>
      </c>
      <c r="N917" s="832">
        <v>2</v>
      </c>
      <c r="O917" s="836">
        <v>1</v>
      </c>
      <c r="P917" s="835">
        <v>239.4</v>
      </c>
      <c r="Q917" s="837">
        <v>1</v>
      </c>
      <c r="R917" s="832">
        <v>2</v>
      </c>
      <c r="S917" s="837">
        <v>1</v>
      </c>
      <c r="T917" s="836">
        <v>1</v>
      </c>
      <c r="U917" s="838">
        <v>1</v>
      </c>
    </row>
    <row r="918" spans="1:21" ht="14.4" customHeight="1" x14ac:dyDescent="0.3">
      <c r="A918" s="831">
        <v>50</v>
      </c>
      <c r="B918" s="832" t="s">
        <v>2036</v>
      </c>
      <c r="C918" s="832" t="s">
        <v>2041</v>
      </c>
      <c r="D918" s="833" t="s">
        <v>3245</v>
      </c>
      <c r="E918" s="834" t="s">
        <v>2060</v>
      </c>
      <c r="F918" s="832" t="s">
        <v>2037</v>
      </c>
      <c r="G918" s="832" t="s">
        <v>3132</v>
      </c>
      <c r="H918" s="832" t="s">
        <v>587</v>
      </c>
      <c r="I918" s="832" t="s">
        <v>3133</v>
      </c>
      <c r="J918" s="832" t="s">
        <v>3134</v>
      </c>
      <c r="K918" s="832" t="s">
        <v>3135</v>
      </c>
      <c r="L918" s="835">
        <v>103.8</v>
      </c>
      <c r="M918" s="835">
        <v>311.39999999999998</v>
      </c>
      <c r="N918" s="832">
        <v>3</v>
      </c>
      <c r="O918" s="836">
        <v>1</v>
      </c>
      <c r="P918" s="835">
        <v>311.39999999999998</v>
      </c>
      <c r="Q918" s="837">
        <v>1</v>
      </c>
      <c r="R918" s="832">
        <v>3</v>
      </c>
      <c r="S918" s="837">
        <v>1</v>
      </c>
      <c r="T918" s="836">
        <v>1</v>
      </c>
      <c r="U918" s="838">
        <v>1</v>
      </c>
    </row>
    <row r="919" spans="1:21" ht="14.4" customHeight="1" x14ac:dyDescent="0.3">
      <c r="A919" s="831">
        <v>50</v>
      </c>
      <c r="B919" s="832" t="s">
        <v>2036</v>
      </c>
      <c r="C919" s="832" t="s">
        <v>2041</v>
      </c>
      <c r="D919" s="833" t="s">
        <v>3245</v>
      </c>
      <c r="E919" s="834" t="s">
        <v>2060</v>
      </c>
      <c r="F919" s="832" t="s">
        <v>2037</v>
      </c>
      <c r="G919" s="832" t="s">
        <v>2066</v>
      </c>
      <c r="H919" s="832" t="s">
        <v>587</v>
      </c>
      <c r="I919" s="832" t="s">
        <v>2205</v>
      </c>
      <c r="J919" s="832" t="s">
        <v>2206</v>
      </c>
      <c r="K919" s="832" t="s">
        <v>1958</v>
      </c>
      <c r="L919" s="835">
        <v>35.11</v>
      </c>
      <c r="M919" s="835">
        <v>35.11</v>
      </c>
      <c r="N919" s="832">
        <v>1</v>
      </c>
      <c r="O919" s="836">
        <v>0.5</v>
      </c>
      <c r="P919" s="835"/>
      <c r="Q919" s="837">
        <v>0</v>
      </c>
      <c r="R919" s="832"/>
      <c r="S919" s="837">
        <v>0</v>
      </c>
      <c r="T919" s="836"/>
      <c r="U919" s="838">
        <v>0</v>
      </c>
    </row>
    <row r="920" spans="1:21" ht="14.4" customHeight="1" x14ac:dyDescent="0.3">
      <c r="A920" s="831">
        <v>50</v>
      </c>
      <c r="B920" s="832" t="s">
        <v>2036</v>
      </c>
      <c r="C920" s="832" t="s">
        <v>2041</v>
      </c>
      <c r="D920" s="833" t="s">
        <v>3245</v>
      </c>
      <c r="E920" s="834" t="s">
        <v>2060</v>
      </c>
      <c r="F920" s="832" t="s">
        <v>2037</v>
      </c>
      <c r="G920" s="832" t="s">
        <v>2066</v>
      </c>
      <c r="H920" s="832" t="s">
        <v>626</v>
      </c>
      <c r="I920" s="832" t="s">
        <v>1710</v>
      </c>
      <c r="J920" s="832" t="s">
        <v>686</v>
      </c>
      <c r="K920" s="832" t="s">
        <v>1711</v>
      </c>
      <c r="L920" s="835">
        <v>17.559999999999999</v>
      </c>
      <c r="M920" s="835">
        <v>17.559999999999999</v>
      </c>
      <c r="N920" s="832">
        <v>1</v>
      </c>
      <c r="O920" s="836">
        <v>1</v>
      </c>
      <c r="P920" s="835">
        <v>17.559999999999999</v>
      </c>
      <c r="Q920" s="837">
        <v>1</v>
      </c>
      <c r="R920" s="832">
        <v>1</v>
      </c>
      <c r="S920" s="837">
        <v>1</v>
      </c>
      <c r="T920" s="836">
        <v>1</v>
      </c>
      <c r="U920" s="838">
        <v>1</v>
      </c>
    </row>
    <row r="921" spans="1:21" ht="14.4" customHeight="1" x14ac:dyDescent="0.3">
      <c r="A921" s="831">
        <v>50</v>
      </c>
      <c r="B921" s="832" t="s">
        <v>2036</v>
      </c>
      <c r="C921" s="832" t="s">
        <v>2041</v>
      </c>
      <c r="D921" s="833" t="s">
        <v>3245</v>
      </c>
      <c r="E921" s="834" t="s">
        <v>2060</v>
      </c>
      <c r="F921" s="832" t="s">
        <v>2037</v>
      </c>
      <c r="G921" s="832" t="s">
        <v>2066</v>
      </c>
      <c r="H921" s="832" t="s">
        <v>626</v>
      </c>
      <c r="I921" s="832" t="s">
        <v>1957</v>
      </c>
      <c r="J921" s="832" t="s">
        <v>686</v>
      </c>
      <c r="K921" s="832" t="s">
        <v>1958</v>
      </c>
      <c r="L921" s="835">
        <v>35.11</v>
      </c>
      <c r="M921" s="835">
        <v>35.11</v>
      </c>
      <c r="N921" s="832">
        <v>1</v>
      </c>
      <c r="O921" s="836">
        <v>1</v>
      </c>
      <c r="P921" s="835"/>
      <c r="Q921" s="837">
        <v>0</v>
      </c>
      <c r="R921" s="832"/>
      <c r="S921" s="837">
        <v>0</v>
      </c>
      <c r="T921" s="836"/>
      <c r="U921" s="838">
        <v>0</v>
      </c>
    </row>
    <row r="922" spans="1:21" ht="14.4" customHeight="1" x14ac:dyDescent="0.3">
      <c r="A922" s="831">
        <v>50</v>
      </c>
      <c r="B922" s="832" t="s">
        <v>2036</v>
      </c>
      <c r="C922" s="832" t="s">
        <v>2041</v>
      </c>
      <c r="D922" s="833" t="s">
        <v>3245</v>
      </c>
      <c r="E922" s="834" t="s">
        <v>2060</v>
      </c>
      <c r="F922" s="832" t="s">
        <v>2037</v>
      </c>
      <c r="G922" s="832" t="s">
        <v>2066</v>
      </c>
      <c r="H922" s="832" t="s">
        <v>587</v>
      </c>
      <c r="I922" s="832" t="s">
        <v>3136</v>
      </c>
      <c r="J922" s="832" t="s">
        <v>2071</v>
      </c>
      <c r="K922" s="832" t="s">
        <v>3137</v>
      </c>
      <c r="L922" s="835">
        <v>58.52</v>
      </c>
      <c r="M922" s="835">
        <v>58.52</v>
      </c>
      <c r="N922" s="832">
        <v>1</v>
      </c>
      <c r="O922" s="836">
        <v>1</v>
      </c>
      <c r="P922" s="835">
        <v>58.52</v>
      </c>
      <c r="Q922" s="837">
        <v>1</v>
      </c>
      <c r="R922" s="832">
        <v>1</v>
      </c>
      <c r="S922" s="837">
        <v>1</v>
      </c>
      <c r="T922" s="836">
        <v>1</v>
      </c>
      <c r="U922" s="838">
        <v>1</v>
      </c>
    </row>
    <row r="923" spans="1:21" ht="14.4" customHeight="1" x14ac:dyDescent="0.3">
      <c r="A923" s="831">
        <v>50</v>
      </c>
      <c r="B923" s="832" t="s">
        <v>2036</v>
      </c>
      <c r="C923" s="832" t="s">
        <v>2041</v>
      </c>
      <c r="D923" s="833" t="s">
        <v>3245</v>
      </c>
      <c r="E923" s="834" t="s">
        <v>2060</v>
      </c>
      <c r="F923" s="832" t="s">
        <v>2037</v>
      </c>
      <c r="G923" s="832" t="s">
        <v>2709</v>
      </c>
      <c r="H923" s="832" t="s">
        <v>626</v>
      </c>
      <c r="I923" s="832" t="s">
        <v>1914</v>
      </c>
      <c r="J923" s="832" t="s">
        <v>715</v>
      </c>
      <c r="K923" s="832" t="s">
        <v>1796</v>
      </c>
      <c r="L923" s="835">
        <v>132</v>
      </c>
      <c r="M923" s="835">
        <v>132</v>
      </c>
      <c r="N923" s="832">
        <v>1</v>
      </c>
      <c r="O923" s="836">
        <v>1</v>
      </c>
      <c r="P923" s="835">
        <v>132</v>
      </c>
      <c r="Q923" s="837">
        <v>1</v>
      </c>
      <c r="R923" s="832">
        <v>1</v>
      </c>
      <c r="S923" s="837">
        <v>1</v>
      </c>
      <c r="T923" s="836">
        <v>1</v>
      </c>
      <c r="U923" s="838">
        <v>1</v>
      </c>
    </row>
    <row r="924" spans="1:21" ht="14.4" customHeight="1" x14ac:dyDescent="0.3">
      <c r="A924" s="831">
        <v>50</v>
      </c>
      <c r="B924" s="832" t="s">
        <v>2036</v>
      </c>
      <c r="C924" s="832" t="s">
        <v>2041</v>
      </c>
      <c r="D924" s="833" t="s">
        <v>3245</v>
      </c>
      <c r="E924" s="834" t="s">
        <v>2060</v>
      </c>
      <c r="F924" s="832" t="s">
        <v>2037</v>
      </c>
      <c r="G924" s="832" t="s">
        <v>2709</v>
      </c>
      <c r="H924" s="832" t="s">
        <v>626</v>
      </c>
      <c r="I924" s="832" t="s">
        <v>2710</v>
      </c>
      <c r="J924" s="832" t="s">
        <v>715</v>
      </c>
      <c r="K924" s="832" t="s">
        <v>2711</v>
      </c>
      <c r="L924" s="835">
        <v>264</v>
      </c>
      <c r="M924" s="835">
        <v>264</v>
      </c>
      <c r="N924" s="832">
        <v>1</v>
      </c>
      <c r="O924" s="836">
        <v>1</v>
      </c>
      <c r="P924" s="835"/>
      <c r="Q924" s="837">
        <v>0</v>
      </c>
      <c r="R924" s="832"/>
      <c r="S924" s="837">
        <v>0</v>
      </c>
      <c r="T924" s="836"/>
      <c r="U924" s="838">
        <v>0</v>
      </c>
    </row>
    <row r="925" spans="1:21" ht="14.4" customHeight="1" x14ac:dyDescent="0.3">
      <c r="A925" s="831">
        <v>50</v>
      </c>
      <c r="B925" s="832" t="s">
        <v>2036</v>
      </c>
      <c r="C925" s="832" t="s">
        <v>2041</v>
      </c>
      <c r="D925" s="833" t="s">
        <v>3245</v>
      </c>
      <c r="E925" s="834" t="s">
        <v>2060</v>
      </c>
      <c r="F925" s="832" t="s">
        <v>2037</v>
      </c>
      <c r="G925" s="832" t="s">
        <v>2270</v>
      </c>
      <c r="H925" s="832" t="s">
        <v>587</v>
      </c>
      <c r="I925" s="832" t="s">
        <v>3138</v>
      </c>
      <c r="J925" s="832" t="s">
        <v>743</v>
      </c>
      <c r="K925" s="832" t="s">
        <v>2511</v>
      </c>
      <c r="L925" s="835">
        <v>91.11</v>
      </c>
      <c r="M925" s="835">
        <v>91.11</v>
      </c>
      <c r="N925" s="832">
        <v>1</v>
      </c>
      <c r="O925" s="836">
        <v>1</v>
      </c>
      <c r="P925" s="835"/>
      <c r="Q925" s="837">
        <v>0</v>
      </c>
      <c r="R925" s="832"/>
      <c r="S925" s="837">
        <v>0</v>
      </c>
      <c r="T925" s="836"/>
      <c r="U925" s="838">
        <v>0</v>
      </c>
    </row>
    <row r="926" spans="1:21" ht="14.4" customHeight="1" x14ac:dyDescent="0.3">
      <c r="A926" s="831">
        <v>50</v>
      </c>
      <c r="B926" s="832" t="s">
        <v>2036</v>
      </c>
      <c r="C926" s="832" t="s">
        <v>2041</v>
      </c>
      <c r="D926" s="833" t="s">
        <v>3245</v>
      </c>
      <c r="E926" s="834" t="s">
        <v>2060</v>
      </c>
      <c r="F926" s="832" t="s">
        <v>2037</v>
      </c>
      <c r="G926" s="832" t="s">
        <v>2119</v>
      </c>
      <c r="H926" s="832" t="s">
        <v>587</v>
      </c>
      <c r="I926" s="832" t="s">
        <v>1953</v>
      </c>
      <c r="J926" s="832" t="s">
        <v>1323</v>
      </c>
      <c r="K926" s="832" t="s">
        <v>1954</v>
      </c>
      <c r="L926" s="835">
        <v>42.51</v>
      </c>
      <c r="M926" s="835">
        <v>127.53</v>
      </c>
      <c r="N926" s="832">
        <v>3</v>
      </c>
      <c r="O926" s="836">
        <v>1</v>
      </c>
      <c r="P926" s="835"/>
      <c r="Q926" s="837">
        <v>0</v>
      </c>
      <c r="R926" s="832"/>
      <c r="S926" s="837">
        <v>0</v>
      </c>
      <c r="T926" s="836"/>
      <c r="U926" s="838">
        <v>0</v>
      </c>
    </row>
    <row r="927" spans="1:21" ht="14.4" customHeight="1" x14ac:dyDescent="0.3">
      <c r="A927" s="831">
        <v>50</v>
      </c>
      <c r="B927" s="832" t="s">
        <v>2036</v>
      </c>
      <c r="C927" s="832" t="s">
        <v>2041</v>
      </c>
      <c r="D927" s="833" t="s">
        <v>3245</v>
      </c>
      <c r="E927" s="834" t="s">
        <v>2060</v>
      </c>
      <c r="F927" s="832" t="s">
        <v>2037</v>
      </c>
      <c r="G927" s="832" t="s">
        <v>3139</v>
      </c>
      <c r="H927" s="832" t="s">
        <v>587</v>
      </c>
      <c r="I927" s="832" t="s">
        <v>3140</v>
      </c>
      <c r="J927" s="832" t="s">
        <v>899</v>
      </c>
      <c r="K927" s="832" t="s">
        <v>3141</v>
      </c>
      <c r="L927" s="835">
        <v>105.63</v>
      </c>
      <c r="M927" s="835">
        <v>105.63</v>
      </c>
      <c r="N927" s="832">
        <v>1</v>
      </c>
      <c r="O927" s="836">
        <v>1</v>
      </c>
      <c r="P927" s="835">
        <v>105.63</v>
      </c>
      <c r="Q927" s="837">
        <v>1</v>
      </c>
      <c r="R927" s="832">
        <v>1</v>
      </c>
      <c r="S927" s="837">
        <v>1</v>
      </c>
      <c r="T927" s="836">
        <v>1</v>
      </c>
      <c r="U927" s="838">
        <v>1</v>
      </c>
    </row>
    <row r="928" spans="1:21" ht="14.4" customHeight="1" x14ac:dyDescent="0.3">
      <c r="A928" s="831">
        <v>50</v>
      </c>
      <c r="B928" s="832" t="s">
        <v>2036</v>
      </c>
      <c r="C928" s="832" t="s">
        <v>2041</v>
      </c>
      <c r="D928" s="833" t="s">
        <v>3245</v>
      </c>
      <c r="E928" s="834" t="s">
        <v>2060</v>
      </c>
      <c r="F928" s="832" t="s">
        <v>2037</v>
      </c>
      <c r="G928" s="832" t="s">
        <v>2094</v>
      </c>
      <c r="H928" s="832" t="s">
        <v>587</v>
      </c>
      <c r="I928" s="832" t="s">
        <v>2095</v>
      </c>
      <c r="J928" s="832" t="s">
        <v>1202</v>
      </c>
      <c r="K928" s="832" t="s">
        <v>2096</v>
      </c>
      <c r="L928" s="835">
        <v>98.75</v>
      </c>
      <c r="M928" s="835">
        <v>197.5</v>
      </c>
      <c r="N928" s="832">
        <v>2</v>
      </c>
      <c r="O928" s="836">
        <v>0.5</v>
      </c>
      <c r="P928" s="835">
        <v>197.5</v>
      </c>
      <c r="Q928" s="837">
        <v>1</v>
      </c>
      <c r="R928" s="832">
        <v>2</v>
      </c>
      <c r="S928" s="837">
        <v>1</v>
      </c>
      <c r="T928" s="836">
        <v>0.5</v>
      </c>
      <c r="U928" s="838">
        <v>1</v>
      </c>
    </row>
    <row r="929" spans="1:21" ht="14.4" customHeight="1" x14ac:dyDescent="0.3">
      <c r="A929" s="831">
        <v>50</v>
      </c>
      <c r="B929" s="832" t="s">
        <v>2036</v>
      </c>
      <c r="C929" s="832" t="s">
        <v>2041</v>
      </c>
      <c r="D929" s="833" t="s">
        <v>3245</v>
      </c>
      <c r="E929" s="834" t="s">
        <v>2060</v>
      </c>
      <c r="F929" s="832" t="s">
        <v>2037</v>
      </c>
      <c r="G929" s="832" t="s">
        <v>2075</v>
      </c>
      <c r="H929" s="832" t="s">
        <v>587</v>
      </c>
      <c r="I929" s="832" t="s">
        <v>3142</v>
      </c>
      <c r="J929" s="832" t="s">
        <v>2212</v>
      </c>
      <c r="K929" s="832" t="s">
        <v>3014</v>
      </c>
      <c r="L929" s="835">
        <v>0</v>
      </c>
      <c r="M929" s="835">
        <v>0</v>
      </c>
      <c r="N929" s="832">
        <v>1</v>
      </c>
      <c r="O929" s="836">
        <v>0.5</v>
      </c>
      <c r="P929" s="835"/>
      <c r="Q929" s="837"/>
      <c r="R929" s="832"/>
      <c r="S929" s="837">
        <v>0</v>
      </c>
      <c r="T929" s="836"/>
      <c r="U929" s="838">
        <v>0</v>
      </c>
    </row>
    <row r="930" spans="1:21" ht="14.4" customHeight="1" x14ac:dyDescent="0.3">
      <c r="A930" s="831">
        <v>50</v>
      </c>
      <c r="B930" s="832" t="s">
        <v>2036</v>
      </c>
      <c r="C930" s="832" t="s">
        <v>2041</v>
      </c>
      <c r="D930" s="833" t="s">
        <v>3245</v>
      </c>
      <c r="E930" s="834" t="s">
        <v>2060</v>
      </c>
      <c r="F930" s="832" t="s">
        <v>2037</v>
      </c>
      <c r="G930" s="832" t="s">
        <v>2075</v>
      </c>
      <c r="H930" s="832" t="s">
        <v>587</v>
      </c>
      <c r="I930" s="832" t="s">
        <v>2076</v>
      </c>
      <c r="J930" s="832" t="s">
        <v>2077</v>
      </c>
      <c r="K930" s="832" t="s">
        <v>2078</v>
      </c>
      <c r="L930" s="835">
        <v>11.73</v>
      </c>
      <c r="M930" s="835">
        <v>11.73</v>
      </c>
      <c r="N930" s="832">
        <v>1</v>
      </c>
      <c r="O930" s="836">
        <v>0.5</v>
      </c>
      <c r="P930" s="835"/>
      <c r="Q930" s="837">
        <v>0</v>
      </c>
      <c r="R930" s="832"/>
      <c r="S930" s="837">
        <v>0</v>
      </c>
      <c r="T930" s="836"/>
      <c r="U930" s="838">
        <v>0</v>
      </c>
    </row>
    <row r="931" spans="1:21" ht="14.4" customHeight="1" x14ac:dyDescent="0.3">
      <c r="A931" s="831">
        <v>50</v>
      </c>
      <c r="B931" s="832" t="s">
        <v>2036</v>
      </c>
      <c r="C931" s="832" t="s">
        <v>2041</v>
      </c>
      <c r="D931" s="833" t="s">
        <v>3245</v>
      </c>
      <c r="E931" s="834" t="s">
        <v>2060</v>
      </c>
      <c r="F931" s="832" t="s">
        <v>2037</v>
      </c>
      <c r="G931" s="832" t="s">
        <v>3143</v>
      </c>
      <c r="H931" s="832" t="s">
        <v>626</v>
      </c>
      <c r="I931" s="832" t="s">
        <v>3144</v>
      </c>
      <c r="J931" s="832" t="s">
        <v>1731</v>
      </c>
      <c r="K931" s="832" t="s">
        <v>3145</v>
      </c>
      <c r="L931" s="835">
        <v>103.64</v>
      </c>
      <c r="M931" s="835">
        <v>103.64</v>
      </c>
      <c r="N931" s="832">
        <v>1</v>
      </c>
      <c r="O931" s="836">
        <v>1</v>
      </c>
      <c r="P931" s="835">
        <v>103.64</v>
      </c>
      <c r="Q931" s="837">
        <v>1</v>
      </c>
      <c r="R931" s="832">
        <v>1</v>
      </c>
      <c r="S931" s="837">
        <v>1</v>
      </c>
      <c r="T931" s="836">
        <v>1</v>
      </c>
      <c r="U931" s="838">
        <v>1</v>
      </c>
    </row>
    <row r="932" spans="1:21" ht="14.4" customHeight="1" x14ac:dyDescent="0.3">
      <c r="A932" s="831">
        <v>50</v>
      </c>
      <c r="B932" s="832" t="s">
        <v>2036</v>
      </c>
      <c r="C932" s="832" t="s">
        <v>2041</v>
      </c>
      <c r="D932" s="833" t="s">
        <v>3245</v>
      </c>
      <c r="E932" s="834" t="s">
        <v>2060</v>
      </c>
      <c r="F932" s="832" t="s">
        <v>2037</v>
      </c>
      <c r="G932" s="832" t="s">
        <v>2136</v>
      </c>
      <c r="H932" s="832" t="s">
        <v>587</v>
      </c>
      <c r="I932" s="832" t="s">
        <v>3085</v>
      </c>
      <c r="J932" s="832" t="s">
        <v>2557</v>
      </c>
      <c r="K932" s="832" t="s">
        <v>3086</v>
      </c>
      <c r="L932" s="835">
        <v>86.43</v>
      </c>
      <c r="M932" s="835">
        <v>259.29000000000002</v>
      </c>
      <c r="N932" s="832">
        <v>3</v>
      </c>
      <c r="O932" s="836">
        <v>1</v>
      </c>
      <c r="P932" s="835">
        <v>259.29000000000002</v>
      </c>
      <c r="Q932" s="837">
        <v>1</v>
      </c>
      <c r="R932" s="832">
        <v>3</v>
      </c>
      <c r="S932" s="837">
        <v>1</v>
      </c>
      <c r="T932" s="836">
        <v>1</v>
      </c>
      <c r="U932" s="838">
        <v>1</v>
      </c>
    </row>
    <row r="933" spans="1:21" ht="14.4" customHeight="1" x14ac:dyDescent="0.3">
      <c r="A933" s="831">
        <v>50</v>
      </c>
      <c r="B933" s="832" t="s">
        <v>2036</v>
      </c>
      <c r="C933" s="832" t="s">
        <v>2041</v>
      </c>
      <c r="D933" s="833" t="s">
        <v>3245</v>
      </c>
      <c r="E933" s="834" t="s">
        <v>2060</v>
      </c>
      <c r="F933" s="832" t="s">
        <v>2037</v>
      </c>
      <c r="G933" s="832" t="s">
        <v>2138</v>
      </c>
      <c r="H933" s="832" t="s">
        <v>626</v>
      </c>
      <c r="I933" s="832" t="s">
        <v>3146</v>
      </c>
      <c r="J933" s="832" t="s">
        <v>1094</v>
      </c>
      <c r="K933" s="832" t="s">
        <v>1692</v>
      </c>
      <c r="L933" s="835">
        <v>27.5</v>
      </c>
      <c r="M933" s="835">
        <v>27.5</v>
      </c>
      <c r="N933" s="832">
        <v>1</v>
      </c>
      <c r="O933" s="836">
        <v>0.5</v>
      </c>
      <c r="P933" s="835">
        <v>27.5</v>
      </c>
      <c r="Q933" s="837">
        <v>1</v>
      </c>
      <c r="R933" s="832">
        <v>1</v>
      </c>
      <c r="S933" s="837">
        <v>1</v>
      </c>
      <c r="T933" s="836">
        <v>0.5</v>
      </c>
      <c r="U933" s="838">
        <v>1</v>
      </c>
    </row>
    <row r="934" spans="1:21" ht="14.4" customHeight="1" x14ac:dyDescent="0.3">
      <c r="A934" s="831">
        <v>50</v>
      </c>
      <c r="B934" s="832" t="s">
        <v>2036</v>
      </c>
      <c r="C934" s="832" t="s">
        <v>2041</v>
      </c>
      <c r="D934" s="833" t="s">
        <v>3245</v>
      </c>
      <c r="E934" s="834" t="s">
        <v>2060</v>
      </c>
      <c r="F934" s="832" t="s">
        <v>2037</v>
      </c>
      <c r="G934" s="832" t="s">
        <v>2138</v>
      </c>
      <c r="H934" s="832" t="s">
        <v>626</v>
      </c>
      <c r="I934" s="832" t="s">
        <v>1698</v>
      </c>
      <c r="J934" s="832" t="s">
        <v>1699</v>
      </c>
      <c r="K934" s="832" t="s">
        <v>1700</v>
      </c>
      <c r="L934" s="835">
        <v>234.07</v>
      </c>
      <c r="M934" s="835">
        <v>234.07</v>
      </c>
      <c r="N934" s="832">
        <v>1</v>
      </c>
      <c r="O934" s="836">
        <v>0.5</v>
      </c>
      <c r="P934" s="835"/>
      <c r="Q934" s="837">
        <v>0</v>
      </c>
      <c r="R934" s="832"/>
      <c r="S934" s="837">
        <v>0</v>
      </c>
      <c r="T934" s="836"/>
      <c r="U934" s="838">
        <v>0</v>
      </c>
    </row>
    <row r="935" spans="1:21" ht="14.4" customHeight="1" x14ac:dyDescent="0.3">
      <c r="A935" s="831">
        <v>50</v>
      </c>
      <c r="B935" s="832" t="s">
        <v>2036</v>
      </c>
      <c r="C935" s="832" t="s">
        <v>2041</v>
      </c>
      <c r="D935" s="833" t="s">
        <v>3245</v>
      </c>
      <c r="E935" s="834" t="s">
        <v>2060</v>
      </c>
      <c r="F935" s="832" t="s">
        <v>2037</v>
      </c>
      <c r="G935" s="832" t="s">
        <v>2138</v>
      </c>
      <c r="H935" s="832" t="s">
        <v>626</v>
      </c>
      <c r="I935" s="832" t="s">
        <v>2322</v>
      </c>
      <c r="J935" s="832" t="s">
        <v>1694</v>
      </c>
      <c r="K935" s="832" t="s">
        <v>2323</v>
      </c>
      <c r="L935" s="835">
        <v>117.03</v>
      </c>
      <c r="M935" s="835">
        <v>234.06</v>
      </c>
      <c r="N935" s="832">
        <v>2</v>
      </c>
      <c r="O935" s="836">
        <v>2</v>
      </c>
      <c r="P935" s="835">
        <v>117.03</v>
      </c>
      <c r="Q935" s="837">
        <v>0.5</v>
      </c>
      <c r="R935" s="832">
        <v>1</v>
      </c>
      <c r="S935" s="837">
        <v>0.5</v>
      </c>
      <c r="T935" s="836">
        <v>1</v>
      </c>
      <c r="U935" s="838">
        <v>0.5</v>
      </c>
    </row>
    <row r="936" spans="1:21" ht="14.4" customHeight="1" x14ac:dyDescent="0.3">
      <c r="A936" s="831">
        <v>50</v>
      </c>
      <c r="B936" s="832" t="s">
        <v>2036</v>
      </c>
      <c r="C936" s="832" t="s">
        <v>2041</v>
      </c>
      <c r="D936" s="833" t="s">
        <v>3245</v>
      </c>
      <c r="E936" s="834" t="s">
        <v>2060</v>
      </c>
      <c r="F936" s="832" t="s">
        <v>2037</v>
      </c>
      <c r="G936" s="832" t="s">
        <v>2139</v>
      </c>
      <c r="H936" s="832" t="s">
        <v>626</v>
      </c>
      <c r="I936" s="832" t="s">
        <v>2190</v>
      </c>
      <c r="J936" s="832" t="s">
        <v>835</v>
      </c>
      <c r="K936" s="832" t="s">
        <v>1634</v>
      </c>
      <c r="L936" s="835">
        <v>1847.49</v>
      </c>
      <c r="M936" s="835">
        <v>1847.49</v>
      </c>
      <c r="N936" s="832">
        <v>1</v>
      </c>
      <c r="O936" s="836">
        <v>1</v>
      </c>
      <c r="P936" s="835"/>
      <c r="Q936" s="837">
        <v>0</v>
      </c>
      <c r="R936" s="832"/>
      <c r="S936" s="837">
        <v>0</v>
      </c>
      <c r="T936" s="836"/>
      <c r="U936" s="838">
        <v>0</v>
      </c>
    </row>
    <row r="937" spans="1:21" ht="14.4" customHeight="1" x14ac:dyDescent="0.3">
      <c r="A937" s="831">
        <v>50</v>
      </c>
      <c r="B937" s="832" t="s">
        <v>2036</v>
      </c>
      <c r="C937" s="832" t="s">
        <v>2041</v>
      </c>
      <c r="D937" s="833" t="s">
        <v>3245</v>
      </c>
      <c r="E937" s="834" t="s">
        <v>2060</v>
      </c>
      <c r="F937" s="832" t="s">
        <v>2037</v>
      </c>
      <c r="G937" s="832" t="s">
        <v>3147</v>
      </c>
      <c r="H937" s="832" t="s">
        <v>587</v>
      </c>
      <c r="I937" s="832" t="s">
        <v>3148</v>
      </c>
      <c r="J937" s="832" t="s">
        <v>875</v>
      </c>
      <c r="K937" s="832" t="s">
        <v>876</v>
      </c>
      <c r="L937" s="835">
        <v>0</v>
      </c>
      <c r="M937" s="835">
        <v>0</v>
      </c>
      <c r="N937" s="832">
        <v>1</v>
      </c>
      <c r="O937" s="836">
        <v>0.5</v>
      </c>
      <c r="P937" s="835">
        <v>0</v>
      </c>
      <c r="Q937" s="837"/>
      <c r="R937" s="832">
        <v>1</v>
      </c>
      <c r="S937" s="837">
        <v>1</v>
      </c>
      <c r="T937" s="836">
        <v>0.5</v>
      </c>
      <c r="U937" s="838">
        <v>1</v>
      </c>
    </row>
    <row r="938" spans="1:21" ht="14.4" customHeight="1" x14ac:dyDescent="0.3">
      <c r="A938" s="831">
        <v>50</v>
      </c>
      <c r="B938" s="832" t="s">
        <v>2036</v>
      </c>
      <c r="C938" s="832" t="s">
        <v>2041</v>
      </c>
      <c r="D938" s="833" t="s">
        <v>3245</v>
      </c>
      <c r="E938" s="834" t="s">
        <v>2060</v>
      </c>
      <c r="F938" s="832" t="s">
        <v>2037</v>
      </c>
      <c r="G938" s="832" t="s">
        <v>2148</v>
      </c>
      <c r="H938" s="832" t="s">
        <v>626</v>
      </c>
      <c r="I938" s="832" t="s">
        <v>1734</v>
      </c>
      <c r="J938" s="832" t="s">
        <v>991</v>
      </c>
      <c r="K938" s="832" t="s">
        <v>1735</v>
      </c>
      <c r="L938" s="835">
        <v>143.09</v>
      </c>
      <c r="M938" s="835">
        <v>143.09</v>
      </c>
      <c r="N938" s="832">
        <v>1</v>
      </c>
      <c r="O938" s="836">
        <v>1</v>
      </c>
      <c r="P938" s="835"/>
      <c r="Q938" s="837">
        <v>0</v>
      </c>
      <c r="R938" s="832"/>
      <c r="S938" s="837">
        <v>0</v>
      </c>
      <c r="T938" s="836"/>
      <c r="U938" s="838">
        <v>0</v>
      </c>
    </row>
    <row r="939" spans="1:21" ht="14.4" customHeight="1" x14ac:dyDescent="0.3">
      <c r="A939" s="831">
        <v>50</v>
      </c>
      <c r="B939" s="832" t="s">
        <v>2036</v>
      </c>
      <c r="C939" s="832" t="s">
        <v>2041</v>
      </c>
      <c r="D939" s="833" t="s">
        <v>3245</v>
      </c>
      <c r="E939" s="834" t="s">
        <v>2060</v>
      </c>
      <c r="F939" s="832" t="s">
        <v>2037</v>
      </c>
      <c r="G939" s="832" t="s">
        <v>2148</v>
      </c>
      <c r="H939" s="832" t="s">
        <v>626</v>
      </c>
      <c r="I939" s="832" t="s">
        <v>1736</v>
      </c>
      <c r="J939" s="832" t="s">
        <v>995</v>
      </c>
      <c r="K939" s="832" t="s">
        <v>1737</v>
      </c>
      <c r="L939" s="835">
        <v>286.18</v>
      </c>
      <c r="M939" s="835">
        <v>286.18</v>
      </c>
      <c r="N939" s="832">
        <v>1</v>
      </c>
      <c r="O939" s="836">
        <v>0.5</v>
      </c>
      <c r="P939" s="835"/>
      <c r="Q939" s="837">
        <v>0</v>
      </c>
      <c r="R939" s="832"/>
      <c r="S939" s="837">
        <v>0</v>
      </c>
      <c r="T939" s="836"/>
      <c r="U939" s="838">
        <v>0</v>
      </c>
    </row>
    <row r="940" spans="1:21" ht="14.4" customHeight="1" x14ac:dyDescent="0.3">
      <c r="A940" s="831">
        <v>50</v>
      </c>
      <c r="B940" s="832" t="s">
        <v>2036</v>
      </c>
      <c r="C940" s="832" t="s">
        <v>2041</v>
      </c>
      <c r="D940" s="833" t="s">
        <v>3245</v>
      </c>
      <c r="E940" s="834" t="s">
        <v>2060</v>
      </c>
      <c r="F940" s="832" t="s">
        <v>2037</v>
      </c>
      <c r="G940" s="832" t="s">
        <v>2149</v>
      </c>
      <c r="H940" s="832" t="s">
        <v>626</v>
      </c>
      <c r="I940" s="832" t="s">
        <v>1751</v>
      </c>
      <c r="J940" s="832" t="s">
        <v>1752</v>
      </c>
      <c r="K940" s="832" t="s">
        <v>1753</v>
      </c>
      <c r="L940" s="835">
        <v>218.62</v>
      </c>
      <c r="M940" s="835">
        <v>437.24</v>
      </c>
      <c r="N940" s="832">
        <v>2</v>
      </c>
      <c r="O940" s="836">
        <v>1.5</v>
      </c>
      <c r="P940" s="835">
        <v>437.24</v>
      </c>
      <c r="Q940" s="837">
        <v>1</v>
      </c>
      <c r="R940" s="832">
        <v>2</v>
      </c>
      <c r="S940" s="837">
        <v>1</v>
      </c>
      <c r="T940" s="836">
        <v>1.5</v>
      </c>
      <c r="U940" s="838">
        <v>1</v>
      </c>
    </row>
    <row r="941" spans="1:21" ht="14.4" customHeight="1" x14ac:dyDescent="0.3">
      <c r="A941" s="831">
        <v>50</v>
      </c>
      <c r="B941" s="832" t="s">
        <v>2036</v>
      </c>
      <c r="C941" s="832" t="s">
        <v>2041</v>
      </c>
      <c r="D941" s="833" t="s">
        <v>3245</v>
      </c>
      <c r="E941" s="834" t="s">
        <v>2060</v>
      </c>
      <c r="F941" s="832" t="s">
        <v>2037</v>
      </c>
      <c r="G941" s="832" t="s">
        <v>2149</v>
      </c>
      <c r="H941" s="832" t="s">
        <v>626</v>
      </c>
      <c r="I941" s="832" t="s">
        <v>1756</v>
      </c>
      <c r="J941" s="832" t="s">
        <v>1752</v>
      </c>
      <c r="K941" s="832" t="s">
        <v>1757</v>
      </c>
      <c r="L941" s="835">
        <v>437.23</v>
      </c>
      <c r="M941" s="835">
        <v>437.23</v>
      </c>
      <c r="N941" s="832">
        <v>1</v>
      </c>
      <c r="O941" s="836">
        <v>1</v>
      </c>
      <c r="P941" s="835">
        <v>437.23</v>
      </c>
      <c r="Q941" s="837">
        <v>1</v>
      </c>
      <c r="R941" s="832">
        <v>1</v>
      </c>
      <c r="S941" s="837">
        <v>1</v>
      </c>
      <c r="T941" s="836">
        <v>1</v>
      </c>
      <c r="U941" s="838">
        <v>1</v>
      </c>
    </row>
    <row r="942" spans="1:21" ht="14.4" customHeight="1" x14ac:dyDescent="0.3">
      <c r="A942" s="831">
        <v>50</v>
      </c>
      <c r="B942" s="832" t="s">
        <v>2036</v>
      </c>
      <c r="C942" s="832" t="s">
        <v>2041</v>
      </c>
      <c r="D942" s="833" t="s">
        <v>3245</v>
      </c>
      <c r="E942" s="834" t="s">
        <v>2060</v>
      </c>
      <c r="F942" s="832" t="s">
        <v>2037</v>
      </c>
      <c r="G942" s="832" t="s">
        <v>2857</v>
      </c>
      <c r="H942" s="832" t="s">
        <v>587</v>
      </c>
      <c r="I942" s="832" t="s">
        <v>3149</v>
      </c>
      <c r="J942" s="832" t="s">
        <v>2859</v>
      </c>
      <c r="K942" s="832" t="s">
        <v>3150</v>
      </c>
      <c r="L942" s="835">
        <v>320.20999999999998</v>
      </c>
      <c r="M942" s="835">
        <v>960.62999999999988</v>
      </c>
      <c r="N942" s="832">
        <v>3</v>
      </c>
      <c r="O942" s="836">
        <v>1</v>
      </c>
      <c r="P942" s="835">
        <v>960.62999999999988</v>
      </c>
      <c r="Q942" s="837">
        <v>1</v>
      </c>
      <c r="R942" s="832">
        <v>3</v>
      </c>
      <c r="S942" s="837">
        <v>1</v>
      </c>
      <c r="T942" s="836">
        <v>1</v>
      </c>
      <c r="U942" s="838">
        <v>1</v>
      </c>
    </row>
    <row r="943" spans="1:21" ht="14.4" customHeight="1" x14ac:dyDescent="0.3">
      <c r="A943" s="831">
        <v>50</v>
      </c>
      <c r="B943" s="832" t="s">
        <v>2036</v>
      </c>
      <c r="C943" s="832" t="s">
        <v>2041</v>
      </c>
      <c r="D943" s="833" t="s">
        <v>3245</v>
      </c>
      <c r="E943" s="834" t="s">
        <v>2060</v>
      </c>
      <c r="F943" s="832" t="s">
        <v>2037</v>
      </c>
      <c r="G943" s="832" t="s">
        <v>2366</v>
      </c>
      <c r="H943" s="832" t="s">
        <v>587</v>
      </c>
      <c r="I943" s="832" t="s">
        <v>3151</v>
      </c>
      <c r="J943" s="832" t="s">
        <v>1059</v>
      </c>
      <c r="K943" s="832" t="s">
        <v>2242</v>
      </c>
      <c r="L943" s="835">
        <v>105.44</v>
      </c>
      <c r="M943" s="835">
        <v>105.44</v>
      </c>
      <c r="N943" s="832">
        <v>1</v>
      </c>
      <c r="O943" s="836">
        <v>0.5</v>
      </c>
      <c r="P943" s="835"/>
      <c r="Q943" s="837">
        <v>0</v>
      </c>
      <c r="R943" s="832"/>
      <c r="S943" s="837">
        <v>0</v>
      </c>
      <c r="T943" s="836"/>
      <c r="U943" s="838">
        <v>0</v>
      </c>
    </row>
    <row r="944" spans="1:21" ht="14.4" customHeight="1" x14ac:dyDescent="0.3">
      <c r="A944" s="831">
        <v>50</v>
      </c>
      <c r="B944" s="832" t="s">
        <v>2036</v>
      </c>
      <c r="C944" s="832" t="s">
        <v>2041</v>
      </c>
      <c r="D944" s="833" t="s">
        <v>3245</v>
      </c>
      <c r="E944" s="834" t="s">
        <v>2060</v>
      </c>
      <c r="F944" s="832" t="s">
        <v>2037</v>
      </c>
      <c r="G944" s="832" t="s">
        <v>2601</v>
      </c>
      <c r="H944" s="832" t="s">
        <v>626</v>
      </c>
      <c r="I944" s="832" t="s">
        <v>1883</v>
      </c>
      <c r="J944" s="832" t="s">
        <v>962</v>
      </c>
      <c r="K944" s="832" t="s">
        <v>1884</v>
      </c>
      <c r="L944" s="835">
        <v>0</v>
      </c>
      <c r="M944" s="835">
        <v>0</v>
      </c>
      <c r="N944" s="832">
        <v>1</v>
      </c>
      <c r="O944" s="836">
        <v>0.5</v>
      </c>
      <c r="P944" s="835"/>
      <c r="Q944" s="837"/>
      <c r="R944" s="832"/>
      <c r="S944" s="837">
        <v>0</v>
      </c>
      <c r="T944" s="836"/>
      <c r="U944" s="838">
        <v>0</v>
      </c>
    </row>
    <row r="945" spans="1:21" ht="14.4" customHeight="1" x14ac:dyDescent="0.3">
      <c r="A945" s="831">
        <v>50</v>
      </c>
      <c r="B945" s="832" t="s">
        <v>2036</v>
      </c>
      <c r="C945" s="832" t="s">
        <v>2041</v>
      </c>
      <c r="D945" s="833" t="s">
        <v>3245</v>
      </c>
      <c r="E945" s="834" t="s">
        <v>2060</v>
      </c>
      <c r="F945" s="832" t="s">
        <v>2037</v>
      </c>
      <c r="G945" s="832" t="s">
        <v>2195</v>
      </c>
      <c r="H945" s="832" t="s">
        <v>587</v>
      </c>
      <c r="I945" s="832" t="s">
        <v>2196</v>
      </c>
      <c r="J945" s="832" t="s">
        <v>1218</v>
      </c>
      <c r="K945" s="832" t="s">
        <v>2197</v>
      </c>
      <c r="L945" s="835">
        <v>219.37</v>
      </c>
      <c r="M945" s="835">
        <v>877.48</v>
      </c>
      <c r="N945" s="832">
        <v>4</v>
      </c>
      <c r="O945" s="836">
        <v>0.5</v>
      </c>
      <c r="P945" s="835"/>
      <c r="Q945" s="837">
        <v>0</v>
      </c>
      <c r="R945" s="832"/>
      <c r="S945" s="837">
        <v>0</v>
      </c>
      <c r="T945" s="836"/>
      <c r="U945" s="838">
        <v>0</v>
      </c>
    </row>
    <row r="946" spans="1:21" ht="14.4" customHeight="1" x14ac:dyDescent="0.3">
      <c r="A946" s="831">
        <v>50</v>
      </c>
      <c r="B946" s="832" t="s">
        <v>2036</v>
      </c>
      <c r="C946" s="832" t="s">
        <v>2041</v>
      </c>
      <c r="D946" s="833" t="s">
        <v>3245</v>
      </c>
      <c r="E946" s="834" t="s">
        <v>2060</v>
      </c>
      <c r="F946" s="832" t="s">
        <v>2037</v>
      </c>
      <c r="G946" s="832" t="s">
        <v>2164</v>
      </c>
      <c r="H946" s="832" t="s">
        <v>587</v>
      </c>
      <c r="I946" s="832" t="s">
        <v>3152</v>
      </c>
      <c r="J946" s="832" t="s">
        <v>3153</v>
      </c>
      <c r="K946" s="832" t="s">
        <v>3154</v>
      </c>
      <c r="L946" s="835">
        <v>333.68</v>
      </c>
      <c r="M946" s="835">
        <v>333.68</v>
      </c>
      <c r="N946" s="832">
        <v>1</v>
      </c>
      <c r="O946" s="836">
        <v>0.5</v>
      </c>
      <c r="P946" s="835">
        <v>333.68</v>
      </c>
      <c r="Q946" s="837">
        <v>1</v>
      </c>
      <c r="R946" s="832">
        <v>1</v>
      </c>
      <c r="S946" s="837">
        <v>1</v>
      </c>
      <c r="T946" s="836">
        <v>0.5</v>
      </c>
      <c r="U946" s="838">
        <v>1</v>
      </c>
    </row>
    <row r="947" spans="1:21" ht="14.4" customHeight="1" x14ac:dyDescent="0.3">
      <c r="A947" s="831">
        <v>50</v>
      </c>
      <c r="B947" s="832" t="s">
        <v>2036</v>
      </c>
      <c r="C947" s="832" t="s">
        <v>2041</v>
      </c>
      <c r="D947" s="833" t="s">
        <v>3245</v>
      </c>
      <c r="E947" s="834" t="s">
        <v>2060</v>
      </c>
      <c r="F947" s="832" t="s">
        <v>2037</v>
      </c>
      <c r="G947" s="832" t="s">
        <v>2198</v>
      </c>
      <c r="H947" s="832" t="s">
        <v>626</v>
      </c>
      <c r="I947" s="832" t="s">
        <v>1772</v>
      </c>
      <c r="J947" s="832" t="s">
        <v>1773</v>
      </c>
      <c r="K947" s="832" t="s">
        <v>1774</v>
      </c>
      <c r="L947" s="835">
        <v>79.11</v>
      </c>
      <c r="M947" s="835">
        <v>158.22</v>
      </c>
      <c r="N947" s="832">
        <v>2</v>
      </c>
      <c r="O947" s="836">
        <v>0.5</v>
      </c>
      <c r="P947" s="835">
        <v>158.22</v>
      </c>
      <c r="Q947" s="837">
        <v>1</v>
      </c>
      <c r="R947" s="832">
        <v>2</v>
      </c>
      <c r="S947" s="837">
        <v>1</v>
      </c>
      <c r="T947" s="836">
        <v>0.5</v>
      </c>
      <c r="U947" s="838">
        <v>1</v>
      </c>
    </row>
    <row r="948" spans="1:21" ht="14.4" customHeight="1" x14ac:dyDescent="0.3">
      <c r="A948" s="831">
        <v>50</v>
      </c>
      <c r="B948" s="832" t="s">
        <v>2036</v>
      </c>
      <c r="C948" s="832" t="s">
        <v>2041</v>
      </c>
      <c r="D948" s="833" t="s">
        <v>3245</v>
      </c>
      <c r="E948" s="834" t="s">
        <v>2060</v>
      </c>
      <c r="F948" s="832" t="s">
        <v>2037</v>
      </c>
      <c r="G948" s="832" t="s">
        <v>2087</v>
      </c>
      <c r="H948" s="832" t="s">
        <v>626</v>
      </c>
      <c r="I948" s="832" t="s">
        <v>1657</v>
      </c>
      <c r="J948" s="832" t="s">
        <v>1655</v>
      </c>
      <c r="K948" s="832" t="s">
        <v>1658</v>
      </c>
      <c r="L948" s="835">
        <v>1887.9</v>
      </c>
      <c r="M948" s="835">
        <v>1887.9</v>
      </c>
      <c r="N948" s="832">
        <v>1</v>
      </c>
      <c r="O948" s="836">
        <v>1</v>
      </c>
      <c r="P948" s="835"/>
      <c r="Q948" s="837">
        <v>0</v>
      </c>
      <c r="R948" s="832"/>
      <c r="S948" s="837">
        <v>0</v>
      </c>
      <c r="T948" s="836"/>
      <c r="U948" s="838">
        <v>0</v>
      </c>
    </row>
    <row r="949" spans="1:21" ht="14.4" customHeight="1" x14ac:dyDescent="0.3">
      <c r="A949" s="831">
        <v>50</v>
      </c>
      <c r="B949" s="832" t="s">
        <v>2036</v>
      </c>
      <c r="C949" s="832" t="s">
        <v>2041</v>
      </c>
      <c r="D949" s="833" t="s">
        <v>3245</v>
      </c>
      <c r="E949" s="834" t="s">
        <v>2060</v>
      </c>
      <c r="F949" s="832" t="s">
        <v>2037</v>
      </c>
      <c r="G949" s="832" t="s">
        <v>2225</v>
      </c>
      <c r="H949" s="832" t="s">
        <v>626</v>
      </c>
      <c r="I949" s="832" t="s">
        <v>1762</v>
      </c>
      <c r="J949" s="832" t="s">
        <v>1760</v>
      </c>
      <c r="K949" s="832" t="s">
        <v>1763</v>
      </c>
      <c r="L949" s="835">
        <v>218.32</v>
      </c>
      <c r="M949" s="835">
        <v>218.32</v>
      </c>
      <c r="N949" s="832">
        <v>1</v>
      </c>
      <c r="O949" s="836">
        <v>0.5</v>
      </c>
      <c r="P949" s="835"/>
      <c r="Q949" s="837">
        <v>0</v>
      </c>
      <c r="R949" s="832"/>
      <c r="S949" s="837">
        <v>0</v>
      </c>
      <c r="T949" s="836"/>
      <c r="U949" s="838">
        <v>0</v>
      </c>
    </row>
    <row r="950" spans="1:21" ht="14.4" customHeight="1" x14ac:dyDescent="0.3">
      <c r="A950" s="831">
        <v>50</v>
      </c>
      <c r="B950" s="832" t="s">
        <v>2036</v>
      </c>
      <c r="C950" s="832" t="s">
        <v>2041</v>
      </c>
      <c r="D950" s="833" t="s">
        <v>3245</v>
      </c>
      <c r="E950" s="834" t="s">
        <v>2060</v>
      </c>
      <c r="F950" s="832" t="s">
        <v>2037</v>
      </c>
      <c r="G950" s="832" t="s">
        <v>2176</v>
      </c>
      <c r="H950" s="832" t="s">
        <v>626</v>
      </c>
      <c r="I950" s="832" t="s">
        <v>3117</v>
      </c>
      <c r="J950" s="832" t="s">
        <v>3118</v>
      </c>
      <c r="K950" s="832" t="s">
        <v>3119</v>
      </c>
      <c r="L950" s="835">
        <v>66.08</v>
      </c>
      <c r="M950" s="835">
        <v>66.08</v>
      </c>
      <c r="N950" s="832">
        <v>1</v>
      </c>
      <c r="O950" s="836">
        <v>1</v>
      </c>
      <c r="P950" s="835"/>
      <c r="Q950" s="837">
        <v>0</v>
      </c>
      <c r="R950" s="832"/>
      <c r="S950" s="837">
        <v>0</v>
      </c>
      <c r="T950" s="836"/>
      <c r="U950" s="838">
        <v>0</v>
      </c>
    </row>
    <row r="951" spans="1:21" ht="14.4" customHeight="1" x14ac:dyDescent="0.3">
      <c r="A951" s="831">
        <v>50</v>
      </c>
      <c r="B951" s="832" t="s">
        <v>2036</v>
      </c>
      <c r="C951" s="832" t="s">
        <v>2041</v>
      </c>
      <c r="D951" s="833" t="s">
        <v>3245</v>
      </c>
      <c r="E951" s="834" t="s">
        <v>2060</v>
      </c>
      <c r="F951" s="832" t="s">
        <v>2038</v>
      </c>
      <c r="G951" s="832" t="s">
        <v>2414</v>
      </c>
      <c r="H951" s="832" t="s">
        <v>587</v>
      </c>
      <c r="I951" s="832" t="s">
        <v>2415</v>
      </c>
      <c r="J951" s="832" t="s">
        <v>2416</v>
      </c>
      <c r="K951" s="832" t="s">
        <v>2417</v>
      </c>
      <c r="L951" s="835">
        <v>25</v>
      </c>
      <c r="M951" s="835">
        <v>2400</v>
      </c>
      <c r="N951" s="832">
        <v>96</v>
      </c>
      <c r="O951" s="836">
        <v>24</v>
      </c>
      <c r="P951" s="835">
        <v>2200</v>
      </c>
      <c r="Q951" s="837">
        <v>0.91666666666666663</v>
      </c>
      <c r="R951" s="832">
        <v>88</v>
      </c>
      <c r="S951" s="837">
        <v>0.91666666666666663</v>
      </c>
      <c r="T951" s="836">
        <v>22</v>
      </c>
      <c r="U951" s="838">
        <v>0.91666666666666663</v>
      </c>
    </row>
    <row r="952" spans="1:21" ht="14.4" customHeight="1" x14ac:dyDescent="0.3">
      <c r="A952" s="831">
        <v>50</v>
      </c>
      <c r="B952" s="832" t="s">
        <v>2036</v>
      </c>
      <c r="C952" s="832" t="s">
        <v>2041</v>
      </c>
      <c r="D952" s="833" t="s">
        <v>3245</v>
      </c>
      <c r="E952" s="834" t="s">
        <v>2060</v>
      </c>
      <c r="F952" s="832" t="s">
        <v>2038</v>
      </c>
      <c r="G952" s="832" t="s">
        <v>2414</v>
      </c>
      <c r="H952" s="832" t="s">
        <v>587</v>
      </c>
      <c r="I952" s="832" t="s">
        <v>2418</v>
      </c>
      <c r="J952" s="832" t="s">
        <v>2416</v>
      </c>
      <c r="K952" s="832" t="s">
        <v>2419</v>
      </c>
      <c r="L952" s="835">
        <v>30</v>
      </c>
      <c r="M952" s="835">
        <v>3510</v>
      </c>
      <c r="N952" s="832">
        <v>117</v>
      </c>
      <c r="O952" s="836">
        <v>30</v>
      </c>
      <c r="P952" s="835">
        <v>3270</v>
      </c>
      <c r="Q952" s="837">
        <v>0.93162393162393164</v>
      </c>
      <c r="R952" s="832">
        <v>109</v>
      </c>
      <c r="S952" s="837">
        <v>0.93162393162393164</v>
      </c>
      <c r="T952" s="836">
        <v>28</v>
      </c>
      <c r="U952" s="838">
        <v>0.93333333333333335</v>
      </c>
    </row>
    <row r="953" spans="1:21" ht="14.4" customHeight="1" x14ac:dyDescent="0.3">
      <c r="A953" s="831">
        <v>50</v>
      </c>
      <c r="B953" s="832" t="s">
        <v>2036</v>
      </c>
      <c r="C953" s="832" t="s">
        <v>2041</v>
      </c>
      <c r="D953" s="833" t="s">
        <v>3245</v>
      </c>
      <c r="E953" s="834" t="s">
        <v>2060</v>
      </c>
      <c r="F953" s="832" t="s">
        <v>2038</v>
      </c>
      <c r="G953" s="832" t="s">
        <v>3155</v>
      </c>
      <c r="H953" s="832" t="s">
        <v>587</v>
      </c>
      <c r="I953" s="832" t="s">
        <v>3156</v>
      </c>
      <c r="J953" s="832" t="s">
        <v>3157</v>
      </c>
      <c r="K953" s="832" t="s">
        <v>3158</v>
      </c>
      <c r="L953" s="835">
        <v>410</v>
      </c>
      <c r="M953" s="835">
        <v>820</v>
      </c>
      <c r="N953" s="832">
        <v>2</v>
      </c>
      <c r="O953" s="836">
        <v>2</v>
      </c>
      <c r="P953" s="835"/>
      <c r="Q953" s="837">
        <v>0</v>
      </c>
      <c r="R953" s="832"/>
      <c r="S953" s="837">
        <v>0</v>
      </c>
      <c r="T953" s="836"/>
      <c r="U953" s="838">
        <v>0</v>
      </c>
    </row>
    <row r="954" spans="1:21" ht="14.4" customHeight="1" x14ac:dyDescent="0.3">
      <c r="A954" s="831">
        <v>50</v>
      </c>
      <c r="B954" s="832" t="s">
        <v>2036</v>
      </c>
      <c r="C954" s="832" t="s">
        <v>2041</v>
      </c>
      <c r="D954" s="833" t="s">
        <v>3245</v>
      </c>
      <c r="E954" s="834" t="s">
        <v>2060</v>
      </c>
      <c r="F954" s="832" t="s">
        <v>2038</v>
      </c>
      <c r="G954" s="832" t="s">
        <v>2420</v>
      </c>
      <c r="H954" s="832" t="s">
        <v>587</v>
      </c>
      <c r="I954" s="832" t="s">
        <v>2421</v>
      </c>
      <c r="J954" s="832" t="s">
        <v>2422</v>
      </c>
      <c r="K954" s="832" t="s">
        <v>2423</v>
      </c>
      <c r="L954" s="835">
        <v>378.48</v>
      </c>
      <c r="M954" s="835">
        <v>8326.5599999999959</v>
      </c>
      <c r="N954" s="832">
        <v>22</v>
      </c>
      <c r="O954" s="836">
        <v>22</v>
      </c>
      <c r="P954" s="835">
        <v>8326.5599999999959</v>
      </c>
      <c r="Q954" s="837">
        <v>1</v>
      </c>
      <c r="R954" s="832">
        <v>22</v>
      </c>
      <c r="S954" s="837">
        <v>1</v>
      </c>
      <c r="T954" s="836">
        <v>22</v>
      </c>
      <c r="U954" s="838">
        <v>1</v>
      </c>
    </row>
    <row r="955" spans="1:21" ht="14.4" customHeight="1" x14ac:dyDescent="0.3">
      <c r="A955" s="831">
        <v>50</v>
      </c>
      <c r="B955" s="832" t="s">
        <v>2036</v>
      </c>
      <c r="C955" s="832" t="s">
        <v>2041</v>
      </c>
      <c r="D955" s="833" t="s">
        <v>3245</v>
      </c>
      <c r="E955" s="834" t="s">
        <v>2060</v>
      </c>
      <c r="F955" s="832" t="s">
        <v>2038</v>
      </c>
      <c r="G955" s="832" t="s">
        <v>2420</v>
      </c>
      <c r="H955" s="832" t="s">
        <v>587</v>
      </c>
      <c r="I955" s="832" t="s">
        <v>2424</v>
      </c>
      <c r="J955" s="832" t="s">
        <v>2425</v>
      </c>
      <c r="K955" s="832" t="s">
        <v>2426</v>
      </c>
      <c r="L955" s="835">
        <v>378.48</v>
      </c>
      <c r="M955" s="835">
        <v>7948.0799999999963</v>
      </c>
      <c r="N955" s="832">
        <v>21</v>
      </c>
      <c r="O955" s="836">
        <v>21</v>
      </c>
      <c r="P955" s="835">
        <v>7569.5999999999967</v>
      </c>
      <c r="Q955" s="837">
        <v>0.95238095238095244</v>
      </c>
      <c r="R955" s="832">
        <v>20</v>
      </c>
      <c r="S955" s="837">
        <v>0.95238095238095233</v>
      </c>
      <c r="T955" s="836">
        <v>20</v>
      </c>
      <c r="U955" s="838">
        <v>0.95238095238095233</v>
      </c>
    </row>
    <row r="956" spans="1:21" ht="14.4" customHeight="1" x14ac:dyDescent="0.3">
      <c r="A956" s="831">
        <v>50</v>
      </c>
      <c r="B956" s="832" t="s">
        <v>2036</v>
      </c>
      <c r="C956" s="832" t="s">
        <v>2041</v>
      </c>
      <c r="D956" s="833" t="s">
        <v>3245</v>
      </c>
      <c r="E956" s="834" t="s">
        <v>2060</v>
      </c>
      <c r="F956" s="832" t="s">
        <v>2038</v>
      </c>
      <c r="G956" s="832" t="s">
        <v>2420</v>
      </c>
      <c r="H956" s="832" t="s">
        <v>587</v>
      </c>
      <c r="I956" s="832" t="s">
        <v>2430</v>
      </c>
      <c r="J956" s="832" t="s">
        <v>2431</v>
      </c>
      <c r="K956" s="832" t="s">
        <v>2432</v>
      </c>
      <c r="L956" s="835">
        <v>378.48</v>
      </c>
      <c r="M956" s="835">
        <v>378.48</v>
      </c>
      <c r="N956" s="832">
        <v>1</v>
      </c>
      <c r="O956" s="836">
        <v>1</v>
      </c>
      <c r="P956" s="835">
        <v>378.48</v>
      </c>
      <c r="Q956" s="837">
        <v>1</v>
      </c>
      <c r="R956" s="832">
        <v>1</v>
      </c>
      <c r="S956" s="837">
        <v>1</v>
      </c>
      <c r="T956" s="836">
        <v>1</v>
      </c>
      <c r="U956" s="838">
        <v>1</v>
      </c>
    </row>
    <row r="957" spans="1:21" ht="14.4" customHeight="1" x14ac:dyDescent="0.3">
      <c r="A957" s="831">
        <v>50</v>
      </c>
      <c r="B957" s="832" t="s">
        <v>2036</v>
      </c>
      <c r="C957" s="832" t="s">
        <v>2041</v>
      </c>
      <c r="D957" s="833" t="s">
        <v>3245</v>
      </c>
      <c r="E957" s="834" t="s">
        <v>2060</v>
      </c>
      <c r="F957" s="832" t="s">
        <v>2038</v>
      </c>
      <c r="G957" s="832" t="s">
        <v>2420</v>
      </c>
      <c r="H957" s="832" t="s">
        <v>587</v>
      </c>
      <c r="I957" s="832" t="s">
        <v>2433</v>
      </c>
      <c r="J957" s="832" t="s">
        <v>2434</v>
      </c>
      <c r="K957" s="832" t="s">
        <v>2435</v>
      </c>
      <c r="L957" s="835">
        <v>378.48</v>
      </c>
      <c r="M957" s="835">
        <v>378.48</v>
      </c>
      <c r="N957" s="832">
        <v>1</v>
      </c>
      <c r="O957" s="836">
        <v>1</v>
      </c>
      <c r="P957" s="835">
        <v>378.48</v>
      </c>
      <c r="Q957" s="837">
        <v>1</v>
      </c>
      <c r="R957" s="832">
        <v>1</v>
      </c>
      <c r="S957" s="837">
        <v>1</v>
      </c>
      <c r="T957" s="836">
        <v>1</v>
      </c>
      <c r="U957" s="838">
        <v>1</v>
      </c>
    </row>
    <row r="958" spans="1:21" ht="14.4" customHeight="1" x14ac:dyDescent="0.3">
      <c r="A958" s="831">
        <v>50</v>
      </c>
      <c r="B958" s="832" t="s">
        <v>2036</v>
      </c>
      <c r="C958" s="832" t="s">
        <v>2041</v>
      </c>
      <c r="D958" s="833" t="s">
        <v>3245</v>
      </c>
      <c r="E958" s="834" t="s">
        <v>2050</v>
      </c>
      <c r="F958" s="832" t="s">
        <v>2037</v>
      </c>
      <c r="G958" s="832" t="s">
        <v>2061</v>
      </c>
      <c r="H958" s="832" t="s">
        <v>626</v>
      </c>
      <c r="I958" s="832" t="s">
        <v>1664</v>
      </c>
      <c r="J958" s="832" t="s">
        <v>731</v>
      </c>
      <c r="K958" s="832" t="s">
        <v>1665</v>
      </c>
      <c r="L958" s="835">
        <v>144.01</v>
      </c>
      <c r="M958" s="835">
        <v>288.02</v>
      </c>
      <c r="N958" s="832">
        <v>2</v>
      </c>
      <c r="O958" s="836">
        <v>1</v>
      </c>
      <c r="P958" s="835">
        <v>288.02</v>
      </c>
      <c r="Q958" s="837">
        <v>1</v>
      </c>
      <c r="R958" s="832">
        <v>2</v>
      </c>
      <c r="S958" s="837">
        <v>1</v>
      </c>
      <c r="T958" s="836">
        <v>1</v>
      </c>
      <c r="U958" s="838">
        <v>1</v>
      </c>
    </row>
    <row r="959" spans="1:21" ht="14.4" customHeight="1" x14ac:dyDescent="0.3">
      <c r="A959" s="831">
        <v>50</v>
      </c>
      <c r="B959" s="832" t="s">
        <v>2036</v>
      </c>
      <c r="C959" s="832" t="s">
        <v>2041</v>
      </c>
      <c r="D959" s="833" t="s">
        <v>3245</v>
      </c>
      <c r="E959" s="834" t="s">
        <v>2050</v>
      </c>
      <c r="F959" s="832" t="s">
        <v>2037</v>
      </c>
      <c r="G959" s="832" t="s">
        <v>2062</v>
      </c>
      <c r="H959" s="832" t="s">
        <v>626</v>
      </c>
      <c r="I959" s="832" t="s">
        <v>1785</v>
      </c>
      <c r="J959" s="832" t="s">
        <v>1786</v>
      </c>
      <c r="K959" s="832" t="s">
        <v>1787</v>
      </c>
      <c r="L959" s="835">
        <v>278.63</v>
      </c>
      <c r="M959" s="835">
        <v>278.63</v>
      </c>
      <c r="N959" s="832">
        <v>1</v>
      </c>
      <c r="O959" s="836">
        <v>0.5</v>
      </c>
      <c r="P959" s="835">
        <v>278.63</v>
      </c>
      <c r="Q959" s="837">
        <v>1</v>
      </c>
      <c r="R959" s="832">
        <v>1</v>
      </c>
      <c r="S959" s="837">
        <v>1</v>
      </c>
      <c r="T959" s="836">
        <v>0.5</v>
      </c>
      <c r="U959" s="838">
        <v>1</v>
      </c>
    </row>
    <row r="960" spans="1:21" ht="14.4" customHeight="1" x14ac:dyDescent="0.3">
      <c r="A960" s="831">
        <v>50</v>
      </c>
      <c r="B960" s="832" t="s">
        <v>2036</v>
      </c>
      <c r="C960" s="832" t="s">
        <v>2041</v>
      </c>
      <c r="D960" s="833" t="s">
        <v>3245</v>
      </c>
      <c r="E960" s="834" t="s">
        <v>2050</v>
      </c>
      <c r="F960" s="832" t="s">
        <v>2037</v>
      </c>
      <c r="G960" s="832" t="s">
        <v>2062</v>
      </c>
      <c r="H960" s="832" t="s">
        <v>587</v>
      </c>
      <c r="I960" s="832" t="s">
        <v>2063</v>
      </c>
      <c r="J960" s="832" t="s">
        <v>1786</v>
      </c>
      <c r="K960" s="832" t="s">
        <v>1796</v>
      </c>
      <c r="L960" s="835">
        <v>117.71</v>
      </c>
      <c r="M960" s="835">
        <v>117.71</v>
      </c>
      <c r="N960" s="832">
        <v>1</v>
      </c>
      <c r="O960" s="836">
        <v>0.5</v>
      </c>
      <c r="P960" s="835"/>
      <c r="Q960" s="837">
        <v>0</v>
      </c>
      <c r="R960" s="832"/>
      <c r="S960" s="837">
        <v>0</v>
      </c>
      <c r="T960" s="836"/>
      <c r="U960" s="838">
        <v>0</v>
      </c>
    </row>
    <row r="961" spans="1:21" ht="14.4" customHeight="1" x14ac:dyDescent="0.3">
      <c r="A961" s="831">
        <v>50</v>
      </c>
      <c r="B961" s="832" t="s">
        <v>2036</v>
      </c>
      <c r="C961" s="832" t="s">
        <v>2041</v>
      </c>
      <c r="D961" s="833" t="s">
        <v>3245</v>
      </c>
      <c r="E961" s="834" t="s">
        <v>2050</v>
      </c>
      <c r="F961" s="832" t="s">
        <v>2037</v>
      </c>
      <c r="G961" s="832" t="s">
        <v>2062</v>
      </c>
      <c r="H961" s="832" t="s">
        <v>587</v>
      </c>
      <c r="I961" s="832" t="s">
        <v>2064</v>
      </c>
      <c r="J961" s="832" t="s">
        <v>1786</v>
      </c>
      <c r="K961" s="832" t="s">
        <v>2065</v>
      </c>
      <c r="L961" s="835">
        <v>603.72</v>
      </c>
      <c r="M961" s="835">
        <v>603.72</v>
      </c>
      <c r="N961" s="832">
        <v>1</v>
      </c>
      <c r="O961" s="836">
        <v>0.5</v>
      </c>
      <c r="P961" s="835"/>
      <c r="Q961" s="837">
        <v>0</v>
      </c>
      <c r="R961" s="832"/>
      <c r="S961" s="837">
        <v>0</v>
      </c>
      <c r="T961" s="836"/>
      <c r="U961" s="838">
        <v>0</v>
      </c>
    </row>
    <row r="962" spans="1:21" ht="14.4" customHeight="1" x14ac:dyDescent="0.3">
      <c r="A962" s="831">
        <v>50</v>
      </c>
      <c r="B962" s="832" t="s">
        <v>2036</v>
      </c>
      <c r="C962" s="832" t="s">
        <v>2041</v>
      </c>
      <c r="D962" s="833" t="s">
        <v>3245</v>
      </c>
      <c r="E962" s="834" t="s">
        <v>2050</v>
      </c>
      <c r="F962" s="832" t="s">
        <v>2037</v>
      </c>
      <c r="G962" s="832" t="s">
        <v>2248</v>
      </c>
      <c r="H962" s="832" t="s">
        <v>626</v>
      </c>
      <c r="I962" s="832" t="s">
        <v>2687</v>
      </c>
      <c r="J962" s="832" t="s">
        <v>1707</v>
      </c>
      <c r="K962" s="832" t="s">
        <v>2011</v>
      </c>
      <c r="L962" s="835">
        <v>65.540000000000006</v>
      </c>
      <c r="M962" s="835">
        <v>65.540000000000006</v>
      </c>
      <c r="N962" s="832">
        <v>1</v>
      </c>
      <c r="O962" s="836">
        <v>0.5</v>
      </c>
      <c r="P962" s="835"/>
      <c r="Q962" s="837">
        <v>0</v>
      </c>
      <c r="R962" s="832"/>
      <c r="S962" s="837">
        <v>0</v>
      </c>
      <c r="T962" s="836"/>
      <c r="U962" s="838">
        <v>0</v>
      </c>
    </row>
    <row r="963" spans="1:21" ht="14.4" customHeight="1" x14ac:dyDescent="0.3">
      <c r="A963" s="831">
        <v>50</v>
      </c>
      <c r="B963" s="832" t="s">
        <v>2036</v>
      </c>
      <c r="C963" s="832" t="s">
        <v>2041</v>
      </c>
      <c r="D963" s="833" t="s">
        <v>3245</v>
      </c>
      <c r="E963" s="834" t="s">
        <v>2050</v>
      </c>
      <c r="F963" s="832" t="s">
        <v>2037</v>
      </c>
      <c r="G963" s="832" t="s">
        <v>2066</v>
      </c>
      <c r="H963" s="832" t="s">
        <v>587</v>
      </c>
      <c r="I963" s="832" t="s">
        <v>2070</v>
      </c>
      <c r="J963" s="832" t="s">
        <v>2071</v>
      </c>
      <c r="K963" s="832" t="s">
        <v>2072</v>
      </c>
      <c r="L963" s="835">
        <v>16.38</v>
      </c>
      <c r="M963" s="835">
        <v>32.76</v>
      </c>
      <c r="N963" s="832">
        <v>2</v>
      </c>
      <c r="O963" s="836">
        <v>1</v>
      </c>
      <c r="P963" s="835">
        <v>16.38</v>
      </c>
      <c r="Q963" s="837">
        <v>0.5</v>
      </c>
      <c r="R963" s="832">
        <v>1</v>
      </c>
      <c r="S963" s="837">
        <v>0.5</v>
      </c>
      <c r="T963" s="836">
        <v>0.5</v>
      </c>
      <c r="U963" s="838">
        <v>0.5</v>
      </c>
    </row>
    <row r="964" spans="1:21" ht="14.4" customHeight="1" x14ac:dyDescent="0.3">
      <c r="A964" s="831">
        <v>50</v>
      </c>
      <c r="B964" s="832" t="s">
        <v>2036</v>
      </c>
      <c r="C964" s="832" t="s">
        <v>2041</v>
      </c>
      <c r="D964" s="833" t="s">
        <v>3245</v>
      </c>
      <c r="E964" s="834" t="s">
        <v>2050</v>
      </c>
      <c r="F964" s="832" t="s">
        <v>2037</v>
      </c>
      <c r="G964" s="832" t="s">
        <v>2066</v>
      </c>
      <c r="H964" s="832" t="s">
        <v>587</v>
      </c>
      <c r="I964" s="832" t="s">
        <v>2112</v>
      </c>
      <c r="J964" s="832" t="s">
        <v>2068</v>
      </c>
      <c r="K964" s="832" t="s">
        <v>1958</v>
      </c>
      <c r="L964" s="835">
        <v>35.11</v>
      </c>
      <c r="M964" s="835">
        <v>140.44</v>
      </c>
      <c r="N964" s="832">
        <v>4</v>
      </c>
      <c r="O964" s="836">
        <v>2</v>
      </c>
      <c r="P964" s="835">
        <v>35.11</v>
      </c>
      <c r="Q964" s="837">
        <v>0.25</v>
      </c>
      <c r="R964" s="832">
        <v>1</v>
      </c>
      <c r="S964" s="837">
        <v>0.25</v>
      </c>
      <c r="T964" s="836">
        <v>0.5</v>
      </c>
      <c r="U964" s="838">
        <v>0.25</v>
      </c>
    </row>
    <row r="965" spans="1:21" ht="14.4" customHeight="1" x14ac:dyDescent="0.3">
      <c r="A965" s="831">
        <v>50</v>
      </c>
      <c r="B965" s="832" t="s">
        <v>2036</v>
      </c>
      <c r="C965" s="832" t="s">
        <v>2041</v>
      </c>
      <c r="D965" s="833" t="s">
        <v>3245</v>
      </c>
      <c r="E965" s="834" t="s">
        <v>2050</v>
      </c>
      <c r="F965" s="832" t="s">
        <v>2037</v>
      </c>
      <c r="G965" s="832" t="s">
        <v>2695</v>
      </c>
      <c r="H965" s="832" t="s">
        <v>587</v>
      </c>
      <c r="I965" s="832" t="s">
        <v>2696</v>
      </c>
      <c r="J965" s="832" t="s">
        <v>2697</v>
      </c>
      <c r="K965" s="832" t="s">
        <v>918</v>
      </c>
      <c r="L965" s="835">
        <v>0</v>
      </c>
      <c r="M965" s="835">
        <v>0</v>
      </c>
      <c r="N965" s="832">
        <v>1</v>
      </c>
      <c r="O965" s="836">
        <v>1</v>
      </c>
      <c r="P965" s="835"/>
      <c r="Q965" s="837"/>
      <c r="R965" s="832"/>
      <c r="S965" s="837">
        <v>0</v>
      </c>
      <c r="T965" s="836"/>
      <c r="U965" s="838">
        <v>0</v>
      </c>
    </row>
    <row r="966" spans="1:21" ht="14.4" customHeight="1" x14ac:dyDescent="0.3">
      <c r="A966" s="831">
        <v>50</v>
      </c>
      <c r="B966" s="832" t="s">
        <v>2036</v>
      </c>
      <c r="C966" s="832" t="s">
        <v>2041</v>
      </c>
      <c r="D966" s="833" t="s">
        <v>3245</v>
      </c>
      <c r="E966" s="834" t="s">
        <v>2050</v>
      </c>
      <c r="F966" s="832" t="s">
        <v>2037</v>
      </c>
      <c r="G966" s="832" t="s">
        <v>2266</v>
      </c>
      <c r="H966" s="832" t="s">
        <v>587</v>
      </c>
      <c r="I966" s="832" t="s">
        <v>2267</v>
      </c>
      <c r="J966" s="832" t="s">
        <v>2268</v>
      </c>
      <c r="K966" s="832" t="s">
        <v>2269</v>
      </c>
      <c r="L966" s="835">
        <v>23.72</v>
      </c>
      <c r="M966" s="835">
        <v>47.44</v>
      </c>
      <c r="N966" s="832">
        <v>2</v>
      </c>
      <c r="O966" s="836">
        <v>1</v>
      </c>
      <c r="P966" s="835"/>
      <c r="Q966" s="837">
        <v>0</v>
      </c>
      <c r="R966" s="832"/>
      <c r="S966" s="837">
        <v>0</v>
      </c>
      <c r="T966" s="836"/>
      <c r="U966" s="838">
        <v>0</v>
      </c>
    </row>
    <row r="967" spans="1:21" ht="14.4" customHeight="1" x14ac:dyDescent="0.3">
      <c r="A967" s="831">
        <v>50</v>
      </c>
      <c r="B967" s="832" t="s">
        <v>2036</v>
      </c>
      <c r="C967" s="832" t="s">
        <v>2041</v>
      </c>
      <c r="D967" s="833" t="s">
        <v>3245</v>
      </c>
      <c r="E967" s="834" t="s">
        <v>2050</v>
      </c>
      <c r="F967" s="832" t="s">
        <v>2037</v>
      </c>
      <c r="G967" s="832" t="s">
        <v>2119</v>
      </c>
      <c r="H967" s="832" t="s">
        <v>587</v>
      </c>
      <c r="I967" s="832" t="s">
        <v>1953</v>
      </c>
      <c r="J967" s="832" t="s">
        <v>1323</v>
      </c>
      <c r="K967" s="832" t="s">
        <v>1954</v>
      </c>
      <c r="L967" s="835">
        <v>42.51</v>
      </c>
      <c r="M967" s="835">
        <v>42.51</v>
      </c>
      <c r="N967" s="832">
        <v>1</v>
      </c>
      <c r="O967" s="836">
        <v>0.5</v>
      </c>
      <c r="P967" s="835"/>
      <c r="Q967" s="837">
        <v>0</v>
      </c>
      <c r="R967" s="832"/>
      <c r="S967" s="837">
        <v>0</v>
      </c>
      <c r="T967" s="836"/>
      <c r="U967" s="838">
        <v>0</v>
      </c>
    </row>
    <row r="968" spans="1:21" ht="14.4" customHeight="1" x14ac:dyDescent="0.3">
      <c r="A968" s="831">
        <v>50</v>
      </c>
      <c r="B968" s="832" t="s">
        <v>2036</v>
      </c>
      <c r="C968" s="832" t="s">
        <v>2041</v>
      </c>
      <c r="D968" s="833" t="s">
        <v>3245</v>
      </c>
      <c r="E968" s="834" t="s">
        <v>2050</v>
      </c>
      <c r="F968" s="832" t="s">
        <v>2037</v>
      </c>
      <c r="G968" s="832" t="s">
        <v>3159</v>
      </c>
      <c r="H968" s="832" t="s">
        <v>587</v>
      </c>
      <c r="I968" s="832" t="s">
        <v>3160</v>
      </c>
      <c r="J968" s="832" t="s">
        <v>3161</v>
      </c>
      <c r="K968" s="832" t="s">
        <v>3162</v>
      </c>
      <c r="L968" s="835">
        <v>0</v>
      </c>
      <c r="M968" s="835">
        <v>0</v>
      </c>
      <c r="N968" s="832">
        <v>1</v>
      </c>
      <c r="O968" s="836">
        <v>1</v>
      </c>
      <c r="P968" s="835">
        <v>0</v>
      </c>
      <c r="Q968" s="837"/>
      <c r="R968" s="832">
        <v>1</v>
      </c>
      <c r="S968" s="837">
        <v>1</v>
      </c>
      <c r="T968" s="836">
        <v>1</v>
      </c>
      <c r="U968" s="838">
        <v>1</v>
      </c>
    </row>
    <row r="969" spans="1:21" ht="14.4" customHeight="1" x14ac:dyDescent="0.3">
      <c r="A969" s="831">
        <v>50</v>
      </c>
      <c r="B969" s="832" t="s">
        <v>2036</v>
      </c>
      <c r="C969" s="832" t="s">
        <v>2041</v>
      </c>
      <c r="D969" s="833" t="s">
        <v>3245</v>
      </c>
      <c r="E969" s="834" t="s">
        <v>2050</v>
      </c>
      <c r="F969" s="832" t="s">
        <v>2037</v>
      </c>
      <c r="G969" s="832" t="s">
        <v>2130</v>
      </c>
      <c r="H969" s="832" t="s">
        <v>587</v>
      </c>
      <c r="I969" s="832" t="s">
        <v>2131</v>
      </c>
      <c r="J969" s="832" t="s">
        <v>891</v>
      </c>
      <c r="K969" s="832" t="s">
        <v>2132</v>
      </c>
      <c r="L969" s="835">
        <v>49.2</v>
      </c>
      <c r="M969" s="835">
        <v>49.2</v>
      </c>
      <c r="N969" s="832">
        <v>1</v>
      </c>
      <c r="O969" s="836">
        <v>0.5</v>
      </c>
      <c r="P969" s="835">
        <v>49.2</v>
      </c>
      <c r="Q969" s="837">
        <v>1</v>
      </c>
      <c r="R969" s="832">
        <v>1</v>
      </c>
      <c r="S969" s="837">
        <v>1</v>
      </c>
      <c r="T969" s="836">
        <v>0.5</v>
      </c>
      <c r="U969" s="838">
        <v>1</v>
      </c>
    </row>
    <row r="970" spans="1:21" ht="14.4" customHeight="1" x14ac:dyDescent="0.3">
      <c r="A970" s="831">
        <v>50</v>
      </c>
      <c r="B970" s="832" t="s">
        <v>2036</v>
      </c>
      <c r="C970" s="832" t="s">
        <v>2041</v>
      </c>
      <c r="D970" s="833" t="s">
        <v>3245</v>
      </c>
      <c r="E970" s="834" t="s">
        <v>2050</v>
      </c>
      <c r="F970" s="832" t="s">
        <v>2037</v>
      </c>
      <c r="G970" s="832" t="s">
        <v>2301</v>
      </c>
      <c r="H970" s="832" t="s">
        <v>587</v>
      </c>
      <c r="I970" s="832" t="s">
        <v>2302</v>
      </c>
      <c r="J970" s="832" t="s">
        <v>2303</v>
      </c>
      <c r="K970" s="832" t="s">
        <v>2304</v>
      </c>
      <c r="L970" s="835">
        <v>132.97999999999999</v>
      </c>
      <c r="M970" s="835">
        <v>132.97999999999999</v>
      </c>
      <c r="N970" s="832">
        <v>1</v>
      </c>
      <c r="O970" s="836">
        <v>1</v>
      </c>
      <c r="P970" s="835">
        <v>132.97999999999999</v>
      </c>
      <c r="Q970" s="837">
        <v>1</v>
      </c>
      <c r="R970" s="832">
        <v>1</v>
      </c>
      <c r="S970" s="837">
        <v>1</v>
      </c>
      <c r="T970" s="836">
        <v>1</v>
      </c>
      <c r="U970" s="838">
        <v>1</v>
      </c>
    </row>
    <row r="971" spans="1:21" ht="14.4" customHeight="1" x14ac:dyDescent="0.3">
      <c r="A971" s="831">
        <v>50</v>
      </c>
      <c r="B971" s="832" t="s">
        <v>2036</v>
      </c>
      <c r="C971" s="832" t="s">
        <v>2041</v>
      </c>
      <c r="D971" s="833" t="s">
        <v>3245</v>
      </c>
      <c r="E971" s="834" t="s">
        <v>2050</v>
      </c>
      <c r="F971" s="832" t="s">
        <v>2037</v>
      </c>
      <c r="G971" s="832" t="s">
        <v>2074</v>
      </c>
      <c r="H971" s="832" t="s">
        <v>587</v>
      </c>
      <c r="I971" s="832" t="s">
        <v>2228</v>
      </c>
      <c r="J971" s="832" t="s">
        <v>2229</v>
      </c>
      <c r="K971" s="832" t="s">
        <v>2230</v>
      </c>
      <c r="L971" s="835">
        <v>300.33</v>
      </c>
      <c r="M971" s="835">
        <v>300.33</v>
      </c>
      <c r="N971" s="832">
        <v>1</v>
      </c>
      <c r="O971" s="836">
        <v>1</v>
      </c>
      <c r="P971" s="835">
        <v>300.33</v>
      </c>
      <c r="Q971" s="837">
        <v>1</v>
      </c>
      <c r="R971" s="832">
        <v>1</v>
      </c>
      <c r="S971" s="837">
        <v>1</v>
      </c>
      <c r="T971" s="836">
        <v>1</v>
      </c>
      <c r="U971" s="838">
        <v>1</v>
      </c>
    </row>
    <row r="972" spans="1:21" ht="14.4" customHeight="1" x14ac:dyDescent="0.3">
      <c r="A972" s="831">
        <v>50</v>
      </c>
      <c r="B972" s="832" t="s">
        <v>2036</v>
      </c>
      <c r="C972" s="832" t="s">
        <v>2041</v>
      </c>
      <c r="D972" s="833" t="s">
        <v>3245</v>
      </c>
      <c r="E972" s="834" t="s">
        <v>2050</v>
      </c>
      <c r="F972" s="832" t="s">
        <v>2037</v>
      </c>
      <c r="G972" s="832" t="s">
        <v>2074</v>
      </c>
      <c r="H972" s="832" t="s">
        <v>587</v>
      </c>
      <c r="I972" s="832" t="s">
        <v>3163</v>
      </c>
      <c r="J972" s="832" t="s">
        <v>2229</v>
      </c>
      <c r="K972" s="832" t="s">
        <v>3164</v>
      </c>
      <c r="L972" s="835">
        <v>100.11</v>
      </c>
      <c r="M972" s="835">
        <v>100.11</v>
      </c>
      <c r="N972" s="832">
        <v>1</v>
      </c>
      <c r="O972" s="836">
        <v>0.5</v>
      </c>
      <c r="P972" s="835">
        <v>100.11</v>
      </c>
      <c r="Q972" s="837">
        <v>1</v>
      </c>
      <c r="R972" s="832">
        <v>1</v>
      </c>
      <c r="S972" s="837">
        <v>1</v>
      </c>
      <c r="T972" s="836">
        <v>0.5</v>
      </c>
      <c r="U972" s="838">
        <v>1</v>
      </c>
    </row>
    <row r="973" spans="1:21" ht="14.4" customHeight="1" x14ac:dyDescent="0.3">
      <c r="A973" s="831">
        <v>50</v>
      </c>
      <c r="B973" s="832" t="s">
        <v>2036</v>
      </c>
      <c r="C973" s="832" t="s">
        <v>2041</v>
      </c>
      <c r="D973" s="833" t="s">
        <v>3245</v>
      </c>
      <c r="E973" s="834" t="s">
        <v>2050</v>
      </c>
      <c r="F973" s="832" t="s">
        <v>2037</v>
      </c>
      <c r="G973" s="832" t="s">
        <v>2075</v>
      </c>
      <c r="H973" s="832" t="s">
        <v>587</v>
      </c>
      <c r="I973" s="832" t="s">
        <v>2076</v>
      </c>
      <c r="J973" s="832" t="s">
        <v>2077</v>
      </c>
      <c r="K973" s="832" t="s">
        <v>2078</v>
      </c>
      <c r="L973" s="835">
        <v>11.73</v>
      </c>
      <c r="M973" s="835">
        <v>11.73</v>
      </c>
      <c r="N973" s="832">
        <v>1</v>
      </c>
      <c r="O973" s="836">
        <v>0.5</v>
      </c>
      <c r="P973" s="835"/>
      <c r="Q973" s="837">
        <v>0</v>
      </c>
      <c r="R973" s="832"/>
      <c r="S973" s="837">
        <v>0</v>
      </c>
      <c r="T973" s="836"/>
      <c r="U973" s="838">
        <v>0</v>
      </c>
    </row>
    <row r="974" spans="1:21" ht="14.4" customHeight="1" x14ac:dyDescent="0.3">
      <c r="A974" s="831">
        <v>50</v>
      </c>
      <c r="B974" s="832" t="s">
        <v>2036</v>
      </c>
      <c r="C974" s="832" t="s">
        <v>2041</v>
      </c>
      <c r="D974" s="833" t="s">
        <v>3245</v>
      </c>
      <c r="E974" s="834" t="s">
        <v>2050</v>
      </c>
      <c r="F974" s="832" t="s">
        <v>2037</v>
      </c>
      <c r="G974" s="832" t="s">
        <v>2075</v>
      </c>
      <c r="H974" s="832" t="s">
        <v>587</v>
      </c>
      <c r="I974" s="832" t="s">
        <v>2214</v>
      </c>
      <c r="J974" s="832" t="s">
        <v>2077</v>
      </c>
      <c r="K974" s="832" t="s">
        <v>636</v>
      </c>
      <c r="L974" s="835">
        <v>58.62</v>
      </c>
      <c r="M974" s="835">
        <v>234.48</v>
      </c>
      <c r="N974" s="832">
        <v>4</v>
      </c>
      <c r="O974" s="836">
        <v>2.5</v>
      </c>
      <c r="P974" s="835">
        <v>117.24</v>
      </c>
      <c r="Q974" s="837">
        <v>0.5</v>
      </c>
      <c r="R974" s="832">
        <v>2</v>
      </c>
      <c r="S974" s="837">
        <v>0.5</v>
      </c>
      <c r="T974" s="836">
        <v>1</v>
      </c>
      <c r="U974" s="838">
        <v>0.4</v>
      </c>
    </row>
    <row r="975" spans="1:21" ht="14.4" customHeight="1" x14ac:dyDescent="0.3">
      <c r="A975" s="831">
        <v>50</v>
      </c>
      <c r="B975" s="832" t="s">
        <v>2036</v>
      </c>
      <c r="C975" s="832" t="s">
        <v>2041</v>
      </c>
      <c r="D975" s="833" t="s">
        <v>3245</v>
      </c>
      <c r="E975" s="834" t="s">
        <v>2050</v>
      </c>
      <c r="F975" s="832" t="s">
        <v>2037</v>
      </c>
      <c r="G975" s="832" t="s">
        <v>2554</v>
      </c>
      <c r="H975" s="832" t="s">
        <v>587</v>
      </c>
      <c r="I975" s="832" t="s">
        <v>2555</v>
      </c>
      <c r="J975" s="832" t="s">
        <v>1500</v>
      </c>
      <c r="K975" s="832" t="s">
        <v>1501</v>
      </c>
      <c r="L975" s="835">
        <v>59.78</v>
      </c>
      <c r="M975" s="835">
        <v>358.68</v>
      </c>
      <c r="N975" s="832">
        <v>6</v>
      </c>
      <c r="O975" s="836">
        <v>3</v>
      </c>
      <c r="P975" s="835"/>
      <c r="Q975" s="837">
        <v>0</v>
      </c>
      <c r="R975" s="832"/>
      <c r="S975" s="837">
        <v>0</v>
      </c>
      <c r="T975" s="836"/>
      <c r="U975" s="838">
        <v>0</v>
      </c>
    </row>
    <row r="976" spans="1:21" ht="14.4" customHeight="1" x14ac:dyDescent="0.3">
      <c r="A976" s="831">
        <v>50</v>
      </c>
      <c r="B976" s="832" t="s">
        <v>2036</v>
      </c>
      <c r="C976" s="832" t="s">
        <v>2041</v>
      </c>
      <c r="D976" s="833" t="s">
        <v>3245</v>
      </c>
      <c r="E976" s="834" t="s">
        <v>2050</v>
      </c>
      <c r="F976" s="832" t="s">
        <v>2037</v>
      </c>
      <c r="G976" s="832" t="s">
        <v>2138</v>
      </c>
      <c r="H976" s="832" t="s">
        <v>626</v>
      </c>
      <c r="I976" s="832" t="s">
        <v>1696</v>
      </c>
      <c r="J976" s="832" t="s">
        <v>1694</v>
      </c>
      <c r="K976" s="832" t="s">
        <v>1697</v>
      </c>
      <c r="L976" s="835">
        <v>35.11</v>
      </c>
      <c r="M976" s="835">
        <v>35.11</v>
      </c>
      <c r="N976" s="832">
        <v>1</v>
      </c>
      <c r="O976" s="836">
        <v>0.5</v>
      </c>
      <c r="P976" s="835"/>
      <c r="Q976" s="837">
        <v>0</v>
      </c>
      <c r="R976" s="832"/>
      <c r="S976" s="837">
        <v>0</v>
      </c>
      <c r="T976" s="836"/>
      <c r="U976" s="838">
        <v>0</v>
      </c>
    </row>
    <row r="977" spans="1:21" ht="14.4" customHeight="1" x14ac:dyDescent="0.3">
      <c r="A977" s="831">
        <v>50</v>
      </c>
      <c r="B977" s="832" t="s">
        <v>2036</v>
      </c>
      <c r="C977" s="832" t="s">
        <v>2041</v>
      </c>
      <c r="D977" s="833" t="s">
        <v>3245</v>
      </c>
      <c r="E977" s="834" t="s">
        <v>2050</v>
      </c>
      <c r="F977" s="832" t="s">
        <v>2037</v>
      </c>
      <c r="G977" s="832" t="s">
        <v>2139</v>
      </c>
      <c r="H977" s="832" t="s">
        <v>626</v>
      </c>
      <c r="I977" s="832" t="s">
        <v>2189</v>
      </c>
      <c r="J977" s="832" t="s">
        <v>829</v>
      </c>
      <c r="K977" s="832" t="s">
        <v>1638</v>
      </c>
      <c r="L977" s="835">
        <v>923.74</v>
      </c>
      <c r="M977" s="835">
        <v>923.74</v>
      </c>
      <c r="N977" s="832">
        <v>1</v>
      </c>
      <c r="O977" s="836">
        <v>1</v>
      </c>
      <c r="P977" s="835"/>
      <c r="Q977" s="837">
        <v>0</v>
      </c>
      <c r="R977" s="832"/>
      <c r="S977" s="837">
        <v>0</v>
      </c>
      <c r="T977" s="836"/>
      <c r="U977" s="838">
        <v>0</v>
      </c>
    </row>
    <row r="978" spans="1:21" ht="14.4" customHeight="1" x14ac:dyDescent="0.3">
      <c r="A978" s="831">
        <v>50</v>
      </c>
      <c r="B978" s="832" t="s">
        <v>2036</v>
      </c>
      <c r="C978" s="832" t="s">
        <v>2041</v>
      </c>
      <c r="D978" s="833" t="s">
        <v>3245</v>
      </c>
      <c r="E978" s="834" t="s">
        <v>2050</v>
      </c>
      <c r="F978" s="832" t="s">
        <v>2037</v>
      </c>
      <c r="G978" s="832" t="s">
        <v>2139</v>
      </c>
      <c r="H978" s="832" t="s">
        <v>626</v>
      </c>
      <c r="I978" s="832" t="s">
        <v>2559</v>
      </c>
      <c r="J978" s="832" t="s">
        <v>835</v>
      </c>
      <c r="K978" s="832" t="s">
        <v>2560</v>
      </c>
      <c r="L978" s="835">
        <v>369.5</v>
      </c>
      <c r="M978" s="835">
        <v>369.5</v>
      </c>
      <c r="N978" s="832">
        <v>1</v>
      </c>
      <c r="O978" s="836">
        <v>0.5</v>
      </c>
      <c r="P978" s="835">
        <v>369.5</v>
      </c>
      <c r="Q978" s="837">
        <v>1</v>
      </c>
      <c r="R978" s="832">
        <v>1</v>
      </c>
      <c r="S978" s="837">
        <v>1</v>
      </c>
      <c r="T978" s="836">
        <v>0.5</v>
      </c>
      <c r="U978" s="838">
        <v>1</v>
      </c>
    </row>
    <row r="979" spans="1:21" ht="14.4" customHeight="1" x14ac:dyDescent="0.3">
      <c r="A979" s="831">
        <v>50</v>
      </c>
      <c r="B979" s="832" t="s">
        <v>2036</v>
      </c>
      <c r="C979" s="832" t="s">
        <v>2041</v>
      </c>
      <c r="D979" s="833" t="s">
        <v>3245</v>
      </c>
      <c r="E979" s="834" t="s">
        <v>2050</v>
      </c>
      <c r="F979" s="832" t="s">
        <v>2037</v>
      </c>
      <c r="G979" s="832" t="s">
        <v>2139</v>
      </c>
      <c r="H979" s="832" t="s">
        <v>626</v>
      </c>
      <c r="I979" s="832" t="s">
        <v>2190</v>
      </c>
      <c r="J979" s="832" t="s">
        <v>835</v>
      </c>
      <c r="K979" s="832" t="s">
        <v>1634</v>
      </c>
      <c r="L979" s="835">
        <v>1847.49</v>
      </c>
      <c r="M979" s="835">
        <v>1847.49</v>
      </c>
      <c r="N979" s="832">
        <v>1</v>
      </c>
      <c r="O979" s="836">
        <v>0.5</v>
      </c>
      <c r="P979" s="835"/>
      <c r="Q979" s="837">
        <v>0</v>
      </c>
      <c r="R979" s="832"/>
      <c r="S979" s="837">
        <v>0</v>
      </c>
      <c r="T979" s="836"/>
      <c r="U979" s="838">
        <v>0</v>
      </c>
    </row>
    <row r="980" spans="1:21" ht="14.4" customHeight="1" x14ac:dyDescent="0.3">
      <c r="A980" s="831">
        <v>50</v>
      </c>
      <c r="B980" s="832" t="s">
        <v>2036</v>
      </c>
      <c r="C980" s="832" t="s">
        <v>2041</v>
      </c>
      <c r="D980" s="833" t="s">
        <v>3245</v>
      </c>
      <c r="E980" s="834" t="s">
        <v>2050</v>
      </c>
      <c r="F980" s="832" t="s">
        <v>2037</v>
      </c>
      <c r="G980" s="832" t="s">
        <v>2139</v>
      </c>
      <c r="H980" s="832" t="s">
        <v>626</v>
      </c>
      <c r="I980" s="832" t="s">
        <v>1631</v>
      </c>
      <c r="J980" s="832" t="s">
        <v>835</v>
      </c>
      <c r="K980" s="832" t="s">
        <v>1632</v>
      </c>
      <c r="L980" s="835">
        <v>1385.62</v>
      </c>
      <c r="M980" s="835">
        <v>4156.8599999999997</v>
      </c>
      <c r="N980" s="832">
        <v>3</v>
      </c>
      <c r="O980" s="836">
        <v>0.5</v>
      </c>
      <c r="P980" s="835">
        <v>4156.8599999999997</v>
      </c>
      <c r="Q980" s="837">
        <v>1</v>
      </c>
      <c r="R980" s="832">
        <v>3</v>
      </c>
      <c r="S980" s="837">
        <v>1</v>
      </c>
      <c r="T980" s="836">
        <v>0.5</v>
      </c>
      <c r="U980" s="838">
        <v>1</v>
      </c>
    </row>
    <row r="981" spans="1:21" ht="14.4" customHeight="1" x14ac:dyDescent="0.3">
      <c r="A981" s="831">
        <v>50</v>
      </c>
      <c r="B981" s="832" t="s">
        <v>2036</v>
      </c>
      <c r="C981" s="832" t="s">
        <v>2041</v>
      </c>
      <c r="D981" s="833" t="s">
        <v>3245</v>
      </c>
      <c r="E981" s="834" t="s">
        <v>2050</v>
      </c>
      <c r="F981" s="832" t="s">
        <v>2037</v>
      </c>
      <c r="G981" s="832" t="s">
        <v>2139</v>
      </c>
      <c r="H981" s="832" t="s">
        <v>626</v>
      </c>
      <c r="I981" s="832" t="s">
        <v>3165</v>
      </c>
      <c r="J981" s="832" t="s">
        <v>835</v>
      </c>
      <c r="K981" s="832" t="s">
        <v>3166</v>
      </c>
      <c r="L981" s="835">
        <v>277.12</v>
      </c>
      <c r="M981" s="835">
        <v>554.24</v>
      </c>
      <c r="N981" s="832">
        <v>2</v>
      </c>
      <c r="O981" s="836">
        <v>0.5</v>
      </c>
      <c r="P981" s="835">
        <v>554.24</v>
      </c>
      <c r="Q981" s="837">
        <v>1</v>
      </c>
      <c r="R981" s="832">
        <v>2</v>
      </c>
      <c r="S981" s="837">
        <v>1</v>
      </c>
      <c r="T981" s="836">
        <v>0.5</v>
      </c>
      <c r="U981" s="838">
        <v>1</v>
      </c>
    </row>
    <row r="982" spans="1:21" ht="14.4" customHeight="1" x14ac:dyDescent="0.3">
      <c r="A982" s="831">
        <v>50</v>
      </c>
      <c r="B982" s="832" t="s">
        <v>2036</v>
      </c>
      <c r="C982" s="832" t="s">
        <v>2041</v>
      </c>
      <c r="D982" s="833" t="s">
        <v>3245</v>
      </c>
      <c r="E982" s="834" t="s">
        <v>2050</v>
      </c>
      <c r="F982" s="832" t="s">
        <v>2037</v>
      </c>
      <c r="G982" s="832" t="s">
        <v>2142</v>
      </c>
      <c r="H982" s="832" t="s">
        <v>626</v>
      </c>
      <c r="I982" s="832" t="s">
        <v>2143</v>
      </c>
      <c r="J982" s="832" t="s">
        <v>1601</v>
      </c>
      <c r="K982" s="832" t="s">
        <v>1602</v>
      </c>
      <c r="L982" s="835">
        <v>16.12</v>
      </c>
      <c r="M982" s="835">
        <v>16.12</v>
      </c>
      <c r="N982" s="832">
        <v>1</v>
      </c>
      <c r="O982" s="836">
        <v>0.5</v>
      </c>
      <c r="P982" s="835"/>
      <c r="Q982" s="837">
        <v>0</v>
      </c>
      <c r="R982" s="832"/>
      <c r="S982" s="837">
        <v>0</v>
      </c>
      <c r="T982" s="836"/>
      <c r="U982" s="838">
        <v>0</v>
      </c>
    </row>
    <row r="983" spans="1:21" ht="14.4" customHeight="1" x14ac:dyDescent="0.3">
      <c r="A983" s="831">
        <v>50</v>
      </c>
      <c r="B983" s="832" t="s">
        <v>2036</v>
      </c>
      <c r="C983" s="832" t="s">
        <v>2041</v>
      </c>
      <c r="D983" s="833" t="s">
        <v>3245</v>
      </c>
      <c r="E983" s="834" t="s">
        <v>2050</v>
      </c>
      <c r="F983" s="832" t="s">
        <v>2037</v>
      </c>
      <c r="G983" s="832" t="s">
        <v>2142</v>
      </c>
      <c r="H983" s="832" t="s">
        <v>626</v>
      </c>
      <c r="I983" s="832" t="s">
        <v>1600</v>
      </c>
      <c r="J983" s="832" t="s">
        <v>1601</v>
      </c>
      <c r="K983" s="832" t="s">
        <v>1602</v>
      </c>
      <c r="L983" s="835">
        <v>16.12</v>
      </c>
      <c r="M983" s="835">
        <v>16.12</v>
      </c>
      <c r="N983" s="832">
        <v>1</v>
      </c>
      <c r="O983" s="836">
        <v>0.5</v>
      </c>
      <c r="P983" s="835">
        <v>16.12</v>
      </c>
      <c r="Q983" s="837">
        <v>1</v>
      </c>
      <c r="R983" s="832">
        <v>1</v>
      </c>
      <c r="S983" s="837">
        <v>1</v>
      </c>
      <c r="T983" s="836">
        <v>0.5</v>
      </c>
      <c r="U983" s="838">
        <v>1</v>
      </c>
    </row>
    <row r="984" spans="1:21" ht="14.4" customHeight="1" x14ac:dyDescent="0.3">
      <c r="A984" s="831">
        <v>50</v>
      </c>
      <c r="B984" s="832" t="s">
        <v>2036</v>
      </c>
      <c r="C984" s="832" t="s">
        <v>2041</v>
      </c>
      <c r="D984" s="833" t="s">
        <v>3245</v>
      </c>
      <c r="E984" s="834" t="s">
        <v>2050</v>
      </c>
      <c r="F984" s="832" t="s">
        <v>2037</v>
      </c>
      <c r="G984" s="832" t="s">
        <v>2148</v>
      </c>
      <c r="H984" s="832" t="s">
        <v>626</v>
      </c>
      <c r="I984" s="832" t="s">
        <v>1963</v>
      </c>
      <c r="J984" s="832" t="s">
        <v>991</v>
      </c>
      <c r="K984" s="832" t="s">
        <v>1958</v>
      </c>
      <c r="L984" s="835">
        <v>47.7</v>
      </c>
      <c r="M984" s="835">
        <v>47.7</v>
      </c>
      <c r="N984" s="832">
        <v>1</v>
      </c>
      <c r="O984" s="836">
        <v>0.5</v>
      </c>
      <c r="P984" s="835"/>
      <c r="Q984" s="837">
        <v>0</v>
      </c>
      <c r="R984" s="832"/>
      <c r="S984" s="837">
        <v>0</v>
      </c>
      <c r="T984" s="836"/>
      <c r="U984" s="838">
        <v>0</v>
      </c>
    </row>
    <row r="985" spans="1:21" ht="14.4" customHeight="1" x14ac:dyDescent="0.3">
      <c r="A985" s="831">
        <v>50</v>
      </c>
      <c r="B985" s="832" t="s">
        <v>2036</v>
      </c>
      <c r="C985" s="832" t="s">
        <v>2041</v>
      </c>
      <c r="D985" s="833" t="s">
        <v>3245</v>
      </c>
      <c r="E985" s="834" t="s">
        <v>2050</v>
      </c>
      <c r="F985" s="832" t="s">
        <v>2037</v>
      </c>
      <c r="G985" s="832" t="s">
        <v>2148</v>
      </c>
      <c r="H985" s="832" t="s">
        <v>626</v>
      </c>
      <c r="I985" s="832" t="s">
        <v>1734</v>
      </c>
      <c r="J985" s="832" t="s">
        <v>991</v>
      </c>
      <c r="K985" s="832" t="s">
        <v>1735</v>
      </c>
      <c r="L985" s="835">
        <v>143.09</v>
      </c>
      <c r="M985" s="835">
        <v>286.18</v>
      </c>
      <c r="N985" s="832">
        <v>2</v>
      </c>
      <c r="O985" s="836">
        <v>1</v>
      </c>
      <c r="P985" s="835">
        <v>143.09</v>
      </c>
      <c r="Q985" s="837">
        <v>0.5</v>
      </c>
      <c r="R985" s="832">
        <v>1</v>
      </c>
      <c r="S985" s="837">
        <v>0.5</v>
      </c>
      <c r="T985" s="836">
        <v>0.5</v>
      </c>
      <c r="U985" s="838">
        <v>0.5</v>
      </c>
    </row>
    <row r="986" spans="1:21" ht="14.4" customHeight="1" x14ac:dyDescent="0.3">
      <c r="A986" s="831">
        <v>50</v>
      </c>
      <c r="B986" s="832" t="s">
        <v>2036</v>
      </c>
      <c r="C986" s="832" t="s">
        <v>2041</v>
      </c>
      <c r="D986" s="833" t="s">
        <v>3245</v>
      </c>
      <c r="E986" s="834" t="s">
        <v>2050</v>
      </c>
      <c r="F986" s="832" t="s">
        <v>2037</v>
      </c>
      <c r="G986" s="832" t="s">
        <v>2148</v>
      </c>
      <c r="H986" s="832" t="s">
        <v>587</v>
      </c>
      <c r="I986" s="832" t="s">
        <v>3167</v>
      </c>
      <c r="J986" s="832" t="s">
        <v>3168</v>
      </c>
      <c r="K986" s="832" t="s">
        <v>3169</v>
      </c>
      <c r="L986" s="835">
        <v>47.7</v>
      </c>
      <c r="M986" s="835">
        <v>47.7</v>
      </c>
      <c r="N986" s="832">
        <v>1</v>
      </c>
      <c r="O986" s="836">
        <v>0.5</v>
      </c>
      <c r="P986" s="835"/>
      <c r="Q986" s="837">
        <v>0</v>
      </c>
      <c r="R986" s="832"/>
      <c r="S986" s="837">
        <v>0</v>
      </c>
      <c r="T986" s="836"/>
      <c r="U986" s="838">
        <v>0</v>
      </c>
    </row>
    <row r="987" spans="1:21" ht="14.4" customHeight="1" x14ac:dyDescent="0.3">
      <c r="A987" s="831">
        <v>50</v>
      </c>
      <c r="B987" s="832" t="s">
        <v>2036</v>
      </c>
      <c r="C987" s="832" t="s">
        <v>2041</v>
      </c>
      <c r="D987" s="833" t="s">
        <v>3245</v>
      </c>
      <c r="E987" s="834" t="s">
        <v>2050</v>
      </c>
      <c r="F987" s="832" t="s">
        <v>2037</v>
      </c>
      <c r="G987" s="832" t="s">
        <v>2149</v>
      </c>
      <c r="H987" s="832" t="s">
        <v>626</v>
      </c>
      <c r="I987" s="832" t="s">
        <v>1965</v>
      </c>
      <c r="J987" s="832" t="s">
        <v>1752</v>
      </c>
      <c r="K987" s="832" t="s">
        <v>1966</v>
      </c>
      <c r="L987" s="835">
        <v>72.88</v>
      </c>
      <c r="M987" s="835">
        <v>72.88</v>
      </c>
      <c r="N987" s="832">
        <v>1</v>
      </c>
      <c r="O987" s="836">
        <v>0.5</v>
      </c>
      <c r="P987" s="835"/>
      <c r="Q987" s="837">
        <v>0</v>
      </c>
      <c r="R987" s="832"/>
      <c r="S987" s="837">
        <v>0</v>
      </c>
      <c r="T987" s="836"/>
      <c r="U987" s="838">
        <v>0</v>
      </c>
    </row>
    <row r="988" spans="1:21" ht="14.4" customHeight="1" x14ac:dyDescent="0.3">
      <c r="A988" s="831">
        <v>50</v>
      </c>
      <c r="B988" s="832" t="s">
        <v>2036</v>
      </c>
      <c r="C988" s="832" t="s">
        <v>2041</v>
      </c>
      <c r="D988" s="833" t="s">
        <v>3245</v>
      </c>
      <c r="E988" s="834" t="s">
        <v>2050</v>
      </c>
      <c r="F988" s="832" t="s">
        <v>2037</v>
      </c>
      <c r="G988" s="832" t="s">
        <v>2149</v>
      </c>
      <c r="H988" s="832" t="s">
        <v>626</v>
      </c>
      <c r="I988" s="832" t="s">
        <v>3170</v>
      </c>
      <c r="J988" s="832" t="s">
        <v>2577</v>
      </c>
      <c r="K988" s="832" t="s">
        <v>3171</v>
      </c>
      <c r="L988" s="835">
        <v>72.31</v>
      </c>
      <c r="M988" s="835">
        <v>72.31</v>
      </c>
      <c r="N988" s="832">
        <v>1</v>
      </c>
      <c r="O988" s="836">
        <v>0.5</v>
      </c>
      <c r="P988" s="835"/>
      <c r="Q988" s="837">
        <v>0</v>
      </c>
      <c r="R988" s="832"/>
      <c r="S988" s="837">
        <v>0</v>
      </c>
      <c r="T988" s="836"/>
      <c r="U988" s="838">
        <v>0</v>
      </c>
    </row>
    <row r="989" spans="1:21" ht="14.4" customHeight="1" x14ac:dyDescent="0.3">
      <c r="A989" s="831">
        <v>50</v>
      </c>
      <c r="B989" s="832" t="s">
        <v>2036</v>
      </c>
      <c r="C989" s="832" t="s">
        <v>2041</v>
      </c>
      <c r="D989" s="833" t="s">
        <v>3245</v>
      </c>
      <c r="E989" s="834" t="s">
        <v>2050</v>
      </c>
      <c r="F989" s="832" t="s">
        <v>2037</v>
      </c>
      <c r="G989" s="832" t="s">
        <v>2153</v>
      </c>
      <c r="H989" s="832" t="s">
        <v>626</v>
      </c>
      <c r="I989" s="832" t="s">
        <v>1745</v>
      </c>
      <c r="J989" s="832" t="s">
        <v>1740</v>
      </c>
      <c r="K989" s="832" t="s">
        <v>1746</v>
      </c>
      <c r="L989" s="835">
        <v>15.9</v>
      </c>
      <c r="M989" s="835">
        <v>15.9</v>
      </c>
      <c r="N989" s="832">
        <v>1</v>
      </c>
      <c r="O989" s="836">
        <v>0.5</v>
      </c>
      <c r="P989" s="835"/>
      <c r="Q989" s="837">
        <v>0</v>
      </c>
      <c r="R989" s="832"/>
      <c r="S989" s="837">
        <v>0</v>
      </c>
      <c r="T989" s="836"/>
      <c r="U989" s="838">
        <v>0</v>
      </c>
    </row>
    <row r="990" spans="1:21" ht="14.4" customHeight="1" x14ac:dyDescent="0.3">
      <c r="A990" s="831">
        <v>50</v>
      </c>
      <c r="B990" s="832" t="s">
        <v>2036</v>
      </c>
      <c r="C990" s="832" t="s">
        <v>2041</v>
      </c>
      <c r="D990" s="833" t="s">
        <v>3245</v>
      </c>
      <c r="E990" s="834" t="s">
        <v>2050</v>
      </c>
      <c r="F990" s="832" t="s">
        <v>2037</v>
      </c>
      <c r="G990" s="832" t="s">
        <v>2097</v>
      </c>
      <c r="H990" s="832" t="s">
        <v>587</v>
      </c>
      <c r="I990" s="832" t="s">
        <v>2098</v>
      </c>
      <c r="J990" s="832" t="s">
        <v>2099</v>
      </c>
      <c r="K990" s="832" t="s">
        <v>2100</v>
      </c>
      <c r="L990" s="835">
        <v>6167.15</v>
      </c>
      <c r="M990" s="835">
        <v>6167.15</v>
      </c>
      <c r="N990" s="832">
        <v>1</v>
      </c>
      <c r="O990" s="836">
        <v>0.5</v>
      </c>
      <c r="P990" s="835"/>
      <c r="Q990" s="837">
        <v>0</v>
      </c>
      <c r="R990" s="832"/>
      <c r="S990" s="837">
        <v>0</v>
      </c>
      <c r="T990" s="836"/>
      <c r="U990" s="838">
        <v>0</v>
      </c>
    </row>
    <row r="991" spans="1:21" ht="14.4" customHeight="1" x14ac:dyDescent="0.3">
      <c r="A991" s="831">
        <v>50</v>
      </c>
      <c r="B991" s="832" t="s">
        <v>2036</v>
      </c>
      <c r="C991" s="832" t="s">
        <v>2041</v>
      </c>
      <c r="D991" s="833" t="s">
        <v>3245</v>
      </c>
      <c r="E991" s="834" t="s">
        <v>2050</v>
      </c>
      <c r="F991" s="832" t="s">
        <v>2037</v>
      </c>
      <c r="G991" s="832" t="s">
        <v>2154</v>
      </c>
      <c r="H991" s="832" t="s">
        <v>587</v>
      </c>
      <c r="I991" s="832" t="s">
        <v>3172</v>
      </c>
      <c r="J991" s="832" t="s">
        <v>2591</v>
      </c>
      <c r="K991" s="832" t="s">
        <v>3173</v>
      </c>
      <c r="L991" s="835">
        <v>86.97</v>
      </c>
      <c r="M991" s="835">
        <v>86.97</v>
      </c>
      <c r="N991" s="832">
        <v>1</v>
      </c>
      <c r="O991" s="836">
        <v>0.5</v>
      </c>
      <c r="P991" s="835"/>
      <c r="Q991" s="837">
        <v>0</v>
      </c>
      <c r="R991" s="832"/>
      <c r="S991" s="837">
        <v>0</v>
      </c>
      <c r="T991" s="836"/>
      <c r="U991" s="838">
        <v>0</v>
      </c>
    </row>
    <row r="992" spans="1:21" ht="14.4" customHeight="1" x14ac:dyDescent="0.3">
      <c r="A992" s="831">
        <v>50</v>
      </c>
      <c r="B992" s="832" t="s">
        <v>2036</v>
      </c>
      <c r="C992" s="832" t="s">
        <v>2041</v>
      </c>
      <c r="D992" s="833" t="s">
        <v>3245</v>
      </c>
      <c r="E992" s="834" t="s">
        <v>2050</v>
      </c>
      <c r="F992" s="832" t="s">
        <v>2037</v>
      </c>
      <c r="G992" s="832" t="s">
        <v>2372</v>
      </c>
      <c r="H992" s="832" t="s">
        <v>587</v>
      </c>
      <c r="I992" s="832" t="s">
        <v>2373</v>
      </c>
      <c r="J992" s="832" t="s">
        <v>1034</v>
      </c>
      <c r="K992" s="832" t="s">
        <v>2374</v>
      </c>
      <c r="L992" s="835">
        <v>128.69999999999999</v>
      </c>
      <c r="M992" s="835">
        <v>128.69999999999999</v>
      </c>
      <c r="N992" s="832">
        <v>1</v>
      </c>
      <c r="O992" s="836">
        <v>1</v>
      </c>
      <c r="P992" s="835">
        <v>128.69999999999999</v>
      </c>
      <c r="Q992" s="837">
        <v>1</v>
      </c>
      <c r="R992" s="832">
        <v>1</v>
      </c>
      <c r="S992" s="837">
        <v>1</v>
      </c>
      <c r="T992" s="836">
        <v>1</v>
      </c>
      <c r="U992" s="838">
        <v>1</v>
      </c>
    </row>
    <row r="993" spans="1:21" ht="14.4" customHeight="1" x14ac:dyDescent="0.3">
      <c r="A993" s="831">
        <v>50</v>
      </c>
      <c r="B993" s="832" t="s">
        <v>2036</v>
      </c>
      <c r="C993" s="832" t="s">
        <v>2041</v>
      </c>
      <c r="D993" s="833" t="s">
        <v>3245</v>
      </c>
      <c r="E993" s="834" t="s">
        <v>2050</v>
      </c>
      <c r="F993" s="832" t="s">
        <v>2037</v>
      </c>
      <c r="G993" s="832" t="s">
        <v>2372</v>
      </c>
      <c r="H993" s="832" t="s">
        <v>587</v>
      </c>
      <c r="I993" s="832" t="s">
        <v>3174</v>
      </c>
      <c r="J993" s="832" t="s">
        <v>1034</v>
      </c>
      <c r="K993" s="832" t="s">
        <v>3175</v>
      </c>
      <c r="L993" s="835">
        <v>181.04</v>
      </c>
      <c r="M993" s="835">
        <v>181.04</v>
      </c>
      <c r="N993" s="832">
        <v>1</v>
      </c>
      <c r="O993" s="836">
        <v>1</v>
      </c>
      <c r="P993" s="835">
        <v>181.04</v>
      </c>
      <c r="Q993" s="837">
        <v>1</v>
      </c>
      <c r="R993" s="832">
        <v>1</v>
      </c>
      <c r="S993" s="837">
        <v>1</v>
      </c>
      <c r="T993" s="836">
        <v>1</v>
      </c>
      <c r="U993" s="838">
        <v>1</v>
      </c>
    </row>
    <row r="994" spans="1:21" ht="14.4" customHeight="1" x14ac:dyDescent="0.3">
      <c r="A994" s="831">
        <v>50</v>
      </c>
      <c r="B994" s="832" t="s">
        <v>2036</v>
      </c>
      <c r="C994" s="832" t="s">
        <v>2041</v>
      </c>
      <c r="D994" s="833" t="s">
        <v>3245</v>
      </c>
      <c r="E994" s="834" t="s">
        <v>2050</v>
      </c>
      <c r="F994" s="832" t="s">
        <v>2037</v>
      </c>
      <c r="G994" s="832" t="s">
        <v>2161</v>
      </c>
      <c r="H994" s="832" t="s">
        <v>587</v>
      </c>
      <c r="I994" s="832" t="s">
        <v>2162</v>
      </c>
      <c r="J994" s="832" t="s">
        <v>1100</v>
      </c>
      <c r="K994" s="832" t="s">
        <v>2163</v>
      </c>
      <c r="L994" s="835">
        <v>42.08</v>
      </c>
      <c r="M994" s="835">
        <v>84.16</v>
      </c>
      <c r="N994" s="832">
        <v>2</v>
      </c>
      <c r="O994" s="836">
        <v>0.5</v>
      </c>
      <c r="P994" s="835"/>
      <c r="Q994" s="837">
        <v>0</v>
      </c>
      <c r="R994" s="832"/>
      <c r="S994" s="837">
        <v>0</v>
      </c>
      <c r="T994" s="836"/>
      <c r="U994" s="838">
        <v>0</v>
      </c>
    </row>
    <row r="995" spans="1:21" ht="14.4" customHeight="1" x14ac:dyDescent="0.3">
      <c r="A995" s="831">
        <v>50</v>
      </c>
      <c r="B995" s="832" t="s">
        <v>2036</v>
      </c>
      <c r="C995" s="832" t="s">
        <v>2041</v>
      </c>
      <c r="D995" s="833" t="s">
        <v>3245</v>
      </c>
      <c r="E995" s="834" t="s">
        <v>2050</v>
      </c>
      <c r="F995" s="832" t="s">
        <v>2037</v>
      </c>
      <c r="G995" s="832" t="s">
        <v>2168</v>
      </c>
      <c r="H995" s="832" t="s">
        <v>587</v>
      </c>
      <c r="I995" s="832" t="s">
        <v>2169</v>
      </c>
      <c r="J995" s="832" t="s">
        <v>2170</v>
      </c>
      <c r="K995" s="832" t="s">
        <v>2171</v>
      </c>
      <c r="L995" s="835">
        <v>93.43</v>
      </c>
      <c r="M995" s="835">
        <v>186.86</v>
      </c>
      <c r="N995" s="832">
        <v>2</v>
      </c>
      <c r="O995" s="836">
        <v>1.5</v>
      </c>
      <c r="P995" s="835"/>
      <c r="Q995" s="837">
        <v>0</v>
      </c>
      <c r="R995" s="832"/>
      <c r="S995" s="837">
        <v>0</v>
      </c>
      <c r="T995" s="836"/>
      <c r="U995" s="838">
        <v>0</v>
      </c>
    </row>
    <row r="996" spans="1:21" ht="14.4" customHeight="1" x14ac:dyDescent="0.3">
      <c r="A996" s="831">
        <v>50</v>
      </c>
      <c r="B996" s="832" t="s">
        <v>2036</v>
      </c>
      <c r="C996" s="832" t="s">
        <v>2041</v>
      </c>
      <c r="D996" s="833" t="s">
        <v>3245</v>
      </c>
      <c r="E996" s="834" t="s">
        <v>2050</v>
      </c>
      <c r="F996" s="832" t="s">
        <v>2037</v>
      </c>
      <c r="G996" s="832" t="s">
        <v>1112</v>
      </c>
      <c r="H996" s="832" t="s">
        <v>626</v>
      </c>
      <c r="I996" s="832" t="s">
        <v>1625</v>
      </c>
      <c r="J996" s="832" t="s">
        <v>1626</v>
      </c>
      <c r="K996" s="832" t="s">
        <v>1627</v>
      </c>
      <c r="L996" s="835">
        <v>120.61</v>
      </c>
      <c r="M996" s="835">
        <v>120.61</v>
      </c>
      <c r="N996" s="832">
        <v>1</v>
      </c>
      <c r="O996" s="836">
        <v>0.5</v>
      </c>
      <c r="P996" s="835">
        <v>120.61</v>
      </c>
      <c r="Q996" s="837">
        <v>1</v>
      </c>
      <c r="R996" s="832">
        <v>1</v>
      </c>
      <c r="S996" s="837">
        <v>1</v>
      </c>
      <c r="T996" s="836">
        <v>0.5</v>
      </c>
      <c r="U996" s="838">
        <v>1</v>
      </c>
    </row>
    <row r="997" spans="1:21" ht="14.4" customHeight="1" x14ac:dyDescent="0.3">
      <c r="A997" s="831">
        <v>50</v>
      </c>
      <c r="B997" s="832" t="s">
        <v>2036</v>
      </c>
      <c r="C997" s="832" t="s">
        <v>2041</v>
      </c>
      <c r="D997" s="833" t="s">
        <v>3245</v>
      </c>
      <c r="E997" s="834" t="s">
        <v>2050</v>
      </c>
      <c r="F997" s="832" t="s">
        <v>2037</v>
      </c>
      <c r="G997" s="832" t="s">
        <v>1112</v>
      </c>
      <c r="H997" s="832" t="s">
        <v>587</v>
      </c>
      <c r="I997" s="832" t="s">
        <v>1628</v>
      </c>
      <c r="J997" s="832" t="s">
        <v>1626</v>
      </c>
      <c r="K997" s="832" t="s">
        <v>1629</v>
      </c>
      <c r="L997" s="835">
        <v>184.74</v>
      </c>
      <c r="M997" s="835">
        <v>369.48</v>
      </c>
      <c r="N997" s="832">
        <v>2</v>
      </c>
      <c r="O997" s="836">
        <v>1</v>
      </c>
      <c r="P997" s="835">
        <v>184.74</v>
      </c>
      <c r="Q997" s="837">
        <v>0.5</v>
      </c>
      <c r="R997" s="832">
        <v>1</v>
      </c>
      <c r="S997" s="837">
        <v>0.5</v>
      </c>
      <c r="T997" s="836">
        <v>0.5</v>
      </c>
      <c r="U997" s="838">
        <v>0.5</v>
      </c>
    </row>
    <row r="998" spans="1:21" ht="14.4" customHeight="1" x14ac:dyDescent="0.3">
      <c r="A998" s="831">
        <v>50</v>
      </c>
      <c r="B998" s="832" t="s">
        <v>2036</v>
      </c>
      <c r="C998" s="832" t="s">
        <v>2041</v>
      </c>
      <c r="D998" s="833" t="s">
        <v>3245</v>
      </c>
      <c r="E998" s="834" t="s">
        <v>2050</v>
      </c>
      <c r="F998" s="832" t="s">
        <v>2037</v>
      </c>
      <c r="G998" s="832" t="s">
        <v>2638</v>
      </c>
      <c r="H998" s="832" t="s">
        <v>626</v>
      </c>
      <c r="I998" s="832" t="s">
        <v>1879</v>
      </c>
      <c r="J998" s="832" t="s">
        <v>1880</v>
      </c>
      <c r="K998" s="832" t="s">
        <v>1881</v>
      </c>
      <c r="L998" s="835">
        <v>50.32</v>
      </c>
      <c r="M998" s="835">
        <v>100.64</v>
      </c>
      <c r="N998" s="832">
        <v>2</v>
      </c>
      <c r="O998" s="836">
        <v>2</v>
      </c>
      <c r="P998" s="835">
        <v>100.64</v>
      </c>
      <c r="Q998" s="837">
        <v>1</v>
      </c>
      <c r="R998" s="832">
        <v>2</v>
      </c>
      <c r="S998" s="837">
        <v>1</v>
      </c>
      <c r="T998" s="836">
        <v>2</v>
      </c>
      <c r="U998" s="838">
        <v>1</v>
      </c>
    </row>
    <row r="999" spans="1:21" ht="14.4" customHeight="1" x14ac:dyDescent="0.3">
      <c r="A999" s="831">
        <v>50</v>
      </c>
      <c r="B999" s="832" t="s">
        <v>2036</v>
      </c>
      <c r="C999" s="832" t="s">
        <v>2041</v>
      </c>
      <c r="D999" s="833" t="s">
        <v>3245</v>
      </c>
      <c r="E999" s="834" t="s">
        <v>2050</v>
      </c>
      <c r="F999" s="832" t="s">
        <v>2037</v>
      </c>
      <c r="G999" s="832" t="s">
        <v>2176</v>
      </c>
      <c r="H999" s="832" t="s">
        <v>626</v>
      </c>
      <c r="I999" s="832" t="s">
        <v>1819</v>
      </c>
      <c r="J999" s="832" t="s">
        <v>1156</v>
      </c>
      <c r="K999" s="832" t="s">
        <v>1820</v>
      </c>
      <c r="L999" s="835">
        <v>154.36000000000001</v>
      </c>
      <c r="M999" s="835">
        <v>154.36000000000001</v>
      </c>
      <c r="N999" s="832">
        <v>1</v>
      </c>
      <c r="O999" s="836">
        <v>1</v>
      </c>
      <c r="P999" s="835"/>
      <c r="Q999" s="837">
        <v>0</v>
      </c>
      <c r="R999" s="832"/>
      <c r="S999" s="837">
        <v>0</v>
      </c>
      <c r="T999" s="836"/>
      <c r="U999" s="838">
        <v>0</v>
      </c>
    </row>
    <row r="1000" spans="1:21" ht="14.4" customHeight="1" x14ac:dyDescent="0.3">
      <c r="A1000" s="831">
        <v>50</v>
      </c>
      <c r="B1000" s="832" t="s">
        <v>2036</v>
      </c>
      <c r="C1000" s="832" t="s">
        <v>2041</v>
      </c>
      <c r="D1000" s="833" t="s">
        <v>3245</v>
      </c>
      <c r="E1000" s="834" t="s">
        <v>2050</v>
      </c>
      <c r="F1000" s="832" t="s">
        <v>2037</v>
      </c>
      <c r="G1000" s="832" t="s">
        <v>2409</v>
      </c>
      <c r="H1000" s="832" t="s">
        <v>626</v>
      </c>
      <c r="I1000" s="832" t="s">
        <v>1811</v>
      </c>
      <c r="J1000" s="832" t="s">
        <v>1812</v>
      </c>
      <c r="K1000" s="832" t="s">
        <v>1813</v>
      </c>
      <c r="L1000" s="835">
        <v>49.08</v>
      </c>
      <c r="M1000" s="835">
        <v>98.16</v>
      </c>
      <c r="N1000" s="832">
        <v>2</v>
      </c>
      <c r="O1000" s="836">
        <v>2</v>
      </c>
      <c r="P1000" s="835">
        <v>98.16</v>
      </c>
      <c r="Q1000" s="837">
        <v>1</v>
      </c>
      <c r="R1000" s="832">
        <v>2</v>
      </c>
      <c r="S1000" s="837">
        <v>1</v>
      </c>
      <c r="T1000" s="836">
        <v>2</v>
      </c>
      <c r="U1000" s="838">
        <v>1</v>
      </c>
    </row>
    <row r="1001" spans="1:21" ht="14.4" customHeight="1" x14ac:dyDescent="0.3">
      <c r="A1001" s="831">
        <v>50</v>
      </c>
      <c r="B1001" s="832" t="s">
        <v>2036</v>
      </c>
      <c r="C1001" s="832" t="s">
        <v>2041</v>
      </c>
      <c r="D1001" s="833" t="s">
        <v>3245</v>
      </c>
      <c r="E1001" s="834" t="s">
        <v>2050</v>
      </c>
      <c r="F1001" s="832" t="s">
        <v>2038</v>
      </c>
      <c r="G1001" s="832" t="s">
        <v>2414</v>
      </c>
      <c r="H1001" s="832" t="s">
        <v>587</v>
      </c>
      <c r="I1001" s="832" t="s">
        <v>2415</v>
      </c>
      <c r="J1001" s="832" t="s">
        <v>2416</v>
      </c>
      <c r="K1001" s="832" t="s">
        <v>2417</v>
      </c>
      <c r="L1001" s="835">
        <v>25</v>
      </c>
      <c r="M1001" s="835">
        <v>400</v>
      </c>
      <c r="N1001" s="832">
        <v>16</v>
      </c>
      <c r="O1001" s="836">
        <v>4</v>
      </c>
      <c r="P1001" s="835">
        <v>400</v>
      </c>
      <c r="Q1001" s="837">
        <v>1</v>
      </c>
      <c r="R1001" s="832">
        <v>16</v>
      </c>
      <c r="S1001" s="837">
        <v>1</v>
      </c>
      <c r="T1001" s="836">
        <v>4</v>
      </c>
      <c r="U1001" s="838">
        <v>1</v>
      </c>
    </row>
    <row r="1002" spans="1:21" ht="14.4" customHeight="1" x14ac:dyDescent="0.3">
      <c r="A1002" s="831">
        <v>50</v>
      </c>
      <c r="B1002" s="832" t="s">
        <v>2036</v>
      </c>
      <c r="C1002" s="832" t="s">
        <v>2041</v>
      </c>
      <c r="D1002" s="833" t="s">
        <v>3245</v>
      </c>
      <c r="E1002" s="834" t="s">
        <v>2050</v>
      </c>
      <c r="F1002" s="832" t="s">
        <v>2038</v>
      </c>
      <c r="G1002" s="832" t="s">
        <v>2414</v>
      </c>
      <c r="H1002" s="832" t="s">
        <v>587</v>
      </c>
      <c r="I1002" s="832" t="s">
        <v>2418</v>
      </c>
      <c r="J1002" s="832" t="s">
        <v>2416</v>
      </c>
      <c r="K1002" s="832" t="s">
        <v>2419</v>
      </c>
      <c r="L1002" s="835">
        <v>30</v>
      </c>
      <c r="M1002" s="835">
        <v>600</v>
      </c>
      <c r="N1002" s="832">
        <v>20</v>
      </c>
      <c r="O1002" s="836">
        <v>5</v>
      </c>
      <c r="P1002" s="835">
        <v>600</v>
      </c>
      <c r="Q1002" s="837">
        <v>1</v>
      </c>
      <c r="R1002" s="832">
        <v>20</v>
      </c>
      <c r="S1002" s="837">
        <v>1</v>
      </c>
      <c r="T1002" s="836">
        <v>5</v>
      </c>
      <c r="U1002" s="838">
        <v>1</v>
      </c>
    </row>
    <row r="1003" spans="1:21" ht="14.4" customHeight="1" x14ac:dyDescent="0.3">
      <c r="A1003" s="831">
        <v>50</v>
      </c>
      <c r="B1003" s="832" t="s">
        <v>2036</v>
      </c>
      <c r="C1003" s="832" t="s">
        <v>2041</v>
      </c>
      <c r="D1003" s="833" t="s">
        <v>3245</v>
      </c>
      <c r="E1003" s="834" t="s">
        <v>2050</v>
      </c>
      <c r="F1003" s="832" t="s">
        <v>2038</v>
      </c>
      <c r="G1003" s="832" t="s">
        <v>2420</v>
      </c>
      <c r="H1003" s="832" t="s">
        <v>587</v>
      </c>
      <c r="I1003" s="832" t="s">
        <v>2421</v>
      </c>
      <c r="J1003" s="832" t="s">
        <v>2422</v>
      </c>
      <c r="K1003" s="832" t="s">
        <v>2423</v>
      </c>
      <c r="L1003" s="835">
        <v>378.48</v>
      </c>
      <c r="M1003" s="835">
        <v>1135.44</v>
      </c>
      <c r="N1003" s="832">
        <v>3</v>
      </c>
      <c r="O1003" s="836">
        <v>3</v>
      </c>
      <c r="P1003" s="835">
        <v>1135.44</v>
      </c>
      <c r="Q1003" s="837">
        <v>1</v>
      </c>
      <c r="R1003" s="832">
        <v>3</v>
      </c>
      <c r="S1003" s="837">
        <v>1</v>
      </c>
      <c r="T1003" s="836">
        <v>3</v>
      </c>
      <c r="U1003" s="838">
        <v>1</v>
      </c>
    </row>
    <row r="1004" spans="1:21" ht="14.4" customHeight="1" x14ac:dyDescent="0.3">
      <c r="A1004" s="831">
        <v>50</v>
      </c>
      <c r="B1004" s="832" t="s">
        <v>2036</v>
      </c>
      <c r="C1004" s="832" t="s">
        <v>2041</v>
      </c>
      <c r="D1004" s="833" t="s">
        <v>3245</v>
      </c>
      <c r="E1004" s="834" t="s">
        <v>2050</v>
      </c>
      <c r="F1004" s="832" t="s">
        <v>2038</v>
      </c>
      <c r="G1004" s="832" t="s">
        <v>2420</v>
      </c>
      <c r="H1004" s="832" t="s">
        <v>587</v>
      </c>
      <c r="I1004" s="832" t="s">
        <v>2424</v>
      </c>
      <c r="J1004" s="832" t="s">
        <v>2425</v>
      </c>
      <c r="K1004" s="832" t="s">
        <v>2426</v>
      </c>
      <c r="L1004" s="835">
        <v>378.48</v>
      </c>
      <c r="M1004" s="835">
        <v>1135.44</v>
      </c>
      <c r="N1004" s="832">
        <v>3</v>
      </c>
      <c r="O1004" s="836">
        <v>3</v>
      </c>
      <c r="P1004" s="835">
        <v>1135.44</v>
      </c>
      <c r="Q1004" s="837">
        <v>1</v>
      </c>
      <c r="R1004" s="832">
        <v>3</v>
      </c>
      <c r="S1004" s="837">
        <v>1</v>
      </c>
      <c r="T1004" s="836">
        <v>3</v>
      </c>
      <c r="U1004" s="838">
        <v>1</v>
      </c>
    </row>
    <row r="1005" spans="1:21" ht="14.4" customHeight="1" x14ac:dyDescent="0.3">
      <c r="A1005" s="831">
        <v>50</v>
      </c>
      <c r="B1005" s="832" t="s">
        <v>2036</v>
      </c>
      <c r="C1005" s="832" t="s">
        <v>2041</v>
      </c>
      <c r="D1005" s="833" t="s">
        <v>3245</v>
      </c>
      <c r="E1005" s="834" t="s">
        <v>2046</v>
      </c>
      <c r="F1005" s="832" t="s">
        <v>2037</v>
      </c>
      <c r="G1005" s="832" t="s">
        <v>2105</v>
      </c>
      <c r="H1005" s="832" t="s">
        <v>626</v>
      </c>
      <c r="I1005" s="832" t="s">
        <v>3176</v>
      </c>
      <c r="J1005" s="832" t="s">
        <v>635</v>
      </c>
      <c r="K1005" s="832" t="s">
        <v>2458</v>
      </c>
      <c r="L1005" s="835">
        <v>21.76</v>
      </c>
      <c r="M1005" s="835">
        <v>21.76</v>
      </c>
      <c r="N1005" s="832">
        <v>1</v>
      </c>
      <c r="O1005" s="836">
        <v>0.5</v>
      </c>
      <c r="P1005" s="835"/>
      <c r="Q1005" s="837">
        <v>0</v>
      </c>
      <c r="R1005" s="832"/>
      <c r="S1005" s="837">
        <v>0</v>
      </c>
      <c r="T1005" s="836"/>
      <c r="U1005" s="838">
        <v>0</v>
      </c>
    </row>
    <row r="1006" spans="1:21" ht="14.4" customHeight="1" x14ac:dyDescent="0.3">
      <c r="A1006" s="831">
        <v>50</v>
      </c>
      <c r="B1006" s="832" t="s">
        <v>2036</v>
      </c>
      <c r="C1006" s="832" t="s">
        <v>2041</v>
      </c>
      <c r="D1006" s="833" t="s">
        <v>3245</v>
      </c>
      <c r="E1006" s="834" t="s">
        <v>2046</v>
      </c>
      <c r="F1006" s="832" t="s">
        <v>2037</v>
      </c>
      <c r="G1006" s="832" t="s">
        <v>2239</v>
      </c>
      <c r="H1006" s="832" t="s">
        <v>626</v>
      </c>
      <c r="I1006" s="832" t="s">
        <v>1902</v>
      </c>
      <c r="J1006" s="832" t="s">
        <v>1903</v>
      </c>
      <c r="K1006" s="832" t="s">
        <v>1904</v>
      </c>
      <c r="L1006" s="835">
        <v>4.7</v>
      </c>
      <c r="M1006" s="835">
        <v>4.7</v>
      </c>
      <c r="N1006" s="832">
        <v>1</v>
      </c>
      <c r="O1006" s="836">
        <v>0.5</v>
      </c>
      <c r="P1006" s="835"/>
      <c r="Q1006" s="837">
        <v>0</v>
      </c>
      <c r="R1006" s="832"/>
      <c r="S1006" s="837">
        <v>0</v>
      </c>
      <c r="T1006" s="836"/>
      <c r="U1006" s="838">
        <v>0</v>
      </c>
    </row>
    <row r="1007" spans="1:21" ht="14.4" customHeight="1" x14ac:dyDescent="0.3">
      <c r="A1007" s="831">
        <v>50</v>
      </c>
      <c r="B1007" s="832" t="s">
        <v>2036</v>
      </c>
      <c r="C1007" s="832" t="s">
        <v>2041</v>
      </c>
      <c r="D1007" s="833" t="s">
        <v>3245</v>
      </c>
      <c r="E1007" s="834" t="s">
        <v>2046</v>
      </c>
      <c r="F1007" s="832" t="s">
        <v>2037</v>
      </c>
      <c r="G1007" s="832" t="s">
        <v>2061</v>
      </c>
      <c r="H1007" s="832" t="s">
        <v>626</v>
      </c>
      <c r="I1007" s="832" t="s">
        <v>1662</v>
      </c>
      <c r="J1007" s="832" t="s">
        <v>731</v>
      </c>
      <c r="K1007" s="832" t="s">
        <v>1663</v>
      </c>
      <c r="L1007" s="835">
        <v>72</v>
      </c>
      <c r="M1007" s="835">
        <v>288</v>
      </c>
      <c r="N1007" s="832">
        <v>4</v>
      </c>
      <c r="O1007" s="836">
        <v>3.5</v>
      </c>
      <c r="P1007" s="835">
        <v>72</v>
      </c>
      <c r="Q1007" s="837">
        <v>0.25</v>
      </c>
      <c r="R1007" s="832">
        <v>1</v>
      </c>
      <c r="S1007" s="837">
        <v>0.25</v>
      </c>
      <c r="T1007" s="836">
        <v>1</v>
      </c>
      <c r="U1007" s="838">
        <v>0.2857142857142857</v>
      </c>
    </row>
    <row r="1008" spans="1:21" ht="14.4" customHeight="1" x14ac:dyDescent="0.3">
      <c r="A1008" s="831">
        <v>50</v>
      </c>
      <c r="B1008" s="832" t="s">
        <v>2036</v>
      </c>
      <c r="C1008" s="832" t="s">
        <v>2041</v>
      </c>
      <c r="D1008" s="833" t="s">
        <v>3245</v>
      </c>
      <c r="E1008" s="834" t="s">
        <v>2046</v>
      </c>
      <c r="F1008" s="832" t="s">
        <v>2037</v>
      </c>
      <c r="G1008" s="832" t="s">
        <v>2061</v>
      </c>
      <c r="H1008" s="832" t="s">
        <v>626</v>
      </c>
      <c r="I1008" s="832" t="s">
        <v>1662</v>
      </c>
      <c r="J1008" s="832" t="s">
        <v>731</v>
      </c>
      <c r="K1008" s="832" t="s">
        <v>1663</v>
      </c>
      <c r="L1008" s="835">
        <v>80.010000000000005</v>
      </c>
      <c r="M1008" s="835">
        <v>480.06</v>
      </c>
      <c r="N1008" s="832">
        <v>6</v>
      </c>
      <c r="O1008" s="836">
        <v>3</v>
      </c>
      <c r="P1008" s="835">
        <v>80.010000000000005</v>
      </c>
      <c r="Q1008" s="837">
        <v>0.16666666666666669</v>
      </c>
      <c r="R1008" s="832">
        <v>1</v>
      </c>
      <c r="S1008" s="837">
        <v>0.16666666666666666</v>
      </c>
      <c r="T1008" s="836">
        <v>0.5</v>
      </c>
      <c r="U1008" s="838">
        <v>0.16666666666666666</v>
      </c>
    </row>
    <row r="1009" spans="1:21" ht="14.4" customHeight="1" x14ac:dyDescent="0.3">
      <c r="A1009" s="831">
        <v>50</v>
      </c>
      <c r="B1009" s="832" t="s">
        <v>2036</v>
      </c>
      <c r="C1009" s="832" t="s">
        <v>2041</v>
      </c>
      <c r="D1009" s="833" t="s">
        <v>3245</v>
      </c>
      <c r="E1009" s="834" t="s">
        <v>2046</v>
      </c>
      <c r="F1009" s="832" t="s">
        <v>2037</v>
      </c>
      <c r="G1009" s="832" t="s">
        <v>2103</v>
      </c>
      <c r="H1009" s="832" t="s">
        <v>587</v>
      </c>
      <c r="I1009" s="832" t="s">
        <v>3177</v>
      </c>
      <c r="J1009" s="832" t="s">
        <v>2110</v>
      </c>
      <c r="K1009" s="832" t="s">
        <v>1726</v>
      </c>
      <c r="L1009" s="835">
        <v>31.09</v>
      </c>
      <c r="M1009" s="835">
        <v>31.09</v>
      </c>
      <c r="N1009" s="832">
        <v>1</v>
      </c>
      <c r="O1009" s="836">
        <v>0.5</v>
      </c>
      <c r="P1009" s="835">
        <v>31.09</v>
      </c>
      <c r="Q1009" s="837">
        <v>1</v>
      </c>
      <c r="R1009" s="832">
        <v>1</v>
      </c>
      <c r="S1009" s="837">
        <v>1</v>
      </c>
      <c r="T1009" s="836">
        <v>0.5</v>
      </c>
      <c r="U1009" s="838">
        <v>1</v>
      </c>
    </row>
    <row r="1010" spans="1:21" ht="14.4" customHeight="1" x14ac:dyDescent="0.3">
      <c r="A1010" s="831">
        <v>50</v>
      </c>
      <c r="B1010" s="832" t="s">
        <v>2036</v>
      </c>
      <c r="C1010" s="832" t="s">
        <v>2041</v>
      </c>
      <c r="D1010" s="833" t="s">
        <v>3245</v>
      </c>
      <c r="E1010" s="834" t="s">
        <v>2046</v>
      </c>
      <c r="F1010" s="832" t="s">
        <v>2037</v>
      </c>
      <c r="G1010" s="832" t="s">
        <v>2103</v>
      </c>
      <c r="H1010" s="832" t="s">
        <v>626</v>
      </c>
      <c r="I1010" s="832" t="s">
        <v>1724</v>
      </c>
      <c r="J1010" s="832" t="s">
        <v>1725</v>
      </c>
      <c r="K1010" s="832" t="s">
        <v>1726</v>
      </c>
      <c r="L1010" s="835">
        <v>31.09</v>
      </c>
      <c r="M1010" s="835">
        <v>31.09</v>
      </c>
      <c r="N1010" s="832">
        <v>1</v>
      </c>
      <c r="O1010" s="836">
        <v>0.5</v>
      </c>
      <c r="P1010" s="835"/>
      <c r="Q1010" s="837">
        <v>0</v>
      </c>
      <c r="R1010" s="832"/>
      <c r="S1010" s="837">
        <v>0</v>
      </c>
      <c r="T1010" s="836"/>
      <c r="U1010" s="838">
        <v>0</v>
      </c>
    </row>
    <row r="1011" spans="1:21" ht="14.4" customHeight="1" x14ac:dyDescent="0.3">
      <c r="A1011" s="831">
        <v>50</v>
      </c>
      <c r="B1011" s="832" t="s">
        <v>2036</v>
      </c>
      <c r="C1011" s="832" t="s">
        <v>2041</v>
      </c>
      <c r="D1011" s="833" t="s">
        <v>3245</v>
      </c>
      <c r="E1011" s="834" t="s">
        <v>2046</v>
      </c>
      <c r="F1011" s="832" t="s">
        <v>2037</v>
      </c>
      <c r="G1011" s="832" t="s">
        <v>2103</v>
      </c>
      <c r="H1011" s="832" t="s">
        <v>626</v>
      </c>
      <c r="I1011" s="832" t="s">
        <v>1727</v>
      </c>
      <c r="J1011" s="832" t="s">
        <v>1725</v>
      </c>
      <c r="K1011" s="832" t="s">
        <v>1728</v>
      </c>
      <c r="L1011" s="835">
        <v>62.18</v>
      </c>
      <c r="M1011" s="835">
        <v>62.18</v>
      </c>
      <c r="N1011" s="832">
        <v>1</v>
      </c>
      <c r="O1011" s="836">
        <v>0.5</v>
      </c>
      <c r="P1011" s="835"/>
      <c r="Q1011" s="837">
        <v>0</v>
      </c>
      <c r="R1011" s="832"/>
      <c r="S1011" s="837">
        <v>0</v>
      </c>
      <c r="T1011" s="836"/>
      <c r="U1011" s="838">
        <v>0</v>
      </c>
    </row>
    <row r="1012" spans="1:21" ht="14.4" customHeight="1" x14ac:dyDescent="0.3">
      <c r="A1012" s="831">
        <v>50</v>
      </c>
      <c r="B1012" s="832" t="s">
        <v>2036</v>
      </c>
      <c r="C1012" s="832" t="s">
        <v>2041</v>
      </c>
      <c r="D1012" s="833" t="s">
        <v>3245</v>
      </c>
      <c r="E1012" s="834" t="s">
        <v>2046</v>
      </c>
      <c r="F1012" s="832" t="s">
        <v>2037</v>
      </c>
      <c r="G1012" s="832" t="s">
        <v>2062</v>
      </c>
      <c r="H1012" s="832" t="s">
        <v>626</v>
      </c>
      <c r="I1012" s="832" t="s">
        <v>1785</v>
      </c>
      <c r="J1012" s="832" t="s">
        <v>1786</v>
      </c>
      <c r="K1012" s="832" t="s">
        <v>1787</v>
      </c>
      <c r="L1012" s="835">
        <v>278.63</v>
      </c>
      <c r="M1012" s="835">
        <v>2229.04</v>
      </c>
      <c r="N1012" s="832">
        <v>8</v>
      </c>
      <c r="O1012" s="836">
        <v>4.5</v>
      </c>
      <c r="P1012" s="835">
        <v>835.89</v>
      </c>
      <c r="Q1012" s="837">
        <v>0.375</v>
      </c>
      <c r="R1012" s="832">
        <v>3</v>
      </c>
      <c r="S1012" s="837">
        <v>0.375</v>
      </c>
      <c r="T1012" s="836">
        <v>1.5</v>
      </c>
      <c r="U1012" s="838">
        <v>0.33333333333333331</v>
      </c>
    </row>
    <row r="1013" spans="1:21" ht="14.4" customHeight="1" x14ac:dyDescent="0.3">
      <c r="A1013" s="831">
        <v>50</v>
      </c>
      <c r="B1013" s="832" t="s">
        <v>2036</v>
      </c>
      <c r="C1013" s="832" t="s">
        <v>2041</v>
      </c>
      <c r="D1013" s="833" t="s">
        <v>3245</v>
      </c>
      <c r="E1013" s="834" t="s">
        <v>2046</v>
      </c>
      <c r="F1013" s="832" t="s">
        <v>2037</v>
      </c>
      <c r="G1013" s="832" t="s">
        <v>2062</v>
      </c>
      <c r="H1013" s="832" t="s">
        <v>587</v>
      </c>
      <c r="I1013" s="832" t="s">
        <v>2063</v>
      </c>
      <c r="J1013" s="832" t="s">
        <v>1786</v>
      </c>
      <c r="K1013" s="832" t="s">
        <v>1796</v>
      </c>
      <c r="L1013" s="835">
        <v>117.71</v>
      </c>
      <c r="M1013" s="835">
        <v>117.71</v>
      </c>
      <c r="N1013" s="832">
        <v>1</v>
      </c>
      <c r="O1013" s="836">
        <v>0.5</v>
      </c>
      <c r="P1013" s="835"/>
      <c r="Q1013" s="837">
        <v>0</v>
      </c>
      <c r="R1013" s="832"/>
      <c r="S1013" s="837">
        <v>0</v>
      </c>
      <c r="T1013" s="836"/>
      <c r="U1013" s="838">
        <v>0</v>
      </c>
    </row>
    <row r="1014" spans="1:21" ht="14.4" customHeight="1" x14ac:dyDescent="0.3">
      <c r="A1014" s="831">
        <v>50</v>
      </c>
      <c r="B1014" s="832" t="s">
        <v>2036</v>
      </c>
      <c r="C1014" s="832" t="s">
        <v>2041</v>
      </c>
      <c r="D1014" s="833" t="s">
        <v>3245</v>
      </c>
      <c r="E1014" s="834" t="s">
        <v>2046</v>
      </c>
      <c r="F1014" s="832" t="s">
        <v>2037</v>
      </c>
      <c r="G1014" s="832" t="s">
        <v>2062</v>
      </c>
      <c r="H1014" s="832" t="s">
        <v>587</v>
      </c>
      <c r="I1014" s="832" t="s">
        <v>2216</v>
      </c>
      <c r="J1014" s="832" t="s">
        <v>1786</v>
      </c>
      <c r="K1014" s="832" t="s">
        <v>1798</v>
      </c>
      <c r="L1014" s="835">
        <v>392.41</v>
      </c>
      <c r="M1014" s="835">
        <v>392.41</v>
      </c>
      <c r="N1014" s="832">
        <v>1</v>
      </c>
      <c r="O1014" s="836">
        <v>1</v>
      </c>
      <c r="P1014" s="835"/>
      <c r="Q1014" s="837">
        <v>0</v>
      </c>
      <c r="R1014" s="832"/>
      <c r="S1014" s="837">
        <v>0</v>
      </c>
      <c r="T1014" s="836"/>
      <c r="U1014" s="838">
        <v>0</v>
      </c>
    </row>
    <row r="1015" spans="1:21" ht="14.4" customHeight="1" x14ac:dyDescent="0.3">
      <c r="A1015" s="831">
        <v>50</v>
      </c>
      <c r="B1015" s="832" t="s">
        <v>2036</v>
      </c>
      <c r="C1015" s="832" t="s">
        <v>2041</v>
      </c>
      <c r="D1015" s="833" t="s">
        <v>3245</v>
      </c>
      <c r="E1015" s="834" t="s">
        <v>2046</v>
      </c>
      <c r="F1015" s="832" t="s">
        <v>2037</v>
      </c>
      <c r="G1015" s="832" t="s">
        <v>2062</v>
      </c>
      <c r="H1015" s="832" t="s">
        <v>587</v>
      </c>
      <c r="I1015" s="832" t="s">
        <v>2111</v>
      </c>
      <c r="J1015" s="832" t="s">
        <v>1786</v>
      </c>
      <c r="K1015" s="832" t="s">
        <v>1800</v>
      </c>
      <c r="L1015" s="835">
        <v>181.11</v>
      </c>
      <c r="M1015" s="835">
        <v>543.33000000000004</v>
      </c>
      <c r="N1015" s="832">
        <v>3</v>
      </c>
      <c r="O1015" s="836">
        <v>1.5</v>
      </c>
      <c r="P1015" s="835">
        <v>362.22</v>
      </c>
      <c r="Q1015" s="837">
        <v>0.66666666666666663</v>
      </c>
      <c r="R1015" s="832">
        <v>2</v>
      </c>
      <c r="S1015" s="837">
        <v>0.66666666666666663</v>
      </c>
      <c r="T1015" s="836">
        <v>1</v>
      </c>
      <c r="U1015" s="838">
        <v>0.66666666666666663</v>
      </c>
    </row>
    <row r="1016" spans="1:21" ht="14.4" customHeight="1" x14ac:dyDescent="0.3">
      <c r="A1016" s="831">
        <v>50</v>
      </c>
      <c r="B1016" s="832" t="s">
        <v>2036</v>
      </c>
      <c r="C1016" s="832" t="s">
        <v>2041</v>
      </c>
      <c r="D1016" s="833" t="s">
        <v>3245</v>
      </c>
      <c r="E1016" s="834" t="s">
        <v>2046</v>
      </c>
      <c r="F1016" s="832" t="s">
        <v>2037</v>
      </c>
      <c r="G1016" s="832" t="s">
        <v>2062</v>
      </c>
      <c r="H1016" s="832" t="s">
        <v>587</v>
      </c>
      <c r="I1016" s="832" t="s">
        <v>2064</v>
      </c>
      <c r="J1016" s="832" t="s">
        <v>1786</v>
      </c>
      <c r="K1016" s="832" t="s">
        <v>2065</v>
      </c>
      <c r="L1016" s="835">
        <v>603.72</v>
      </c>
      <c r="M1016" s="835">
        <v>1207.44</v>
      </c>
      <c r="N1016" s="832">
        <v>2</v>
      </c>
      <c r="O1016" s="836">
        <v>1</v>
      </c>
      <c r="P1016" s="835"/>
      <c r="Q1016" s="837">
        <v>0</v>
      </c>
      <c r="R1016" s="832"/>
      <c r="S1016" s="837">
        <v>0</v>
      </c>
      <c r="T1016" s="836"/>
      <c r="U1016" s="838">
        <v>0</v>
      </c>
    </row>
    <row r="1017" spans="1:21" ht="14.4" customHeight="1" x14ac:dyDescent="0.3">
      <c r="A1017" s="831">
        <v>50</v>
      </c>
      <c r="B1017" s="832" t="s">
        <v>2036</v>
      </c>
      <c r="C1017" s="832" t="s">
        <v>2041</v>
      </c>
      <c r="D1017" s="833" t="s">
        <v>3245</v>
      </c>
      <c r="E1017" s="834" t="s">
        <v>2046</v>
      </c>
      <c r="F1017" s="832" t="s">
        <v>2037</v>
      </c>
      <c r="G1017" s="832" t="s">
        <v>2062</v>
      </c>
      <c r="H1017" s="832" t="s">
        <v>587</v>
      </c>
      <c r="I1017" s="832" t="s">
        <v>3178</v>
      </c>
      <c r="J1017" s="832" t="s">
        <v>3129</v>
      </c>
      <c r="K1017" s="832" t="s">
        <v>1800</v>
      </c>
      <c r="L1017" s="835">
        <v>143.35</v>
      </c>
      <c r="M1017" s="835">
        <v>143.35</v>
      </c>
      <c r="N1017" s="832">
        <v>1</v>
      </c>
      <c r="O1017" s="836">
        <v>1</v>
      </c>
      <c r="P1017" s="835"/>
      <c r="Q1017" s="837">
        <v>0</v>
      </c>
      <c r="R1017" s="832"/>
      <c r="S1017" s="837">
        <v>0</v>
      </c>
      <c r="T1017" s="836"/>
      <c r="U1017" s="838">
        <v>0</v>
      </c>
    </row>
    <row r="1018" spans="1:21" ht="14.4" customHeight="1" x14ac:dyDescent="0.3">
      <c r="A1018" s="831">
        <v>50</v>
      </c>
      <c r="B1018" s="832" t="s">
        <v>2036</v>
      </c>
      <c r="C1018" s="832" t="s">
        <v>2041</v>
      </c>
      <c r="D1018" s="833" t="s">
        <v>3245</v>
      </c>
      <c r="E1018" s="834" t="s">
        <v>2046</v>
      </c>
      <c r="F1018" s="832" t="s">
        <v>2037</v>
      </c>
      <c r="G1018" s="832" t="s">
        <v>2066</v>
      </c>
      <c r="H1018" s="832" t="s">
        <v>587</v>
      </c>
      <c r="I1018" s="832" t="s">
        <v>2067</v>
      </c>
      <c r="J1018" s="832" t="s">
        <v>2068</v>
      </c>
      <c r="K1018" s="832" t="s">
        <v>2069</v>
      </c>
      <c r="L1018" s="835">
        <v>105.32</v>
      </c>
      <c r="M1018" s="835">
        <v>315.95999999999998</v>
      </c>
      <c r="N1018" s="832">
        <v>3</v>
      </c>
      <c r="O1018" s="836">
        <v>1.5</v>
      </c>
      <c r="P1018" s="835"/>
      <c r="Q1018" s="837">
        <v>0</v>
      </c>
      <c r="R1018" s="832"/>
      <c r="S1018" s="837">
        <v>0</v>
      </c>
      <c r="T1018" s="836"/>
      <c r="U1018" s="838">
        <v>0</v>
      </c>
    </row>
    <row r="1019" spans="1:21" ht="14.4" customHeight="1" x14ac:dyDescent="0.3">
      <c r="A1019" s="831">
        <v>50</v>
      </c>
      <c r="B1019" s="832" t="s">
        <v>2036</v>
      </c>
      <c r="C1019" s="832" t="s">
        <v>2041</v>
      </c>
      <c r="D1019" s="833" t="s">
        <v>3245</v>
      </c>
      <c r="E1019" s="834" t="s">
        <v>2046</v>
      </c>
      <c r="F1019" s="832" t="s">
        <v>2037</v>
      </c>
      <c r="G1019" s="832" t="s">
        <v>2066</v>
      </c>
      <c r="H1019" s="832" t="s">
        <v>587</v>
      </c>
      <c r="I1019" s="832" t="s">
        <v>2070</v>
      </c>
      <c r="J1019" s="832" t="s">
        <v>2071</v>
      </c>
      <c r="K1019" s="832" t="s">
        <v>2072</v>
      </c>
      <c r="L1019" s="835">
        <v>16.38</v>
      </c>
      <c r="M1019" s="835">
        <v>16.38</v>
      </c>
      <c r="N1019" s="832">
        <v>1</v>
      </c>
      <c r="O1019" s="836">
        <v>0.5</v>
      </c>
      <c r="P1019" s="835"/>
      <c r="Q1019" s="837">
        <v>0</v>
      </c>
      <c r="R1019" s="832"/>
      <c r="S1019" s="837">
        <v>0</v>
      </c>
      <c r="T1019" s="836"/>
      <c r="U1019" s="838">
        <v>0</v>
      </c>
    </row>
    <row r="1020" spans="1:21" ht="14.4" customHeight="1" x14ac:dyDescent="0.3">
      <c r="A1020" s="831">
        <v>50</v>
      </c>
      <c r="B1020" s="832" t="s">
        <v>2036</v>
      </c>
      <c r="C1020" s="832" t="s">
        <v>2041</v>
      </c>
      <c r="D1020" s="833" t="s">
        <v>3245</v>
      </c>
      <c r="E1020" s="834" t="s">
        <v>2046</v>
      </c>
      <c r="F1020" s="832" t="s">
        <v>2037</v>
      </c>
      <c r="G1020" s="832" t="s">
        <v>2066</v>
      </c>
      <c r="H1020" s="832" t="s">
        <v>587</v>
      </c>
      <c r="I1020" s="832" t="s">
        <v>2112</v>
      </c>
      <c r="J1020" s="832" t="s">
        <v>2068</v>
      </c>
      <c r="K1020" s="832" t="s">
        <v>1958</v>
      </c>
      <c r="L1020" s="835">
        <v>35.11</v>
      </c>
      <c r="M1020" s="835">
        <v>210.66000000000003</v>
      </c>
      <c r="N1020" s="832">
        <v>6</v>
      </c>
      <c r="O1020" s="836">
        <v>3.5</v>
      </c>
      <c r="P1020" s="835">
        <v>35.11</v>
      </c>
      <c r="Q1020" s="837">
        <v>0.16666666666666666</v>
      </c>
      <c r="R1020" s="832">
        <v>1</v>
      </c>
      <c r="S1020" s="837">
        <v>0.16666666666666666</v>
      </c>
      <c r="T1020" s="836">
        <v>0.5</v>
      </c>
      <c r="U1020" s="838">
        <v>0.14285714285714285</v>
      </c>
    </row>
    <row r="1021" spans="1:21" ht="14.4" customHeight="1" x14ac:dyDescent="0.3">
      <c r="A1021" s="831">
        <v>50</v>
      </c>
      <c r="B1021" s="832" t="s">
        <v>2036</v>
      </c>
      <c r="C1021" s="832" t="s">
        <v>2041</v>
      </c>
      <c r="D1021" s="833" t="s">
        <v>3245</v>
      </c>
      <c r="E1021" s="834" t="s">
        <v>2046</v>
      </c>
      <c r="F1021" s="832" t="s">
        <v>2037</v>
      </c>
      <c r="G1021" s="832" t="s">
        <v>2066</v>
      </c>
      <c r="H1021" s="832" t="s">
        <v>587</v>
      </c>
      <c r="I1021" s="832" t="s">
        <v>2205</v>
      </c>
      <c r="J1021" s="832" t="s">
        <v>2206</v>
      </c>
      <c r="K1021" s="832" t="s">
        <v>1958</v>
      </c>
      <c r="L1021" s="835">
        <v>35.11</v>
      </c>
      <c r="M1021" s="835">
        <v>35.11</v>
      </c>
      <c r="N1021" s="832">
        <v>1</v>
      </c>
      <c r="O1021" s="836">
        <v>0.5</v>
      </c>
      <c r="P1021" s="835"/>
      <c r="Q1021" s="837">
        <v>0</v>
      </c>
      <c r="R1021" s="832"/>
      <c r="S1021" s="837">
        <v>0</v>
      </c>
      <c r="T1021" s="836"/>
      <c r="U1021" s="838">
        <v>0</v>
      </c>
    </row>
    <row r="1022" spans="1:21" ht="14.4" customHeight="1" x14ac:dyDescent="0.3">
      <c r="A1022" s="831">
        <v>50</v>
      </c>
      <c r="B1022" s="832" t="s">
        <v>2036</v>
      </c>
      <c r="C1022" s="832" t="s">
        <v>2041</v>
      </c>
      <c r="D1022" s="833" t="s">
        <v>3245</v>
      </c>
      <c r="E1022" s="834" t="s">
        <v>2046</v>
      </c>
      <c r="F1022" s="832" t="s">
        <v>2037</v>
      </c>
      <c r="G1022" s="832" t="s">
        <v>2066</v>
      </c>
      <c r="H1022" s="832" t="s">
        <v>626</v>
      </c>
      <c r="I1022" s="832" t="s">
        <v>1714</v>
      </c>
      <c r="J1022" s="832" t="s">
        <v>686</v>
      </c>
      <c r="K1022" s="832" t="s">
        <v>687</v>
      </c>
      <c r="L1022" s="835">
        <v>70.23</v>
      </c>
      <c r="M1022" s="835">
        <v>70.23</v>
      </c>
      <c r="N1022" s="832">
        <v>1</v>
      </c>
      <c r="O1022" s="836">
        <v>0.5</v>
      </c>
      <c r="P1022" s="835"/>
      <c r="Q1022" s="837">
        <v>0</v>
      </c>
      <c r="R1022" s="832"/>
      <c r="S1022" s="837">
        <v>0</v>
      </c>
      <c r="T1022" s="836"/>
      <c r="U1022" s="838">
        <v>0</v>
      </c>
    </row>
    <row r="1023" spans="1:21" ht="14.4" customHeight="1" x14ac:dyDescent="0.3">
      <c r="A1023" s="831">
        <v>50</v>
      </c>
      <c r="B1023" s="832" t="s">
        <v>2036</v>
      </c>
      <c r="C1023" s="832" t="s">
        <v>2041</v>
      </c>
      <c r="D1023" s="833" t="s">
        <v>3245</v>
      </c>
      <c r="E1023" s="834" t="s">
        <v>2046</v>
      </c>
      <c r="F1023" s="832" t="s">
        <v>2037</v>
      </c>
      <c r="G1023" s="832" t="s">
        <v>3179</v>
      </c>
      <c r="H1023" s="832" t="s">
        <v>587</v>
      </c>
      <c r="I1023" s="832" t="s">
        <v>3180</v>
      </c>
      <c r="J1023" s="832" t="s">
        <v>3181</v>
      </c>
      <c r="K1023" s="832" t="s">
        <v>3182</v>
      </c>
      <c r="L1023" s="835">
        <v>36.369999999999997</v>
      </c>
      <c r="M1023" s="835">
        <v>36.369999999999997</v>
      </c>
      <c r="N1023" s="832">
        <v>1</v>
      </c>
      <c r="O1023" s="836">
        <v>0.5</v>
      </c>
      <c r="P1023" s="835"/>
      <c r="Q1023" s="837">
        <v>0</v>
      </c>
      <c r="R1023" s="832"/>
      <c r="S1023" s="837">
        <v>0</v>
      </c>
      <c r="T1023" s="836"/>
      <c r="U1023" s="838">
        <v>0</v>
      </c>
    </row>
    <row r="1024" spans="1:21" ht="14.4" customHeight="1" x14ac:dyDescent="0.3">
      <c r="A1024" s="831">
        <v>50</v>
      </c>
      <c r="B1024" s="832" t="s">
        <v>2036</v>
      </c>
      <c r="C1024" s="832" t="s">
        <v>2041</v>
      </c>
      <c r="D1024" s="833" t="s">
        <v>3245</v>
      </c>
      <c r="E1024" s="834" t="s">
        <v>2046</v>
      </c>
      <c r="F1024" s="832" t="s">
        <v>2037</v>
      </c>
      <c r="G1024" s="832" t="s">
        <v>2441</v>
      </c>
      <c r="H1024" s="832" t="s">
        <v>587</v>
      </c>
      <c r="I1024" s="832" t="s">
        <v>2442</v>
      </c>
      <c r="J1024" s="832" t="s">
        <v>2443</v>
      </c>
      <c r="K1024" s="832" t="s">
        <v>2444</v>
      </c>
      <c r="L1024" s="835">
        <v>78.33</v>
      </c>
      <c r="M1024" s="835">
        <v>156.66</v>
      </c>
      <c r="N1024" s="832">
        <v>2</v>
      </c>
      <c r="O1024" s="836">
        <v>0.5</v>
      </c>
      <c r="P1024" s="835"/>
      <c r="Q1024" s="837">
        <v>0</v>
      </c>
      <c r="R1024" s="832"/>
      <c r="S1024" s="837">
        <v>0</v>
      </c>
      <c r="T1024" s="836"/>
      <c r="U1024" s="838">
        <v>0</v>
      </c>
    </row>
    <row r="1025" spans="1:21" ht="14.4" customHeight="1" x14ac:dyDescent="0.3">
      <c r="A1025" s="831">
        <v>50</v>
      </c>
      <c r="B1025" s="832" t="s">
        <v>2036</v>
      </c>
      <c r="C1025" s="832" t="s">
        <v>2041</v>
      </c>
      <c r="D1025" s="833" t="s">
        <v>3245</v>
      </c>
      <c r="E1025" s="834" t="s">
        <v>2046</v>
      </c>
      <c r="F1025" s="832" t="s">
        <v>2037</v>
      </c>
      <c r="G1025" s="832" t="s">
        <v>2709</v>
      </c>
      <c r="H1025" s="832" t="s">
        <v>626</v>
      </c>
      <c r="I1025" s="832" t="s">
        <v>1913</v>
      </c>
      <c r="J1025" s="832" t="s">
        <v>713</v>
      </c>
      <c r="K1025" s="832" t="s">
        <v>687</v>
      </c>
      <c r="L1025" s="835">
        <v>65.989999999999995</v>
      </c>
      <c r="M1025" s="835">
        <v>65.989999999999995</v>
      </c>
      <c r="N1025" s="832">
        <v>1</v>
      </c>
      <c r="O1025" s="836">
        <v>0.5</v>
      </c>
      <c r="P1025" s="835"/>
      <c r="Q1025" s="837">
        <v>0</v>
      </c>
      <c r="R1025" s="832"/>
      <c r="S1025" s="837">
        <v>0</v>
      </c>
      <c r="T1025" s="836"/>
      <c r="U1025" s="838">
        <v>0</v>
      </c>
    </row>
    <row r="1026" spans="1:21" ht="14.4" customHeight="1" x14ac:dyDescent="0.3">
      <c r="A1026" s="831">
        <v>50</v>
      </c>
      <c r="B1026" s="832" t="s">
        <v>2036</v>
      </c>
      <c r="C1026" s="832" t="s">
        <v>2041</v>
      </c>
      <c r="D1026" s="833" t="s">
        <v>3245</v>
      </c>
      <c r="E1026" s="834" t="s">
        <v>2046</v>
      </c>
      <c r="F1026" s="832" t="s">
        <v>2037</v>
      </c>
      <c r="G1026" s="832" t="s">
        <v>2116</v>
      </c>
      <c r="H1026" s="832" t="s">
        <v>587</v>
      </c>
      <c r="I1026" s="832" t="s">
        <v>2117</v>
      </c>
      <c r="J1026" s="832" t="s">
        <v>794</v>
      </c>
      <c r="K1026" s="832" t="s">
        <v>2118</v>
      </c>
      <c r="L1026" s="835">
        <v>159.16999999999999</v>
      </c>
      <c r="M1026" s="835">
        <v>159.16999999999999</v>
      </c>
      <c r="N1026" s="832">
        <v>1</v>
      </c>
      <c r="O1026" s="836">
        <v>0.5</v>
      </c>
      <c r="P1026" s="835"/>
      <c r="Q1026" s="837">
        <v>0</v>
      </c>
      <c r="R1026" s="832"/>
      <c r="S1026" s="837">
        <v>0</v>
      </c>
      <c r="T1026" s="836"/>
      <c r="U1026" s="838">
        <v>0</v>
      </c>
    </row>
    <row r="1027" spans="1:21" ht="14.4" customHeight="1" x14ac:dyDescent="0.3">
      <c r="A1027" s="831">
        <v>50</v>
      </c>
      <c r="B1027" s="832" t="s">
        <v>2036</v>
      </c>
      <c r="C1027" s="832" t="s">
        <v>2041</v>
      </c>
      <c r="D1027" s="833" t="s">
        <v>3245</v>
      </c>
      <c r="E1027" s="834" t="s">
        <v>2046</v>
      </c>
      <c r="F1027" s="832" t="s">
        <v>2037</v>
      </c>
      <c r="G1027" s="832" t="s">
        <v>3183</v>
      </c>
      <c r="H1027" s="832" t="s">
        <v>626</v>
      </c>
      <c r="I1027" s="832" t="s">
        <v>1858</v>
      </c>
      <c r="J1027" s="832" t="s">
        <v>1859</v>
      </c>
      <c r="K1027" s="832" t="s">
        <v>1860</v>
      </c>
      <c r="L1027" s="835">
        <v>3231.81</v>
      </c>
      <c r="M1027" s="835">
        <v>3231.81</v>
      </c>
      <c r="N1027" s="832">
        <v>1</v>
      </c>
      <c r="O1027" s="836">
        <v>1</v>
      </c>
      <c r="P1027" s="835"/>
      <c r="Q1027" s="837">
        <v>0</v>
      </c>
      <c r="R1027" s="832"/>
      <c r="S1027" s="837">
        <v>0</v>
      </c>
      <c r="T1027" s="836"/>
      <c r="U1027" s="838">
        <v>0</v>
      </c>
    </row>
    <row r="1028" spans="1:21" ht="14.4" customHeight="1" x14ac:dyDescent="0.3">
      <c r="A1028" s="831">
        <v>50</v>
      </c>
      <c r="B1028" s="832" t="s">
        <v>2036</v>
      </c>
      <c r="C1028" s="832" t="s">
        <v>2041</v>
      </c>
      <c r="D1028" s="833" t="s">
        <v>3245</v>
      </c>
      <c r="E1028" s="834" t="s">
        <v>2046</v>
      </c>
      <c r="F1028" s="832" t="s">
        <v>2037</v>
      </c>
      <c r="G1028" s="832" t="s">
        <v>2119</v>
      </c>
      <c r="H1028" s="832" t="s">
        <v>626</v>
      </c>
      <c r="I1028" s="832" t="s">
        <v>2181</v>
      </c>
      <c r="J1028" s="832" t="s">
        <v>839</v>
      </c>
      <c r="K1028" s="832" t="s">
        <v>1954</v>
      </c>
      <c r="L1028" s="835">
        <v>42.51</v>
      </c>
      <c r="M1028" s="835">
        <v>42.51</v>
      </c>
      <c r="N1028" s="832">
        <v>1</v>
      </c>
      <c r="O1028" s="836">
        <v>0.5</v>
      </c>
      <c r="P1028" s="835">
        <v>42.51</v>
      </c>
      <c r="Q1028" s="837">
        <v>1</v>
      </c>
      <c r="R1028" s="832">
        <v>1</v>
      </c>
      <c r="S1028" s="837">
        <v>1</v>
      </c>
      <c r="T1028" s="836">
        <v>0.5</v>
      </c>
      <c r="U1028" s="838">
        <v>1</v>
      </c>
    </row>
    <row r="1029" spans="1:21" ht="14.4" customHeight="1" x14ac:dyDescent="0.3">
      <c r="A1029" s="831">
        <v>50</v>
      </c>
      <c r="B1029" s="832" t="s">
        <v>2036</v>
      </c>
      <c r="C1029" s="832" t="s">
        <v>2041</v>
      </c>
      <c r="D1029" s="833" t="s">
        <v>3245</v>
      </c>
      <c r="E1029" s="834" t="s">
        <v>2046</v>
      </c>
      <c r="F1029" s="832" t="s">
        <v>2037</v>
      </c>
      <c r="G1029" s="832" t="s">
        <v>2119</v>
      </c>
      <c r="H1029" s="832" t="s">
        <v>626</v>
      </c>
      <c r="I1029" s="832" t="s">
        <v>1681</v>
      </c>
      <c r="J1029" s="832" t="s">
        <v>837</v>
      </c>
      <c r="K1029" s="832" t="s">
        <v>1682</v>
      </c>
      <c r="L1029" s="835">
        <v>196.56</v>
      </c>
      <c r="M1029" s="835">
        <v>196.56</v>
      </c>
      <c r="N1029" s="832">
        <v>1</v>
      </c>
      <c r="O1029" s="836">
        <v>0.5</v>
      </c>
      <c r="P1029" s="835"/>
      <c r="Q1029" s="837">
        <v>0</v>
      </c>
      <c r="R1029" s="832"/>
      <c r="S1029" s="837">
        <v>0</v>
      </c>
      <c r="T1029" s="836"/>
      <c r="U1029" s="838">
        <v>0</v>
      </c>
    </row>
    <row r="1030" spans="1:21" ht="14.4" customHeight="1" x14ac:dyDescent="0.3">
      <c r="A1030" s="831">
        <v>50</v>
      </c>
      <c r="B1030" s="832" t="s">
        <v>2036</v>
      </c>
      <c r="C1030" s="832" t="s">
        <v>2041</v>
      </c>
      <c r="D1030" s="833" t="s">
        <v>3245</v>
      </c>
      <c r="E1030" s="834" t="s">
        <v>2046</v>
      </c>
      <c r="F1030" s="832" t="s">
        <v>2037</v>
      </c>
      <c r="G1030" s="832" t="s">
        <v>2119</v>
      </c>
      <c r="H1030" s="832" t="s">
        <v>587</v>
      </c>
      <c r="I1030" s="832" t="s">
        <v>1953</v>
      </c>
      <c r="J1030" s="832" t="s">
        <v>1323</v>
      </c>
      <c r="K1030" s="832" t="s">
        <v>1954</v>
      </c>
      <c r="L1030" s="835">
        <v>42.51</v>
      </c>
      <c r="M1030" s="835">
        <v>212.55</v>
      </c>
      <c r="N1030" s="832">
        <v>5</v>
      </c>
      <c r="O1030" s="836">
        <v>3</v>
      </c>
      <c r="P1030" s="835">
        <v>85.02</v>
      </c>
      <c r="Q1030" s="837">
        <v>0.39999999999999997</v>
      </c>
      <c r="R1030" s="832">
        <v>2</v>
      </c>
      <c r="S1030" s="837">
        <v>0.4</v>
      </c>
      <c r="T1030" s="836">
        <v>1</v>
      </c>
      <c r="U1030" s="838">
        <v>0.33333333333333331</v>
      </c>
    </row>
    <row r="1031" spans="1:21" ht="14.4" customHeight="1" x14ac:dyDescent="0.3">
      <c r="A1031" s="831">
        <v>50</v>
      </c>
      <c r="B1031" s="832" t="s">
        <v>2036</v>
      </c>
      <c r="C1031" s="832" t="s">
        <v>2041</v>
      </c>
      <c r="D1031" s="833" t="s">
        <v>3245</v>
      </c>
      <c r="E1031" s="834" t="s">
        <v>2046</v>
      </c>
      <c r="F1031" s="832" t="s">
        <v>2037</v>
      </c>
      <c r="G1031" s="832" t="s">
        <v>2182</v>
      </c>
      <c r="H1031" s="832" t="s">
        <v>587</v>
      </c>
      <c r="I1031" s="832" t="s">
        <v>2285</v>
      </c>
      <c r="J1031" s="832" t="s">
        <v>932</v>
      </c>
      <c r="K1031" s="832" t="s">
        <v>2286</v>
      </c>
      <c r="L1031" s="835">
        <v>84.39</v>
      </c>
      <c r="M1031" s="835">
        <v>84.39</v>
      </c>
      <c r="N1031" s="832">
        <v>1</v>
      </c>
      <c r="O1031" s="836">
        <v>1</v>
      </c>
      <c r="P1031" s="835">
        <v>84.39</v>
      </c>
      <c r="Q1031" s="837">
        <v>1</v>
      </c>
      <c r="R1031" s="832">
        <v>1</v>
      </c>
      <c r="S1031" s="837">
        <v>1</v>
      </c>
      <c r="T1031" s="836">
        <v>1</v>
      </c>
      <c r="U1031" s="838">
        <v>1</v>
      </c>
    </row>
    <row r="1032" spans="1:21" ht="14.4" customHeight="1" x14ac:dyDescent="0.3">
      <c r="A1032" s="831">
        <v>50</v>
      </c>
      <c r="B1032" s="832" t="s">
        <v>2036</v>
      </c>
      <c r="C1032" s="832" t="s">
        <v>2041</v>
      </c>
      <c r="D1032" s="833" t="s">
        <v>3245</v>
      </c>
      <c r="E1032" s="834" t="s">
        <v>2046</v>
      </c>
      <c r="F1032" s="832" t="s">
        <v>2037</v>
      </c>
      <c r="G1032" s="832" t="s">
        <v>2127</v>
      </c>
      <c r="H1032" s="832" t="s">
        <v>587</v>
      </c>
      <c r="I1032" s="832" t="s">
        <v>2128</v>
      </c>
      <c r="J1032" s="832" t="s">
        <v>897</v>
      </c>
      <c r="K1032" s="832" t="s">
        <v>2129</v>
      </c>
      <c r="L1032" s="835">
        <v>45.03</v>
      </c>
      <c r="M1032" s="835">
        <v>135.09</v>
      </c>
      <c r="N1032" s="832">
        <v>3</v>
      </c>
      <c r="O1032" s="836">
        <v>1.5</v>
      </c>
      <c r="P1032" s="835">
        <v>90.06</v>
      </c>
      <c r="Q1032" s="837">
        <v>0.66666666666666663</v>
      </c>
      <c r="R1032" s="832">
        <v>2</v>
      </c>
      <c r="S1032" s="837">
        <v>0.66666666666666663</v>
      </c>
      <c r="T1032" s="836">
        <v>1</v>
      </c>
      <c r="U1032" s="838">
        <v>0.66666666666666663</v>
      </c>
    </row>
    <row r="1033" spans="1:21" ht="14.4" customHeight="1" x14ac:dyDescent="0.3">
      <c r="A1033" s="831">
        <v>50</v>
      </c>
      <c r="B1033" s="832" t="s">
        <v>2036</v>
      </c>
      <c r="C1033" s="832" t="s">
        <v>2041</v>
      </c>
      <c r="D1033" s="833" t="s">
        <v>3245</v>
      </c>
      <c r="E1033" s="834" t="s">
        <v>2046</v>
      </c>
      <c r="F1033" s="832" t="s">
        <v>2037</v>
      </c>
      <c r="G1033" s="832" t="s">
        <v>3184</v>
      </c>
      <c r="H1033" s="832" t="s">
        <v>587</v>
      </c>
      <c r="I1033" s="832" t="s">
        <v>3185</v>
      </c>
      <c r="J1033" s="832" t="s">
        <v>3186</v>
      </c>
      <c r="K1033" s="832" t="s">
        <v>3187</v>
      </c>
      <c r="L1033" s="835">
        <v>95.57</v>
      </c>
      <c r="M1033" s="835">
        <v>95.57</v>
      </c>
      <c r="N1033" s="832">
        <v>1</v>
      </c>
      <c r="O1033" s="836">
        <v>0.5</v>
      </c>
      <c r="P1033" s="835"/>
      <c r="Q1033" s="837">
        <v>0</v>
      </c>
      <c r="R1033" s="832"/>
      <c r="S1033" s="837">
        <v>0</v>
      </c>
      <c r="T1033" s="836"/>
      <c r="U1033" s="838">
        <v>0</v>
      </c>
    </row>
    <row r="1034" spans="1:21" ht="14.4" customHeight="1" x14ac:dyDescent="0.3">
      <c r="A1034" s="831">
        <v>50</v>
      </c>
      <c r="B1034" s="832" t="s">
        <v>2036</v>
      </c>
      <c r="C1034" s="832" t="s">
        <v>2041</v>
      </c>
      <c r="D1034" s="833" t="s">
        <v>3245</v>
      </c>
      <c r="E1034" s="834" t="s">
        <v>2046</v>
      </c>
      <c r="F1034" s="832" t="s">
        <v>2037</v>
      </c>
      <c r="G1034" s="832" t="s">
        <v>3188</v>
      </c>
      <c r="H1034" s="832" t="s">
        <v>587</v>
      </c>
      <c r="I1034" s="832" t="s">
        <v>3189</v>
      </c>
      <c r="J1034" s="832" t="s">
        <v>3190</v>
      </c>
      <c r="K1034" s="832" t="s">
        <v>3191</v>
      </c>
      <c r="L1034" s="835">
        <v>80.260000000000005</v>
      </c>
      <c r="M1034" s="835">
        <v>80.260000000000005</v>
      </c>
      <c r="N1034" s="832">
        <v>1</v>
      </c>
      <c r="O1034" s="836">
        <v>1</v>
      </c>
      <c r="P1034" s="835"/>
      <c r="Q1034" s="837">
        <v>0</v>
      </c>
      <c r="R1034" s="832"/>
      <c r="S1034" s="837">
        <v>0</v>
      </c>
      <c r="T1034" s="836"/>
      <c r="U1034" s="838">
        <v>0</v>
      </c>
    </row>
    <row r="1035" spans="1:21" ht="14.4" customHeight="1" x14ac:dyDescent="0.3">
      <c r="A1035" s="831">
        <v>50</v>
      </c>
      <c r="B1035" s="832" t="s">
        <v>2036</v>
      </c>
      <c r="C1035" s="832" t="s">
        <v>2041</v>
      </c>
      <c r="D1035" s="833" t="s">
        <v>3245</v>
      </c>
      <c r="E1035" s="834" t="s">
        <v>2046</v>
      </c>
      <c r="F1035" s="832" t="s">
        <v>2037</v>
      </c>
      <c r="G1035" s="832" t="s">
        <v>2074</v>
      </c>
      <c r="H1035" s="832" t="s">
        <v>587</v>
      </c>
      <c r="I1035" s="832" t="s">
        <v>2228</v>
      </c>
      <c r="J1035" s="832" t="s">
        <v>2229</v>
      </c>
      <c r="K1035" s="832" t="s">
        <v>2230</v>
      </c>
      <c r="L1035" s="835">
        <v>300.33</v>
      </c>
      <c r="M1035" s="835">
        <v>300.33</v>
      </c>
      <c r="N1035" s="832">
        <v>1</v>
      </c>
      <c r="O1035" s="836">
        <v>0.5</v>
      </c>
      <c r="P1035" s="835"/>
      <c r="Q1035" s="837">
        <v>0</v>
      </c>
      <c r="R1035" s="832"/>
      <c r="S1035" s="837">
        <v>0</v>
      </c>
      <c r="T1035" s="836"/>
      <c r="U1035" s="838">
        <v>0</v>
      </c>
    </row>
    <row r="1036" spans="1:21" ht="14.4" customHeight="1" x14ac:dyDescent="0.3">
      <c r="A1036" s="831">
        <v>50</v>
      </c>
      <c r="B1036" s="832" t="s">
        <v>2036</v>
      </c>
      <c r="C1036" s="832" t="s">
        <v>2041</v>
      </c>
      <c r="D1036" s="833" t="s">
        <v>3245</v>
      </c>
      <c r="E1036" s="834" t="s">
        <v>2046</v>
      </c>
      <c r="F1036" s="832" t="s">
        <v>2037</v>
      </c>
      <c r="G1036" s="832" t="s">
        <v>2074</v>
      </c>
      <c r="H1036" s="832" t="s">
        <v>626</v>
      </c>
      <c r="I1036" s="832" t="s">
        <v>1651</v>
      </c>
      <c r="J1036" s="832" t="s">
        <v>1649</v>
      </c>
      <c r="K1036" s="832" t="s">
        <v>1652</v>
      </c>
      <c r="L1036" s="835">
        <v>186.87</v>
      </c>
      <c r="M1036" s="835">
        <v>1681.83</v>
      </c>
      <c r="N1036" s="832">
        <v>9</v>
      </c>
      <c r="O1036" s="836">
        <v>5</v>
      </c>
      <c r="P1036" s="835">
        <v>560.61</v>
      </c>
      <c r="Q1036" s="837">
        <v>0.33333333333333337</v>
      </c>
      <c r="R1036" s="832">
        <v>3</v>
      </c>
      <c r="S1036" s="837">
        <v>0.33333333333333331</v>
      </c>
      <c r="T1036" s="836">
        <v>1.5</v>
      </c>
      <c r="U1036" s="838">
        <v>0.3</v>
      </c>
    </row>
    <row r="1037" spans="1:21" ht="14.4" customHeight="1" x14ac:dyDescent="0.3">
      <c r="A1037" s="831">
        <v>50</v>
      </c>
      <c r="B1037" s="832" t="s">
        <v>2036</v>
      </c>
      <c r="C1037" s="832" t="s">
        <v>2041</v>
      </c>
      <c r="D1037" s="833" t="s">
        <v>3245</v>
      </c>
      <c r="E1037" s="834" t="s">
        <v>2046</v>
      </c>
      <c r="F1037" s="832" t="s">
        <v>2037</v>
      </c>
      <c r="G1037" s="832" t="s">
        <v>2074</v>
      </c>
      <c r="H1037" s="832" t="s">
        <v>587</v>
      </c>
      <c r="I1037" s="832" t="s">
        <v>3163</v>
      </c>
      <c r="J1037" s="832" t="s">
        <v>2229</v>
      </c>
      <c r="K1037" s="832" t="s">
        <v>3164</v>
      </c>
      <c r="L1037" s="835">
        <v>100.11</v>
      </c>
      <c r="M1037" s="835">
        <v>200.22</v>
      </c>
      <c r="N1037" s="832">
        <v>2</v>
      </c>
      <c r="O1037" s="836">
        <v>1</v>
      </c>
      <c r="P1037" s="835"/>
      <c r="Q1037" s="837">
        <v>0</v>
      </c>
      <c r="R1037" s="832"/>
      <c r="S1037" s="837">
        <v>0</v>
      </c>
      <c r="T1037" s="836"/>
      <c r="U1037" s="838">
        <v>0</v>
      </c>
    </row>
    <row r="1038" spans="1:21" ht="14.4" customHeight="1" x14ac:dyDescent="0.3">
      <c r="A1038" s="831">
        <v>50</v>
      </c>
      <c r="B1038" s="832" t="s">
        <v>2036</v>
      </c>
      <c r="C1038" s="832" t="s">
        <v>2041</v>
      </c>
      <c r="D1038" s="833" t="s">
        <v>3245</v>
      </c>
      <c r="E1038" s="834" t="s">
        <v>2046</v>
      </c>
      <c r="F1038" s="832" t="s">
        <v>2037</v>
      </c>
      <c r="G1038" s="832" t="s">
        <v>2075</v>
      </c>
      <c r="H1038" s="832" t="s">
        <v>587</v>
      </c>
      <c r="I1038" s="832" t="s">
        <v>2207</v>
      </c>
      <c r="J1038" s="832" t="s">
        <v>2077</v>
      </c>
      <c r="K1038" s="832" t="s">
        <v>2208</v>
      </c>
      <c r="L1038" s="835">
        <v>35.18</v>
      </c>
      <c r="M1038" s="835">
        <v>386.98</v>
      </c>
      <c r="N1038" s="832">
        <v>11</v>
      </c>
      <c r="O1038" s="836">
        <v>6</v>
      </c>
      <c r="P1038" s="835">
        <v>35.18</v>
      </c>
      <c r="Q1038" s="837">
        <v>9.0909090909090898E-2</v>
      </c>
      <c r="R1038" s="832">
        <v>1</v>
      </c>
      <c r="S1038" s="837">
        <v>9.0909090909090912E-2</v>
      </c>
      <c r="T1038" s="836">
        <v>0.5</v>
      </c>
      <c r="U1038" s="838">
        <v>8.3333333333333329E-2</v>
      </c>
    </row>
    <row r="1039" spans="1:21" ht="14.4" customHeight="1" x14ac:dyDescent="0.3">
      <c r="A1039" s="831">
        <v>50</v>
      </c>
      <c r="B1039" s="832" t="s">
        <v>2036</v>
      </c>
      <c r="C1039" s="832" t="s">
        <v>2041</v>
      </c>
      <c r="D1039" s="833" t="s">
        <v>3245</v>
      </c>
      <c r="E1039" s="834" t="s">
        <v>2046</v>
      </c>
      <c r="F1039" s="832" t="s">
        <v>2037</v>
      </c>
      <c r="G1039" s="832" t="s">
        <v>2075</v>
      </c>
      <c r="H1039" s="832" t="s">
        <v>587</v>
      </c>
      <c r="I1039" s="832" t="s">
        <v>2214</v>
      </c>
      <c r="J1039" s="832" t="s">
        <v>2077</v>
      </c>
      <c r="K1039" s="832" t="s">
        <v>636</v>
      </c>
      <c r="L1039" s="835">
        <v>58.62</v>
      </c>
      <c r="M1039" s="835">
        <v>351.71999999999997</v>
      </c>
      <c r="N1039" s="832">
        <v>6</v>
      </c>
      <c r="O1039" s="836">
        <v>4</v>
      </c>
      <c r="P1039" s="835">
        <v>117.24</v>
      </c>
      <c r="Q1039" s="837">
        <v>0.33333333333333337</v>
      </c>
      <c r="R1039" s="832">
        <v>2</v>
      </c>
      <c r="S1039" s="837">
        <v>0.33333333333333331</v>
      </c>
      <c r="T1039" s="836">
        <v>1.5</v>
      </c>
      <c r="U1039" s="838">
        <v>0.375</v>
      </c>
    </row>
    <row r="1040" spans="1:21" ht="14.4" customHeight="1" x14ac:dyDescent="0.3">
      <c r="A1040" s="831">
        <v>50</v>
      </c>
      <c r="B1040" s="832" t="s">
        <v>2036</v>
      </c>
      <c r="C1040" s="832" t="s">
        <v>2041</v>
      </c>
      <c r="D1040" s="833" t="s">
        <v>3245</v>
      </c>
      <c r="E1040" s="834" t="s">
        <v>2046</v>
      </c>
      <c r="F1040" s="832" t="s">
        <v>2037</v>
      </c>
      <c r="G1040" s="832" t="s">
        <v>2104</v>
      </c>
      <c r="H1040" s="832" t="s">
        <v>587</v>
      </c>
      <c r="I1040" s="832" t="s">
        <v>3192</v>
      </c>
      <c r="J1040" s="832" t="s">
        <v>3193</v>
      </c>
      <c r="K1040" s="832" t="s">
        <v>3194</v>
      </c>
      <c r="L1040" s="835">
        <v>36.909999999999997</v>
      </c>
      <c r="M1040" s="835">
        <v>36.909999999999997</v>
      </c>
      <c r="N1040" s="832">
        <v>1</v>
      </c>
      <c r="O1040" s="836">
        <v>0.5</v>
      </c>
      <c r="P1040" s="835"/>
      <c r="Q1040" s="837">
        <v>0</v>
      </c>
      <c r="R1040" s="832"/>
      <c r="S1040" s="837">
        <v>0</v>
      </c>
      <c r="T1040" s="836"/>
      <c r="U1040" s="838">
        <v>0</v>
      </c>
    </row>
    <row r="1041" spans="1:21" ht="14.4" customHeight="1" x14ac:dyDescent="0.3">
      <c r="A1041" s="831">
        <v>50</v>
      </c>
      <c r="B1041" s="832" t="s">
        <v>2036</v>
      </c>
      <c r="C1041" s="832" t="s">
        <v>2041</v>
      </c>
      <c r="D1041" s="833" t="s">
        <v>3245</v>
      </c>
      <c r="E1041" s="834" t="s">
        <v>2046</v>
      </c>
      <c r="F1041" s="832" t="s">
        <v>2037</v>
      </c>
      <c r="G1041" s="832" t="s">
        <v>2136</v>
      </c>
      <c r="H1041" s="832" t="s">
        <v>587</v>
      </c>
      <c r="I1041" s="832" t="s">
        <v>3085</v>
      </c>
      <c r="J1041" s="832" t="s">
        <v>2557</v>
      </c>
      <c r="K1041" s="832" t="s">
        <v>3086</v>
      </c>
      <c r="L1041" s="835">
        <v>86.43</v>
      </c>
      <c r="M1041" s="835">
        <v>86.43</v>
      </c>
      <c r="N1041" s="832">
        <v>1</v>
      </c>
      <c r="O1041" s="836">
        <v>0.5</v>
      </c>
      <c r="P1041" s="835">
        <v>86.43</v>
      </c>
      <c r="Q1041" s="837">
        <v>1</v>
      </c>
      <c r="R1041" s="832">
        <v>1</v>
      </c>
      <c r="S1041" s="837">
        <v>1</v>
      </c>
      <c r="T1041" s="836">
        <v>0.5</v>
      </c>
      <c r="U1041" s="838">
        <v>1</v>
      </c>
    </row>
    <row r="1042" spans="1:21" ht="14.4" customHeight="1" x14ac:dyDescent="0.3">
      <c r="A1042" s="831">
        <v>50</v>
      </c>
      <c r="B1042" s="832" t="s">
        <v>2036</v>
      </c>
      <c r="C1042" s="832" t="s">
        <v>2041</v>
      </c>
      <c r="D1042" s="833" t="s">
        <v>3245</v>
      </c>
      <c r="E1042" s="834" t="s">
        <v>2046</v>
      </c>
      <c r="F1042" s="832" t="s">
        <v>2037</v>
      </c>
      <c r="G1042" s="832" t="s">
        <v>2136</v>
      </c>
      <c r="H1042" s="832" t="s">
        <v>587</v>
      </c>
      <c r="I1042" s="832" t="s">
        <v>3195</v>
      </c>
      <c r="J1042" s="832" t="s">
        <v>2557</v>
      </c>
      <c r="K1042" s="832" t="s">
        <v>3196</v>
      </c>
      <c r="L1042" s="835">
        <v>43.21</v>
      </c>
      <c r="M1042" s="835">
        <v>86.42</v>
      </c>
      <c r="N1042" s="832">
        <v>2</v>
      </c>
      <c r="O1042" s="836">
        <v>1.5</v>
      </c>
      <c r="P1042" s="835">
        <v>43.21</v>
      </c>
      <c r="Q1042" s="837">
        <v>0.5</v>
      </c>
      <c r="R1042" s="832">
        <v>1</v>
      </c>
      <c r="S1042" s="837">
        <v>0.5</v>
      </c>
      <c r="T1042" s="836">
        <v>1</v>
      </c>
      <c r="U1042" s="838">
        <v>0.66666666666666663</v>
      </c>
    </row>
    <row r="1043" spans="1:21" ht="14.4" customHeight="1" x14ac:dyDescent="0.3">
      <c r="A1043" s="831">
        <v>50</v>
      </c>
      <c r="B1043" s="832" t="s">
        <v>2036</v>
      </c>
      <c r="C1043" s="832" t="s">
        <v>2041</v>
      </c>
      <c r="D1043" s="833" t="s">
        <v>3245</v>
      </c>
      <c r="E1043" s="834" t="s">
        <v>2046</v>
      </c>
      <c r="F1043" s="832" t="s">
        <v>2037</v>
      </c>
      <c r="G1043" s="832" t="s">
        <v>2136</v>
      </c>
      <c r="H1043" s="832" t="s">
        <v>587</v>
      </c>
      <c r="I1043" s="832" t="s">
        <v>3197</v>
      </c>
      <c r="J1043" s="832" t="s">
        <v>3198</v>
      </c>
      <c r="K1043" s="832" t="s">
        <v>2511</v>
      </c>
      <c r="L1043" s="835">
        <v>43.21</v>
      </c>
      <c r="M1043" s="835">
        <v>43.21</v>
      </c>
      <c r="N1043" s="832">
        <v>1</v>
      </c>
      <c r="O1043" s="836">
        <v>0.5</v>
      </c>
      <c r="P1043" s="835"/>
      <c r="Q1043" s="837">
        <v>0</v>
      </c>
      <c r="R1043" s="832"/>
      <c r="S1043" s="837">
        <v>0</v>
      </c>
      <c r="T1043" s="836"/>
      <c r="U1043" s="838">
        <v>0</v>
      </c>
    </row>
    <row r="1044" spans="1:21" ht="14.4" customHeight="1" x14ac:dyDescent="0.3">
      <c r="A1044" s="831">
        <v>50</v>
      </c>
      <c r="B1044" s="832" t="s">
        <v>2036</v>
      </c>
      <c r="C1044" s="832" t="s">
        <v>2041</v>
      </c>
      <c r="D1044" s="833" t="s">
        <v>3245</v>
      </c>
      <c r="E1044" s="834" t="s">
        <v>2046</v>
      </c>
      <c r="F1044" s="832" t="s">
        <v>2037</v>
      </c>
      <c r="G1044" s="832" t="s">
        <v>3199</v>
      </c>
      <c r="H1044" s="832" t="s">
        <v>587</v>
      </c>
      <c r="I1044" s="832" t="s">
        <v>3200</v>
      </c>
      <c r="J1044" s="832" t="s">
        <v>3201</v>
      </c>
      <c r="K1044" s="832" t="s">
        <v>3202</v>
      </c>
      <c r="L1044" s="835">
        <v>1343.53</v>
      </c>
      <c r="M1044" s="835">
        <v>1343.53</v>
      </c>
      <c r="N1044" s="832">
        <v>1</v>
      </c>
      <c r="O1044" s="836">
        <v>0.5</v>
      </c>
      <c r="P1044" s="835"/>
      <c r="Q1044" s="837">
        <v>0</v>
      </c>
      <c r="R1044" s="832"/>
      <c r="S1044" s="837">
        <v>0</v>
      </c>
      <c r="T1044" s="836"/>
      <c r="U1044" s="838">
        <v>0</v>
      </c>
    </row>
    <row r="1045" spans="1:21" ht="14.4" customHeight="1" x14ac:dyDescent="0.3">
      <c r="A1045" s="831">
        <v>50</v>
      </c>
      <c r="B1045" s="832" t="s">
        <v>2036</v>
      </c>
      <c r="C1045" s="832" t="s">
        <v>2041</v>
      </c>
      <c r="D1045" s="833" t="s">
        <v>3245</v>
      </c>
      <c r="E1045" s="834" t="s">
        <v>2046</v>
      </c>
      <c r="F1045" s="832" t="s">
        <v>2037</v>
      </c>
      <c r="G1045" s="832" t="s">
        <v>2138</v>
      </c>
      <c r="H1045" s="832" t="s">
        <v>626</v>
      </c>
      <c r="I1045" s="832" t="s">
        <v>1693</v>
      </c>
      <c r="J1045" s="832" t="s">
        <v>1694</v>
      </c>
      <c r="K1045" s="832" t="s">
        <v>1695</v>
      </c>
      <c r="L1045" s="835">
        <v>38.04</v>
      </c>
      <c r="M1045" s="835">
        <v>76.08</v>
      </c>
      <c r="N1045" s="832">
        <v>2</v>
      </c>
      <c r="O1045" s="836">
        <v>1.5</v>
      </c>
      <c r="P1045" s="835">
        <v>76.08</v>
      </c>
      <c r="Q1045" s="837">
        <v>1</v>
      </c>
      <c r="R1045" s="832">
        <v>2</v>
      </c>
      <c r="S1045" s="837">
        <v>1</v>
      </c>
      <c r="T1045" s="836">
        <v>1.5</v>
      </c>
      <c r="U1045" s="838">
        <v>1</v>
      </c>
    </row>
    <row r="1046" spans="1:21" ht="14.4" customHeight="1" x14ac:dyDescent="0.3">
      <c r="A1046" s="831">
        <v>50</v>
      </c>
      <c r="B1046" s="832" t="s">
        <v>2036</v>
      </c>
      <c r="C1046" s="832" t="s">
        <v>2041</v>
      </c>
      <c r="D1046" s="833" t="s">
        <v>3245</v>
      </c>
      <c r="E1046" s="834" t="s">
        <v>2046</v>
      </c>
      <c r="F1046" s="832" t="s">
        <v>2037</v>
      </c>
      <c r="G1046" s="832" t="s">
        <v>2138</v>
      </c>
      <c r="H1046" s="832" t="s">
        <v>626</v>
      </c>
      <c r="I1046" s="832" t="s">
        <v>1955</v>
      </c>
      <c r="J1046" s="832" t="s">
        <v>1694</v>
      </c>
      <c r="K1046" s="832" t="s">
        <v>1956</v>
      </c>
      <c r="L1046" s="835">
        <v>10.65</v>
      </c>
      <c r="M1046" s="835">
        <v>21.3</v>
      </c>
      <c r="N1046" s="832">
        <v>2</v>
      </c>
      <c r="O1046" s="836">
        <v>1</v>
      </c>
      <c r="P1046" s="835"/>
      <c r="Q1046" s="837">
        <v>0</v>
      </c>
      <c r="R1046" s="832"/>
      <c r="S1046" s="837">
        <v>0</v>
      </c>
      <c r="T1046" s="836"/>
      <c r="U1046" s="838">
        <v>0</v>
      </c>
    </row>
    <row r="1047" spans="1:21" ht="14.4" customHeight="1" x14ac:dyDescent="0.3">
      <c r="A1047" s="831">
        <v>50</v>
      </c>
      <c r="B1047" s="832" t="s">
        <v>2036</v>
      </c>
      <c r="C1047" s="832" t="s">
        <v>2041</v>
      </c>
      <c r="D1047" s="833" t="s">
        <v>3245</v>
      </c>
      <c r="E1047" s="834" t="s">
        <v>2046</v>
      </c>
      <c r="F1047" s="832" t="s">
        <v>2037</v>
      </c>
      <c r="G1047" s="832" t="s">
        <v>2138</v>
      </c>
      <c r="H1047" s="832" t="s">
        <v>626</v>
      </c>
      <c r="I1047" s="832" t="s">
        <v>2819</v>
      </c>
      <c r="J1047" s="832" t="s">
        <v>1699</v>
      </c>
      <c r="K1047" s="832" t="s">
        <v>2820</v>
      </c>
      <c r="L1047" s="835">
        <v>70.23</v>
      </c>
      <c r="M1047" s="835">
        <v>140.46</v>
      </c>
      <c r="N1047" s="832">
        <v>2</v>
      </c>
      <c r="O1047" s="836">
        <v>1</v>
      </c>
      <c r="P1047" s="835"/>
      <c r="Q1047" s="837">
        <v>0</v>
      </c>
      <c r="R1047" s="832"/>
      <c r="S1047" s="837">
        <v>0</v>
      </c>
      <c r="T1047" s="836"/>
      <c r="U1047" s="838">
        <v>0</v>
      </c>
    </row>
    <row r="1048" spans="1:21" ht="14.4" customHeight="1" x14ac:dyDescent="0.3">
      <c r="A1048" s="831">
        <v>50</v>
      </c>
      <c r="B1048" s="832" t="s">
        <v>2036</v>
      </c>
      <c r="C1048" s="832" t="s">
        <v>2041</v>
      </c>
      <c r="D1048" s="833" t="s">
        <v>3245</v>
      </c>
      <c r="E1048" s="834" t="s">
        <v>2046</v>
      </c>
      <c r="F1048" s="832" t="s">
        <v>2037</v>
      </c>
      <c r="G1048" s="832" t="s">
        <v>2138</v>
      </c>
      <c r="H1048" s="832" t="s">
        <v>626</v>
      </c>
      <c r="I1048" s="832" t="s">
        <v>1701</v>
      </c>
      <c r="J1048" s="832" t="s">
        <v>1694</v>
      </c>
      <c r="K1048" s="832" t="s">
        <v>1702</v>
      </c>
      <c r="L1048" s="835">
        <v>17.559999999999999</v>
      </c>
      <c r="M1048" s="835">
        <v>70.239999999999995</v>
      </c>
      <c r="N1048" s="832">
        <v>4</v>
      </c>
      <c r="O1048" s="836">
        <v>2.5</v>
      </c>
      <c r="P1048" s="835">
        <v>17.559999999999999</v>
      </c>
      <c r="Q1048" s="837">
        <v>0.25</v>
      </c>
      <c r="R1048" s="832">
        <v>1</v>
      </c>
      <c r="S1048" s="837">
        <v>0.25</v>
      </c>
      <c r="T1048" s="836">
        <v>0.5</v>
      </c>
      <c r="U1048" s="838">
        <v>0.2</v>
      </c>
    </row>
    <row r="1049" spans="1:21" ht="14.4" customHeight="1" x14ac:dyDescent="0.3">
      <c r="A1049" s="831">
        <v>50</v>
      </c>
      <c r="B1049" s="832" t="s">
        <v>2036</v>
      </c>
      <c r="C1049" s="832" t="s">
        <v>2041</v>
      </c>
      <c r="D1049" s="833" t="s">
        <v>3245</v>
      </c>
      <c r="E1049" s="834" t="s">
        <v>2046</v>
      </c>
      <c r="F1049" s="832" t="s">
        <v>2037</v>
      </c>
      <c r="G1049" s="832" t="s">
        <v>2139</v>
      </c>
      <c r="H1049" s="832" t="s">
        <v>626</v>
      </c>
      <c r="I1049" s="832" t="s">
        <v>2559</v>
      </c>
      <c r="J1049" s="832" t="s">
        <v>835</v>
      </c>
      <c r="K1049" s="832" t="s">
        <v>2560</v>
      </c>
      <c r="L1049" s="835">
        <v>369.5</v>
      </c>
      <c r="M1049" s="835">
        <v>739</v>
      </c>
      <c r="N1049" s="832">
        <v>2</v>
      </c>
      <c r="O1049" s="836">
        <v>0.5</v>
      </c>
      <c r="P1049" s="835">
        <v>739</v>
      </c>
      <c r="Q1049" s="837">
        <v>1</v>
      </c>
      <c r="R1049" s="832">
        <v>2</v>
      </c>
      <c r="S1049" s="837">
        <v>1</v>
      </c>
      <c r="T1049" s="836">
        <v>0.5</v>
      </c>
      <c r="U1049" s="838">
        <v>1</v>
      </c>
    </row>
    <row r="1050" spans="1:21" ht="14.4" customHeight="1" x14ac:dyDescent="0.3">
      <c r="A1050" s="831">
        <v>50</v>
      </c>
      <c r="B1050" s="832" t="s">
        <v>2036</v>
      </c>
      <c r="C1050" s="832" t="s">
        <v>2041</v>
      </c>
      <c r="D1050" s="833" t="s">
        <v>3245</v>
      </c>
      <c r="E1050" s="834" t="s">
        <v>2046</v>
      </c>
      <c r="F1050" s="832" t="s">
        <v>2037</v>
      </c>
      <c r="G1050" s="832" t="s">
        <v>2083</v>
      </c>
      <c r="H1050" s="832" t="s">
        <v>626</v>
      </c>
      <c r="I1050" s="832" t="s">
        <v>2191</v>
      </c>
      <c r="J1050" s="832" t="s">
        <v>2192</v>
      </c>
      <c r="K1050" s="832" t="s">
        <v>2082</v>
      </c>
      <c r="L1050" s="835">
        <v>32.76</v>
      </c>
      <c r="M1050" s="835">
        <v>32.76</v>
      </c>
      <c r="N1050" s="832">
        <v>1</v>
      </c>
      <c r="O1050" s="836">
        <v>0.5</v>
      </c>
      <c r="P1050" s="835"/>
      <c r="Q1050" s="837">
        <v>0</v>
      </c>
      <c r="R1050" s="832"/>
      <c r="S1050" s="837">
        <v>0</v>
      </c>
      <c r="T1050" s="836"/>
      <c r="U1050" s="838">
        <v>0</v>
      </c>
    </row>
    <row r="1051" spans="1:21" ht="14.4" customHeight="1" x14ac:dyDescent="0.3">
      <c r="A1051" s="831">
        <v>50</v>
      </c>
      <c r="B1051" s="832" t="s">
        <v>2036</v>
      </c>
      <c r="C1051" s="832" t="s">
        <v>2041</v>
      </c>
      <c r="D1051" s="833" t="s">
        <v>3245</v>
      </c>
      <c r="E1051" s="834" t="s">
        <v>2046</v>
      </c>
      <c r="F1051" s="832" t="s">
        <v>2037</v>
      </c>
      <c r="G1051" s="832" t="s">
        <v>2083</v>
      </c>
      <c r="H1051" s="832" t="s">
        <v>587</v>
      </c>
      <c r="I1051" s="832" t="s">
        <v>2084</v>
      </c>
      <c r="J1051" s="832" t="s">
        <v>2085</v>
      </c>
      <c r="K1051" s="832" t="s">
        <v>2086</v>
      </c>
      <c r="L1051" s="835">
        <v>105.29</v>
      </c>
      <c r="M1051" s="835">
        <v>105.29</v>
      </c>
      <c r="N1051" s="832">
        <v>1</v>
      </c>
      <c r="O1051" s="836">
        <v>0.5</v>
      </c>
      <c r="P1051" s="835"/>
      <c r="Q1051" s="837">
        <v>0</v>
      </c>
      <c r="R1051" s="832"/>
      <c r="S1051" s="837">
        <v>0</v>
      </c>
      <c r="T1051" s="836"/>
      <c r="U1051" s="838">
        <v>0</v>
      </c>
    </row>
    <row r="1052" spans="1:21" ht="14.4" customHeight="1" x14ac:dyDescent="0.3">
      <c r="A1052" s="831">
        <v>50</v>
      </c>
      <c r="B1052" s="832" t="s">
        <v>2036</v>
      </c>
      <c r="C1052" s="832" t="s">
        <v>2041</v>
      </c>
      <c r="D1052" s="833" t="s">
        <v>3245</v>
      </c>
      <c r="E1052" s="834" t="s">
        <v>2046</v>
      </c>
      <c r="F1052" s="832" t="s">
        <v>2037</v>
      </c>
      <c r="G1052" s="832" t="s">
        <v>2344</v>
      </c>
      <c r="H1052" s="832" t="s">
        <v>587</v>
      </c>
      <c r="I1052" s="832" t="s">
        <v>3203</v>
      </c>
      <c r="J1052" s="832" t="s">
        <v>853</v>
      </c>
      <c r="K1052" s="832" t="s">
        <v>3204</v>
      </c>
      <c r="L1052" s="835">
        <v>32.25</v>
      </c>
      <c r="M1052" s="835">
        <v>32.25</v>
      </c>
      <c r="N1052" s="832">
        <v>1</v>
      </c>
      <c r="O1052" s="836">
        <v>0.5</v>
      </c>
      <c r="P1052" s="835"/>
      <c r="Q1052" s="837">
        <v>0</v>
      </c>
      <c r="R1052" s="832"/>
      <c r="S1052" s="837">
        <v>0</v>
      </c>
      <c r="T1052" s="836"/>
      <c r="U1052" s="838">
        <v>0</v>
      </c>
    </row>
    <row r="1053" spans="1:21" ht="14.4" customHeight="1" x14ac:dyDescent="0.3">
      <c r="A1053" s="831">
        <v>50</v>
      </c>
      <c r="B1053" s="832" t="s">
        <v>2036</v>
      </c>
      <c r="C1053" s="832" t="s">
        <v>2041</v>
      </c>
      <c r="D1053" s="833" t="s">
        <v>3245</v>
      </c>
      <c r="E1053" s="834" t="s">
        <v>2046</v>
      </c>
      <c r="F1053" s="832" t="s">
        <v>2037</v>
      </c>
      <c r="G1053" s="832" t="s">
        <v>2142</v>
      </c>
      <c r="H1053" s="832" t="s">
        <v>626</v>
      </c>
      <c r="I1053" s="832" t="s">
        <v>2143</v>
      </c>
      <c r="J1053" s="832" t="s">
        <v>1601</v>
      </c>
      <c r="K1053" s="832" t="s">
        <v>1602</v>
      </c>
      <c r="L1053" s="835">
        <v>16.12</v>
      </c>
      <c r="M1053" s="835">
        <v>16.12</v>
      </c>
      <c r="N1053" s="832">
        <v>1</v>
      </c>
      <c r="O1053" s="836">
        <v>0.5</v>
      </c>
      <c r="P1053" s="835"/>
      <c r="Q1053" s="837">
        <v>0</v>
      </c>
      <c r="R1053" s="832"/>
      <c r="S1053" s="837">
        <v>0</v>
      </c>
      <c r="T1053" s="836"/>
      <c r="U1053" s="838">
        <v>0</v>
      </c>
    </row>
    <row r="1054" spans="1:21" ht="14.4" customHeight="1" x14ac:dyDescent="0.3">
      <c r="A1054" s="831">
        <v>50</v>
      </c>
      <c r="B1054" s="832" t="s">
        <v>2036</v>
      </c>
      <c r="C1054" s="832" t="s">
        <v>2041</v>
      </c>
      <c r="D1054" s="833" t="s">
        <v>3245</v>
      </c>
      <c r="E1054" s="834" t="s">
        <v>2046</v>
      </c>
      <c r="F1054" s="832" t="s">
        <v>2037</v>
      </c>
      <c r="G1054" s="832" t="s">
        <v>2142</v>
      </c>
      <c r="H1054" s="832" t="s">
        <v>626</v>
      </c>
      <c r="I1054" s="832" t="s">
        <v>2146</v>
      </c>
      <c r="J1054" s="832" t="s">
        <v>1601</v>
      </c>
      <c r="K1054" s="832" t="s">
        <v>2147</v>
      </c>
      <c r="L1054" s="835">
        <v>8.06</v>
      </c>
      <c r="M1054" s="835">
        <v>8.06</v>
      </c>
      <c r="N1054" s="832">
        <v>1</v>
      </c>
      <c r="O1054" s="836">
        <v>1</v>
      </c>
      <c r="P1054" s="835"/>
      <c r="Q1054" s="837">
        <v>0</v>
      </c>
      <c r="R1054" s="832"/>
      <c r="S1054" s="837">
        <v>0</v>
      </c>
      <c r="T1054" s="836"/>
      <c r="U1054" s="838">
        <v>0</v>
      </c>
    </row>
    <row r="1055" spans="1:21" ht="14.4" customHeight="1" x14ac:dyDescent="0.3">
      <c r="A1055" s="831">
        <v>50</v>
      </c>
      <c r="B1055" s="832" t="s">
        <v>2036</v>
      </c>
      <c r="C1055" s="832" t="s">
        <v>2041</v>
      </c>
      <c r="D1055" s="833" t="s">
        <v>3245</v>
      </c>
      <c r="E1055" s="834" t="s">
        <v>2046</v>
      </c>
      <c r="F1055" s="832" t="s">
        <v>2037</v>
      </c>
      <c r="G1055" s="832" t="s">
        <v>2142</v>
      </c>
      <c r="H1055" s="832" t="s">
        <v>587</v>
      </c>
      <c r="I1055" s="832" t="s">
        <v>2351</v>
      </c>
      <c r="J1055" s="832" t="s">
        <v>1601</v>
      </c>
      <c r="K1055" s="832" t="s">
        <v>2352</v>
      </c>
      <c r="L1055" s="835">
        <v>34.56</v>
      </c>
      <c r="M1055" s="835">
        <v>34.56</v>
      </c>
      <c r="N1055" s="832">
        <v>1</v>
      </c>
      <c r="O1055" s="836">
        <v>0.5</v>
      </c>
      <c r="P1055" s="835">
        <v>34.56</v>
      </c>
      <c r="Q1055" s="837">
        <v>1</v>
      </c>
      <c r="R1055" s="832">
        <v>1</v>
      </c>
      <c r="S1055" s="837">
        <v>1</v>
      </c>
      <c r="T1055" s="836">
        <v>0.5</v>
      </c>
      <c r="U1055" s="838">
        <v>1</v>
      </c>
    </row>
    <row r="1056" spans="1:21" ht="14.4" customHeight="1" x14ac:dyDescent="0.3">
      <c r="A1056" s="831">
        <v>50</v>
      </c>
      <c r="B1056" s="832" t="s">
        <v>2036</v>
      </c>
      <c r="C1056" s="832" t="s">
        <v>2041</v>
      </c>
      <c r="D1056" s="833" t="s">
        <v>3245</v>
      </c>
      <c r="E1056" s="834" t="s">
        <v>2046</v>
      </c>
      <c r="F1056" s="832" t="s">
        <v>2037</v>
      </c>
      <c r="G1056" s="832" t="s">
        <v>2142</v>
      </c>
      <c r="H1056" s="832" t="s">
        <v>587</v>
      </c>
      <c r="I1056" s="832" t="s">
        <v>3205</v>
      </c>
      <c r="J1056" s="832" t="s">
        <v>2574</v>
      </c>
      <c r="K1056" s="832" t="s">
        <v>3206</v>
      </c>
      <c r="L1056" s="835">
        <v>0</v>
      </c>
      <c r="M1056" s="835">
        <v>0</v>
      </c>
      <c r="N1056" s="832">
        <v>2</v>
      </c>
      <c r="O1056" s="836">
        <v>0.5</v>
      </c>
      <c r="P1056" s="835"/>
      <c r="Q1056" s="837"/>
      <c r="R1056" s="832"/>
      <c r="S1056" s="837">
        <v>0</v>
      </c>
      <c r="T1056" s="836"/>
      <c r="U1056" s="838">
        <v>0</v>
      </c>
    </row>
    <row r="1057" spans="1:21" ht="14.4" customHeight="1" x14ac:dyDescent="0.3">
      <c r="A1057" s="831">
        <v>50</v>
      </c>
      <c r="B1057" s="832" t="s">
        <v>2036</v>
      </c>
      <c r="C1057" s="832" t="s">
        <v>2041</v>
      </c>
      <c r="D1057" s="833" t="s">
        <v>3245</v>
      </c>
      <c r="E1057" s="834" t="s">
        <v>2046</v>
      </c>
      <c r="F1057" s="832" t="s">
        <v>2037</v>
      </c>
      <c r="G1057" s="832" t="s">
        <v>2148</v>
      </c>
      <c r="H1057" s="832" t="s">
        <v>626</v>
      </c>
      <c r="I1057" s="832" t="s">
        <v>1963</v>
      </c>
      <c r="J1057" s="832" t="s">
        <v>991</v>
      </c>
      <c r="K1057" s="832" t="s">
        <v>1958</v>
      </c>
      <c r="L1057" s="835">
        <v>47.7</v>
      </c>
      <c r="M1057" s="835">
        <v>95.4</v>
      </c>
      <c r="N1057" s="832">
        <v>2</v>
      </c>
      <c r="O1057" s="836">
        <v>1</v>
      </c>
      <c r="P1057" s="835">
        <v>47.7</v>
      </c>
      <c r="Q1057" s="837">
        <v>0.5</v>
      </c>
      <c r="R1057" s="832">
        <v>1</v>
      </c>
      <c r="S1057" s="837">
        <v>0.5</v>
      </c>
      <c r="T1057" s="836">
        <v>0.5</v>
      </c>
      <c r="U1057" s="838">
        <v>0.5</v>
      </c>
    </row>
    <row r="1058" spans="1:21" ht="14.4" customHeight="1" x14ac:dyDescent="0.3">
      <c r="A1058" s="831">
        <v>50</v>
      </c>
      <c r="B1058" s="832" t="s">
        <v>2036</v>
      </c>
      <c r="C1058" s="832" t="s">
        <v>2041</v>
      </c>
      <c r="D1058" s="833" t="s">
        <v>3245</v>
      </c>
      <c r="E1058" s="834" t="s">
        <v>2046</v>
      </c>
      <c r="F1058" s="832" t="s">
        <v>2037</v>
      </c>
      <c r="G1058" s="832" t="s">
        <v>2148</v>
      </c>
      <c r="H1058" s="832" t="s">
        <v>626</v>
      </c>
      <c r="I1058" s="832" t="s">
        <v>1734</v>
      </c>
      <c r="J1058" s="832" t="s">
        <v>991</v>
      </c>
      <c r="K1058" s="832" t="s">
        <v>1735</v>
      </c>
      <c r="L1058" s="835">
        <v>143.09</v>
      </c>
      <c r="M1058" s="835">
        <v>143.09</v>
      </c>
      <c r="N1058" s="832">
        <v>1</v>
      </c>
      <c r="O1058" s="836">
        <v>0.5</v>
      </c>
      <c r="P1058" s="835"/>
      <c r="Q1058" s="837">
        <v>0</v>
      </c>
      <c r="R1058" s="832"/>
      <c r="S1058" s="837">
        <v>0</v>
      </c>
      <c r="T1058" s="836"/>
      <c r="U1058" s="838">
        <v>0</v>
      </c>
    </row>
    <row r="1059" spans="1:21" ht="14.4" customHeight="1" x14ac:dyDescent="0.3">
      <c r="A1059" s="831">
        <v>50</v>
      </c>
      <c r="B1059" s="832" t="s">
        <v>2036</v>
      </c>
      <c r="C1059" s="832" t="s">
        <v>2041</v>
      </c>
      <c r="D1059" s="833" t="s">
        <v>3245</v>
      </c>
      <c r="E1059" s="834" t="s">
        <v>2046</v>
      </c>
      <c r="F1059" s="832" t="s">
        <v>2037</v>
      </c>
      <c r="G1059" s="832" t="s">
        <v>2463</v>
      </c>
      <c r="H1059" s="832" t="s">
        <v>587</v>
      </c>
      <c r="I1059" s="832" t="s">
        <v>3207</v>
      </c>
      <c r="J1059" s="832" t="s">
        <v>3208</v>
      </c>
      <c r="K1059" s="832" t="s">
        <v>3209</v>
      </c>
      <c r="L1059" s="835">
        <v>135.68</v>
      </c>
      <c r="M1059" s="835">
        <v>135.68</v>
      </c>
      <c r="N1059" s="832">
        <v>1</v>
      </c>
      <c r="O1059" s="836">
        <v>0.5</v>
      </c>
      <c r="P1059" s="835"/>
      <c r="Q1059" s="837">
        <v>0</v>
      </c>
      <c r="R1059" s="832"/>
      <c r="S1059" s="837">
        <v>0</v>
      </c>
      <c r="T1059" s="836"/>
      <c r="U1059" s="838">
        <v>0</v>
      </c>
    </row>
    <row r="1060" spans="1:21" ht="14.4" customHeight="1" x14ac:dyDescent="0.3">
      <c r="A1060" s="831">
        <v>50</v>
      </c>
      <c r="B1060" s="832" t="s">
        <v>2036</v>
      </c>
      <c r="C1060" s="832" t="s">
        <v>2041</v>
      </c>
      <c r="D1060" s="833" t="s">
        <v>3245</v>
      </c>
      <c r="E1060" s="834" t="s">
        <v>2046</v>
      </c>
      <c r="F1060" s="832" t="s">
        <v>2037</v>
      </c>
      <c r="G1060" s="832" t="s">
        <v>2149</v>
      </c>
      <c r="H1060" s="832" t="s">
        <v>626</v>
      </c>
      <c r="I1060" s="832" t="s">
        <v>1965</v>
      </c>
      <c r="J1060" s="832" t="s">
        <v>1752</v>
      </c>
      <c r="K1060" s="832" t="s">
        <v>1966</v>
      </c>
      <c r="L1060" s="835">
        <v>72.88</v>
      </c>
      <c r="M1060" s="835">
        <v>72.88</v>
      </c>
      <c r="N1060" s="832">
        <v>1</v>
      </c>
      <c r="O1060" s="836">
        <v>0.5</v>
      </c>
      <c r="P1060" s="835"/>
      <c r="Q1060" s="837">
        <v>0</v>
      </c>
      <c r="R1060" s="832"/>
      <c r="S1060" s="837">
        <v>0</v>
      </c>
      <c r="T1060" s="836"/>
      <c r="U1060" s="838">
        <v>0</v>
      </c>
    </row>
    <row r="1061" spans="1:21" ht="14.4" customHeight="1" x14ac:dyDescent="0.3">
      <c r="A1061" s="831">
        <v>50</v>
      </c>
      <c r="B1061" s="832" t="s">
        <v>2036</v>
      </c>
      <c r="C1061" s="832" t="s">
        <v>2041</v>
      </c>
      <c r="D1061" s="833" t="s">
        <v>3245</v>
      </c>
      <c r="E1061" s="834" t="s">
        <v>2046</v>
      </c>
      <c r="F1061" s="832" t="s">
        <v>2037</v>
      </c>
      <c r="G1061" s="832" t="s">
        <v>2149</v>
      </c>
      <c r="H1061" s="832" t="s">
        <v>626</v>
      </c>
      <c r="I1061" s="832" t="s">
        <v>1754</v>
      </c>
      <c r="J1061" s="832" t="s">
        <v>1752</v>
      </c>
      <c r="K1061" s="832" t="s">
        <v>1755</v>
      </c>
      <c r="L1061" s="835">
        <v>145.72999999999999</v>
      </c>
      <c r="M1061" s="835">
        <v>291.45999999999998</v>
      </c>
      <c r="N1061" s="832">
        <v>2</v>
      </c>
      <c r="O1061" s="836">
        <v>1</v>
      </c>
      <c r="P1061" s="835"/>
      <c r="Q1061" s="837">
        <v>0</v>
      </c>
      <c r="R1061" s="832"/>
      <c r="S1061" s="837">
        <v>0</v>
      </c>
      <c r="T1061" s="836"/>
      <c r="U1061" s="838">
        <v>0</v>
      </c>
    </row>
    <row r="1062" spans="1:21" ht="14.4" customHeight="1" x14ac:dyDescent="0.3">
      <c r="A1062" s="831">
        <v>50</v>
      </c>
      <c r="B1062" s="832" t="s">
        <v>2036</v>
      </c>
      <c r="C1062" s="832" t="s">
        <v>2041</v>
      </c>
      <c r="D1062" s="833" t="s">
        <v>3245</v>
      </c>
      <c r="E1062" s="834" t="s">
        <v>2046</v>
      </c>
      <c r="F1062" s="832" t="s">
        <v>2037</v>
      </c>
      <c r="G1062" s="832" t="s">
        <v>2149</v>
      </c>
      <c r="H1062" s="832" t="s">
        <v>626</v>
      </c>
      <c r="I1062" s="832" t="s">
        <v>1756</v>
      </c>
      <c r="J1062" s="832" t="s">
        <v>1752</v>
      </c>
      <c r="K1062" s="832" t="s">
        <v>1757</v>
      </c>
      <c r="L1062" s="835">
        <v>437.23</v>
      </c>
      <c r="M1062" s="835">
        <v>437.23</v>
      </c>
      <c r="N1062" s="832">
        <v>1</v>
      </c>
      <c r="O1062" s="836">
        <v>0.5</v>
      </c>
      <c r="P1062" s="835">
        <v>437.23</v>
      </c>
      <c r="Q1062" s="837">
        <v>1</v>
      </c>
      <c r="R1062" s="832">
        <v>1</v>
      </c>
      <c r="S1062" s="837">
        <v>1</v>
      </c>
      <c r="T1062" s="836">
        <v>0.5</v>
      </c>
      <c r="U1062" s="838">
        <v>1</v>
      </c>
    </row>
    <row r="1063" spans="1:21" ht="14.4" customHeight="1" x14ac:dyDescent="0.3">
      <c r="A1063" s="831">
        <v>50</v>
      </c>
      <c r="B1063" s="832" t="s">
        <v>2036</v>
      </c>
      <c r="C1063" s="832" t="s">
        <v>2041</v>
      </c>
      <c r="D1063" s="833" t="s">
        <v>3245</v>
      </c>
      <c r="E1063" s="834" t="s">
        <v>2046</v>
      </c>
      <c r="F1063" s="832" t="s">
        <v>2037</v>
      </c>
      <c r="G1063" s="832" t="s">
        <v>2584</v>
      </c>
      <c r="H1063" s="832" t="s">
        <v>587</v>
      </c>
      <c r="I1063" s="832" t="s">
        <v>2864</v>
      </c>
      <c r="J1063" s="832" t="s">
        <v>2586</v>
      </c>
      <c r="K1063" s="832" t="s">
        <v>2865</v>
      </c>
      <c r="L1063" s="835">
        <v>64.5</v>
      </c>
      <c r="M1063" s="835">
        <v>129</v>
      </c>
      <c r="N1063" s="832">
        <v>2</v>
      </c>
      <c r="O1063" s="836">
        <v>1.5</v>
      </c>
      <c r="P1063" s="835">
        <v>64.5</v>
      </c>
      <c r="Q1063" s="837">
        <v>0.5</v>
      </c>
      <c r="R1063" s="832">
        <v>1</v>
      </c>
      <c r="S1063" s="837">
        <v>0.5</v>
      </c>
      <c r="T1063" s="836">
        <v>0.5</v>
      </c>
      <c r="U1063" s="838">
        <v>0.33333333333333331</v>
      </c>
    </row>
    <row r="1064" spans="1:21" ht="14.4" customHeight="1" x14ac:dyDescent="0.3">
      <c r="A1064" s="831">
        <v>50</v>
      </c>
      <c r="B1064" s="832" t="s">
        <v>2036</v>
      </c>
      <c r="C1064" s="832" t="s">
        <v>2041</v>
      </c>
      <c r="D1064" s="833" t="s">
        <v>3245</v>
      </c>
      <c r="E1064" s="834" t="s">
        <v>2046</v>
      </c>
      <c r="F1064" s="832" t="s">
        <v>2037</v>
      </c>
      <c r="G1064" s="832" t="s">
        <v>2584</v>
      </c>
      <c r="H1064" s="832" t="s">
        <v>587</v>
      </c>
      <c r="I1064" s="832" t="s">
        <v>2585</v>
      </c>
      <c r="J1064" s="832" t="s">
        <v>2586</v>
      </c>
      <c r="K1064" s="832" t="s">
        <v>2587</v>
      </c>
      <c r="L1064" s="835">
        <v>32.25</v>
      </c>
      <c r="M1064" s="835">
        <v>32.25</v>
      </c>
      <c r="N1064" s="832">
        <v>1</v>
      </c>
      <c r="O1064" s="836">
        <v>0.5</v>
      </c>
      <c r="P1064" s="835">
        <v>32.25</v>
      </c>
      <c r="Q1064" s="837">
        <v>1</v>
      </c>
      <c r="R1064" s="832">
        <v>1</v>
      </c>
      <c r="S1064" s="837">
        <v>1</v>
      </c>
      <c r="T1064" s="836">
        <v>0.5</v>
      </c>
      <c r="U1064" s="838">
        <v>1</v>
      </c>
    </row>
    <row r="1065" spans="1:21" ht="14.4" customHeight="1" x14ac:dyDescent="0.3">
      <c r="A1065" s="831">
        <v>50</v>
      </c>
      <c r="B1065" s="832" t="s">
        <v>2036</v>
      </c>
      <c r="C1065" s="832" t="s">
        <v>2041</v>
      </c>
      <c r="D1065" s="833" t="s">
        <v>3245</v>
      </c>
      <c r="E1065" s="834" t="s">
        <v>2046</v>
      </c>
      <c r="F1065" s="832" t="s">
        <v>2037</v>
      </c>
      <c r="G1065" s="832" t="s">
        <v>2153</v>
      </c>
      <c r="H1065" s="832" t="s">
        <v>626</v>
      </c>
      <c r="I1065" s="832" t="s">
        <v>1743</v>
      </c>
      <c r="J1065" s="832" t="s">
        <v>1740</v>
      </c>
      <c r="K1065" s="832" t="s">
        <v>1744</v>
      </c>
      <c r="L1065" s="835">
        <v>10.34</v>
      </c>
      <c r="M1065" s="835">
        <v>10.34</v>
      </c>
      <c r="N1065" s="832">
        <v>1</v>
      </c>
      <c r="O1065" s="836">
        <v>0.5</v>
      </c>
      <c r="P1065" s="835"/>
      <c r="Q1065" s="837">
        <v>0</v>
      </c>
      <c r="R1065" s="832"/>
      <c r="S1065" s="837">
        <v>0</v>
      </c>
      <c r="T1065" s="836"/>
      <c r="U1065" s="838">
        <v>0</v>
      </c>
    </row>
    <row r="1066" spans="1:21" ht="14.4" customHeight="1" x14ac:dyDescent="0.3">
      <c r="A1066" s="831">
        <v>50</v>
      </c>
      <c r="B1066" s="832" t="s">
        <v>2036</v>
      </c>
      <c r="C1066" s="832" t="s">
        <v>2041</v>
      </c>
      <c r="D1066" s="833" t="s">
        <v>3245</v>
      </c>
      <c r="E1066" s="834" t="s">
        <v>2046</v>
      </c>
      <c r="F1066" s="832" t="s">
        <v>2037</v>
      </c>
      <c r="G1066" s="832" t="s">
        <v>2153</v>
      </c>
      <c r="H1066" s="832" t="s">
        <v>626</v>
      </c>
      <c r="I1066" s="832" t="s">
        <v>1747</v>
      </c>
      <c r="J1066" s="832" t="s">
        <v>1740</v>
      </c>
      <c r="K1066" s="832" t="s">
        <v>1726</v>
      </c>
      <c r="L1066" s="835">
        <v>47.7</v>
      </c>
      <c r="M1066" s="835">
        <v>95.4</v>
      </c>
      <c r="N1066" s="832">
        <v>2</v>
      </c>
      <c r="O1066" s="836">
        <v>1</v>
      </c>
      <c r="P1066" s="835"/>
      <c r="Q1066" s="837">
        <v>0</v>
      </c>
      <c r="R1066" s="832"/>
      <c r="S1066" s="837">
        <v>0</v>
      </c>
      <c r="T1066" s="836"/>
      <c r="U1066" s="838">
        <v>0</v>
      </c>
    </row>
    <row r="1067" spans="1:21" ht="14.4" customHeight="1" x14ac:dyDescent="0.3">
      <c r="A1067" s="831">
        <v>50</v>
      </c>
      <c r="B1067" s="832" t="s">
        <v>2036</v>
      </c>
      <c r="C1067" s="832" t="s">
        <v>2041</v>
      </c>
      <c r="D1067" s="833" t="s">
        <v>3245</v>
      </c>
      <c r="E1067" s="834" t="s">
        <v>2046</v>
      </c>
      <c r="F1067" s="832" t="s">
        <v>2037</v>
      </c>
      <c r="G1067" s="832" t="s">
        <v>2153</v>
      </c>
      <c r="H1067" s="832" t="s">
        <v>626</v>
      </c>
      <c r="I1067" s="832" t="s">
        <v>2868</v>
      </c>
      <c r="J1067" s="832" t="s">
        <v>1740</v>
      </c>
      <c r="K1067" s="832" t="s">
        <v>1629</v>
      </c>
      <c r="L1067" s="835">
        <v>158.99</v>
      </c>
      <c r="M1067" s="835">
        <v>158.99</v>
      </c>
      <c r="N1067" s="832">
        <v>1</v>
      </c>
      <c r="O1067" s="836">
        <v>1</v>
      </c>
      <c r="P1067" s="835"/>
      <c r="Q1067" s="837">
        <v>0</v>
      </c>
      <c r="R1067" s="832"/>
      <c r="S1067" s="837">
        <v>0</v>
      </c>
      <c r="T1067" s="836"/>
      <c r="U1067" s="838">
        <v>0</v>
      </c>
    </row>
    <row r="1068" spans="1:21" ht="14.4" customHeight="1" x14ac:dyDescent="0.3">
      <c r="A1068" s="831">
        <v>50</v>
      </c>
      <c r="B1068" s="832" t="s">
        <v>2036</v>
      </c>
      <c r="C1068" s="832" t="s">
        <v>2041</v>
      </c>
      <c r="D1068" s="833" t="s">
        <v>3245</v>
      </c>
      <c r="E1068" s="834" t="s">
        <v>2046</v>
      </c>
      <c r="F1068" s="832" t="s">
        <v>2037</v>
      </c>
      <c r="G1068" s="832" t="s">
        <v>2153</v>
      </c>
      <c r="H1068" s="832" t="s">
        <v>587</v>
      </c>
      <c r="I1068" s="832" t="s">
        <v>3210</v>
      </c>
      <c r="J1068" s="832" t="s">
        <v>3211</v>
      </c>
      <c r="K1068" s="832" t="s">
        <v>1726</v>
      </c>
      <c r="L1068" s="835">
        <v>47.7</v>
      </c>
      <c r="M1068" s="835">
        <v>47.7</v>
      </c>
      <c r="N1068" s="832">
        <v>1</v>
      </c>
      <c r="O1068" s="836">
        <v>1</v>
      </c>
      <c r="P1068" s="835"/>
      <c r="Q1068" s="837">
        <v>0</v>
      </c>
      <c r="R1068" s="832"/>
      <c r="S1068" s="837">
        <v>0</v>
      </c>
      <c r="T1068" s="836"/>
      <c r="U1068" s="838">
        <v>0</v>
      </c>
    </row>
    <row r="1069" spans="1:21" ht="14.4" customHeight="1" x14ac:dyDescent="0.3">
      <c r="A1069" s="831">
        <v>50</v>
      </c>
      <c r="B1069" s="832" t="s">
        <v>2036</v>
      </c>
      <c r="C1069" s="832" t="s">
        <v>2041</v>
      </c>
      <c r="D1069" s="833" t="s">
        <v>3245</v>
      </c>
      <c r="E1069" s="834" t="s">
        <v>2046</v>
      </c>
      <c r="F1069" s="832" t="s">
        <v>2037</v>
      </c>
      <c r="G1069" s="832" t="s">
        <v>3212</v>
      </c>
      <c r="H1069" s="832" t="s">
        <v>587</v>
      </c>
      <c r="I1069" s="832" t="s">
        <v>3213</v>
      </c>
      <c r="J1069" s="832" t="s">
        <v>3214</v>
      </c>
      <c r="K1069" s="832" t="s">
        <v>3215</v>
      </c>
      <c r="L1069" s="835">
        <v>117.46</v>
      </c>
      <c r="M1069" s="835">
        <v>117.46</v>
      </c>
      <c r="N1069" s="832">
        <v>1</v>
      </c>
      <c r="O1069" s="836">
        <v>0.5</v>
      </c>
      <c r="P1069" s="835">
        <v>117.46</v>
      </c>
      <c r="Q1069" s="837">
        <v>1</v>
      </c>
      <c r="R1069" s="832">
        <v>1</v>
      </c>
      <c r="S1069" s="837">
        <v>1</v>
      </c>
      <c r="T1069" s="836">
        <v>0.5</v>
      </c>
      <c r="U1069" s="838">
        <v>1</v>
      </c>
    </row>
    <row r="1070" spans="1:21" ht="14.4" customHeight="1" x14ac:dyDescent="0.3">
      <c r="A1070" s="831">
        <v>50</v>
      </c>
      <c r="B1070" s="832" t="s">
        <v>2036</v>
      </c>
      <c r="C1070" s="832" t="s">
        <v>2041</v>
      </c>
      <c r="D1070" s="833" t="s">
        <v>3245</v>
      </c>
      <c r="E1070" s="834" t="s">
        <v>2046</v>
      </c>
      <c r="F1070" s="832" t="s">
        <v>2037</v>
      </c>
      <c r="G1070" s="832" t="s">
        <v>2097</v>
      </c>
      <c r="H1070" s="832" t="s">
        <v>587</v>
      </c>
      <c r="I1070" s="832" t="s">
        <v>3216</v>
      </c>
      <c r="J1070" s="832" t="s">
        <v>2099</v>
      </c>
      <c r="K1070" s="832" t="s">
        <v>3217</v>
      </c>
      <c r="L1070" s="835">
        <v>1762.05</v>
      </c>
      <c r="M1070" s="835">
        <v>1762.05</v>
      </c>
      <c r="N1070" s="832">
        <v>1</v>
      </c>
      <c r="O1070" s="836">
        <v>0.5</v>
      </c>
      <c r="P1070" s="835"/>
      <c r="Q1070" s="837">
        <v>0</v>
      </c>
      <c r="R1070" s="832"/>
      <c r="S1070" s="837">
        <v>0</v>
      </c>
      <c r="T1070" s="836"/>
      <c r="U1070" s="838">
        <v>0</v>
      </c>
    </row>
    <row r="1071" spans="1:21" ht="14.4" customHeight="1" x14ac:dyDescent="0.3">
      <c r="A1071" s="831">
        <v>50</v>
      </c>
      <c r="B1071" s="832" t="s">
        <v>2036</v>
      </c>
      <c r="C1071" s="832" t="s">
        <v>2041</v>
      </c>
      <c r="D1071" s="833" t="s">
        <v>3245</v>
      </c>
      <c r="E1071" s="834" t="s">
        <v>2046</v>
      </c>
      <c r="F1071" s="832" t="s">
        <v>2037</v>
      </c>
      <c r="G1071" s="832" t="s">
        <v>2154</v>
      </c>
      <c r="H1071" s="832" t="s">
        <v>587</v>
      </c>
      <c r="I1071" s="832" t="s">
        <v>3218</v>
      </c>
      <c r="J1071" s="832" t="s">
        <v>2156</v>
      </c>
      <c r="K1071" s="832" t="s">
        <v>687</v>
      </c>
      <c r="L1071" s="835">
        <v>93.18</v>
      </c>
      <c r="M1071" s="835">
        <v>93.18</v>
      </c>
      <c r="N1071" s="832">
        <v>1</v>
      </c>
      <c r="O1071" s="836">
        <v>0.5</v>
      </c>
      <c r="P1071" s="835">
        <v>93.18</v>
      </c>
      <c r="Q1071" s="837">
        <v>1</v>
      </c>
      <c r="R1071" s="832">
        <v>1</v>
      </c>
      <c r="S1071" s="837">
        <v>1</v>
      </c>
      <c r="T1071" s="836">
        <v>0.5</v>
      </c>
      <c r="U1071" s="838">
        <v>1</v>
      </c>
    </row>
    <row r="1072" spans="1:21" ht="14.4" customHeight="1" x14ac:dyDescent="0.3">
      <c r="A1072" s="831">
        <v>50</v>
      </c>
      <c r="B1072" s="832" t="s">
        <v>2036</v>
      </c>
      <c r="C1072" s="832" t="s">
        <v>2041</v>
      </c>
      <c r="D1072" s="833" t="s">
        <v>3245</v>
      </c>
      <c r="E1072" s="834" t="s">
        <v>2046</v>
      </c>
      <c r="F1072" s="832" t="s">
        <v>2037</v>
      </c>
      <c r="G1072" s="832" t="s">
        <v>2154</v>
      </c>
      <c r="H1072" s="832" t="s">
        <v>587</v>
      </c>
      <c r="I1072" s="832" t="s">
        <v>2588</v>
      </c>
      <c r="J1072" s="832" t="s">
        <v>2156</v>
      </c>
      <c r="K1072" s="832" t="s">
        <v>1796</v>
      </c>
      <c r="L1072" s="835">
        <v>143.35</v>
      </c>
      <c r="M1072" s="835">
        <v>143.35</v>
      </c>
      <c r="N1072" s="832">
        <v>1</v>
      </c>
      <c r="O1072" s="836">
        <v>0.5</v>
      </c>
      <c r="P1072" s="835"/>
      <c r="Q1072" s="837">
        <v>0</v>
      </c>
      <c r="R1072" s="832"/>
      <c r="S1072" s="837">
        <v>0</v>
      </c>
      <c r="T1072" s="836"/>
      <c r="U1072" s="838">
        <v>0</v>
      </c>
    </row>
    <row r="1073" spans="1:21" ht="14.4" customHeight="1" x14ac:dyDescent="0.3">
      <c r="A1073" s="831">
        <v>50</v>
      </c>
      <c r="B1073" s="832" t="s">
        <v>2036</v>
      </c>
      <c r="C1073" s="832" t="s">
        <v>2041</v>
      </c>
      <c r="D1073" s="833" t="s">
        <v>3245</v>
      </c>
      <c r="E1073" s="834" t="s">
        <v>2046</v>
      </c>
      <c r="F1073" s="832" t="s">
        <v>2037</v>
      </c>
      <c r="G1073" s="832" t="s">
        <v>2154</v>
      </c>
      <c r="H1073" s="832" t="s">
        <v>587</v>
      </c>
      <c r="I1073" s="832" t="s">
        <v>2589</v>
      </c>
      <c r="J1073" s="832" t="s">
        <v>2156</v>
      </c>
      <c r="K1073" s="832" t="s">
        <v>2245</v>
      </c>
      <c r="L1073" s="835">
        <v>430.05</v>
      </c>
      <c r="M1073" s="835">
        <v>430.05</v>
      </c>
      <c r="N1073" s="832">
        <v>1</v>
      </c>
      <c r="O1073" s="836">
        <v>0.5</v>
      </c>
      <c r="P1073" s="835"/>
      <c r="Q1073" s="837">
        <v>0</v>
      </c>
      <c r="R1073" s="832"/>
      <c r="S1073" s="837">
        <v>0</v>
      </c>
      <c r="T1073" s="836"/>
      <c r="U1073" s="838">
        <v>0</v>
      </c>
    </row>
    <row r="1074" spans="1:21" ht="14.4" customHeight="1" x14ac:dyDescent="0.3">
      <c r="A1074" s="831">
        <v>50</v>
      </c>
      <c r="B1074" s="832" t="s">
        <v>2036</v>
      </c>
      <c r="C1074" s="832" t="s">
        <v>2041</v>
      </c>
      <c r="D1074" s="833" t="s">
        <v>3245</v>
      </c>
      <c r="E1074" s="834" t="s">
        <v>2046</v>
      </c>
      <c r="F1074" s="832" t="s">
        <v>2037</v>
      </c>
      <c r="G1074" s="832" t="s">
        <v>2154</v>
      </c>
      <c r="H1074" s="832" t="s">
        <v>587</v>
      </c>
      <c r="I1074" s="832" t="s">
        <v>3219</v>
      </c>
      <c r="J1074" s="832" t="s">
        <v>2591</v>
      </c>
      <c r="K1074" s="832" t="s">
        <v>3220</v>
      </c>
      <c r="L1074" s="835">
        <v>401.39</v>
      </c>
      <c r="M1074" s="835">
        <v>401.39</v>
      </c>
      <c r="N1074" s="832">
        <v>1</v>
      </c>
      <c r="O1074" s="836">
        <v>0.5</v>
      </c>
      <c r="P1074" s="835"/>
      <c r="Q1074" s="837">
        <v>0</v>
      </c>
      <c r="R1074" s="832"/>
      <c r="S1074" s="837">
        <v>0</v>
      </c>
      <c r="T1074" s="836"/>
      <c r="U1074" s="838">
        <v>0</v>
      </c>
    </row>
    <row r="1075" spans="1:21" ht="14.4" customHeight="1" x14ac:dyDescent="0.3">
      <c r="A1075" s="831">
        <v>50</v>
      </c>
      <c r="B1075" s="832" t="s">
        <v>2036</v>
      </c>
      <c r="C1075" s="832" t="s">
        <v>2041</v>
      </c>
      <c r="D1075" s="833" t="s">
        <v>3245</v>
      </c>
      <c r="E1075" s="834" t="s">
        <v>2046</v>
      </c>
      <c r="F1075" s="832" t="s">
        <v>2037</v>
      </c>
      <c r="G1075" s="832" t="s">
        <v>2154</v>
      </c>
      <c r="H1075" s="832" t="s">
        <v>587</v>
      </c>
      <c r="I1075" s="832" t="s">
        <v>3221</v>
      </c>
      <c r="J1075" s="832" t="s">
        <v>3222</v>
      </c>
      <c r="K1075" s="832" t="s">
        <v>1796</v>
      </c>
      <c r="L1075" s="835">
        <v>143.35</v>
      </c>
      <c r="M1075" s="835">
        <v>143.35</v>
      </c>
      <c r="N1075" s="832">
        <v>1</v>
      </c>
      <c r="O1075" s="836">
        <v>0.5</v>
      </c>
      <c r="P1075" s="835"/>
      <c r="Q1075" s="837">
        <v>0</v>
      </c>
      <c r="R1075" s="832"/>
      <c r="S1075" s="837">
        <v>0</v>
      </c>
      <c r="T1075" s="836"/>
      <c r="U1075" s="838">
        <v>0</v>
      </c>
    </row>
    <row r="1076" spans="1:21" ht="14.4" customHeight="1" x14ac:dyDescent="0.3">
      <c r="A1076" s="831">
        <v>50</v>
      </c>
      <c r="B1076" s="832" t="s">
        <v>2036</v>
      </c>
      <c r="C1076" s="832" t="s">
        <v>2041</v>
      </c>
      <c r="D1076" s="833" t="s">
        <v>3245</v>
      </c>
      <c r="E1076" s="834" t="s">
        <v>2046</v>
      </c>
      <c r="F1076" s="832" t="s">
        <v>2037</v>
      </c>
      <c r="G1076" s="832" t="s">
        <v>2372</v>
      </c>
      <c r="H1076" s="832" t="s">
        <v>587</v>
      </c>
      <c r="I1076" s="832" t="s">
        <v>3223</v>
      </c>
      <c r="J1076" s="832" t="s">
        <v>1034</v>
      </c>
      <c r="K1076" s="832" t="s">
        <v>2600</v>
      </c>
      <c r="L1076" s="835">
        <v>0</v>
      </c>
      <c r="M1076" s="835">
        <v>0</v>
      </c>
      <c r="N1076" s="832">
        <v>1</v>
      </c>
      <c r="O1076" s="836">
        <v>0.5</v>
      </c>
      <c r="P1076" s="835"/>
      <c r="Q1076" s="837"/>
      <c r="R1076" s="832"/>
      <c r="S1076" s="837">
        <v>0</v>
      </c>
      <c r="T1076" s="836"/>
      <c r="U1076" s="838">
        <v>0</v>
      </c>
    </row>
    <row r="1077" spans="1:21" ht="14.4" customHeight="1" x14ac:dyDescent="0.3">
      <c r="A1077" s="831">
        <v>50</v>
      </c>
      <c r="B1077" s="832" t="s">
        <v>2036</v>
      </c>
      <c r="C1077" s="832" t="s">
        <v>2041</v>
      </c>
      <c r="D1077" s="833" t="s">
        <v>3245</v>
      </c>
      <c r="E1077" s="834" t="s">
        <v>2046</v>
      </c>
      <c r="F1077" s="832" t="s">
        <v>2037</v>
      </c>
      <c r="G1077" s="832" t="s">
        <v>2372</v>
      </c>
      <c r="H1077" s="832" t="s">
        <v>587</v>
      </c>
      <c r="I1077" s="832" t="s">
        <v>2599</v>
      </c>
      <c r="J1077" s="832" t="s">
        <v>1034</v>
      </c>
      <c r="K1077" s="832" t="s">
        <v>2600</v>
      </c>
      <c r="L1077" s="835">
        <v>0</v>
      </c>
      <c r="M1077" s="835">
        <v>0</v>
      </c>
      <c r="N1077" s="832">
        <v>1</v>
      </c>
      <c r="O1077" s="836">
        <v>1</v>
      </c>
      <c r="P1077" s="835">
        <v>0</v>
      </c>
      <c r="Q1077" s="837"/>
      <c r="R1077" s="832">
        <v>1</v>
      </c>
      <c r="S1077" s="837">
        <v>1</v>
      </c>
      <c r="T1077" s="836">
        <v>1</v>
      </c>
      <c r="U1077" s="838">
        <v>1</v>
      </c>
    </row>
    <row r="1078" spans="1:21" ht="14.4" customHeight="1" x14ac:dyDescent="0.3">
      <c r="A1078" s="831">
        <v>50</v>
      </c>
      <c r="B1078" s="832" t="s">
        <v>2036</v>
      </c>
      <c r="C1078" s="832" t="s">
        <v>2041</v>
      </c>
      <c r="D1078" s="833" t="s">
        <v>3245</v>
      </c>
      <c r="E1078" s="834" t="s">
        <v>2046</v>
      </c>
      <c r="F1078" s="832" t="s">
        <v>2037</v>
      </c>
      <c r="G1078" s="832" t="s">
        <v>2903</v>
      </c>
      <c r="H1078" s="832" t="s">
        <v>587</v>
      </c>
      <c r="I1078" s="832" t="s">
        <v>3224</v>
      </c>
      <c r="J1078" s="832" t="s">
        <v>3225</v>
      </c>
      <c r="K1078" s="832" t="s">
        <v>2020</v>
      </c>
      <c r="L1078" s="835">
        <v>462.98</v>
      </c>
      <c r="M1078" s="835">
        <v>462.98</v>
      </c>
      <c r="N1078" s="832">
        <v>1</v>
      </c>
      <c r="O1078" s="836">
        <v>1</v>
      </c>
      <c r="P1078" s="835"/>
      <c r="Q1078" s="837">
        <v>0</v>
      </c>
      <c r="R1078" s="832"/>
      <c r="S1078" s="837">
        <v>0</v>
      </c>
      <c r="T1078" s="836"/>
      <c r="U1078" s="838">
        <v>0</v>
      </c>
    </row>
    <row r="1079" spans="1:21" ht="14.4" customHeight="1" x14ac:dyDescent="0.3">
      <c r="A1079" s="831">
        <v>50</v>
      </c>
      <c r="B1079" s="832" t="s">
        <v>2036</v>
      </c>
      <c r="C1079" s="832" t="s">
        <v>2041</v>
      </c>
      <c r="D1079" s="833" t="s">
        <v>3245</v>
      </c>
      <c r="E1079" s="834" t="s">
        <v>2046</v>
      </c>
      <c r="F1079" s="832" t="s">
        <v>2037</v>
      </c>
      <c r="G1079" s="832" t="s">
        <v>2161</v>
      </c>
      <c r="H1079" s="832" t="s">
        <v>587</v>
      </c>
      <c r="I1079" s="832" t="s">
        <v>2470</v>
      </c>
      <c r="J1079" s="832" t="s">
        <v>1100</v>
      </c>
      <c r="K1079" s="832" t="s">
        <v>1722</v>
      </c>
      <c r="L1079" s="835">
        <v>210.38</v>
      </c>
      <c r="M1079" s="835">
        <v>420.76</v>
      </c>
      <c r="N1079" s="832">
        <v>2</v>
      </c>
      <c r="O1079" s="836">
        <v>1</v>
      </c>
      <c r="P1079" s="835">
        <v>210.38</v>
      </c>
      <c r="Q1079" s="837">
        <v>0.5</v>
      </c>
      <c r="R1079" s="832">
        <v>1</v>
      </c>
      <c r="S1079" s="837">
        <v>0.5</v>
      </c>
      <c r="T1079" s="836">
        <v>0.5</v>
      </c>
      <c r="U1079" s="838">
        <v>0.5</v>
      </c>
    </row>
    <row r="1080" spans="1:21" ht="14.4" customHeight="1" x14ac:dyDescent="0.3">
      <c r="A1080" s="831">
        <v>50</v>
      </c>
      <c r="B1080" s="832" t="s">
        <v>2036</v>
      </c>
      <c r="C1080" s="832" t="s">
        <v>2041</v>
      </c>
      <c r="D1080" s="833" t="s">
        <v>3245</v>
      </c>
      <c r="E1080" s="834" t="s">
        <v>2046</v>
      </c>
      <c r="F1080" s="832" t="s">
        <v>2037</v>
      </c>
      <c r="G1080" s="832" t="s">
        <v>2161</v>
      </c>
      <c r="H1080" s="832" t="s">
        <v>587</v>
      </c>
      <c r="I1080" s="832" t="s">
        <v>2162</v>
      </c>
      <c r="J1080" s="832" t="s">
        <v>1100</v>
      </c>
      <c r="K1080" s="832" t="s">
        <v>2163</v>
      </c>
      <c r="L1080" s="835">
        <v>42.08</v>
      </c>
      <c r="M1080" s="835">
        <v>84.16</v>
      </c>
      <c r="N1080" s="832">
        <v>2</v>
      </c>
      <c r="O1080" s="836">
        <v>1</v>
      </c>
      <c r="P1080" s="835"/>
      <c r="Q1080" s="837">
        <v>0</v>
      </c>
      <c r="R1080" s="832"/>
      <c r="S1080" s="837">
        <v>0</v>
      </c>
      <c r="T1080" s="836"/>
      <c r="U1080" s="838">
        <v>0</v>
      </c>
    </row>
    <row r="1081" spans="1:21" ht="14.4" customHeight="1" x14ac:dyDescent="0.3">
      <c r="A1081" s="831">
        <v>50</v>
      </c>
      <c r="B1081" s="832" t="s">
        <v>2036</v>
      </c>
      <c r="C1081" s="832" t="s">
        <v>2041</v>
      </c>
      <c r="D1081" s="833" t="s">
        <v>3245</v>
      </c>
      <c r="E1081" s="834" t="s">
        <v>2046</v>
      </c>
      <c r="F1081" s="832" t="s">
        <v>2037</v>
      </c>
      <c r="G1081" s="832" t="s">
        <v>2471</v>
      </c>
      <c r="H1081" s="832" t="s">
        <v>587</v>
      </c>
      <c r="I1081" s="832" t="s">
        <v>2602</v>
      </c>
      <c r="J1081" s="832" t="s">
        <v>2603</v>
      </c>
      <c r="K1081" s="832" t="s">
        <v>2473</v>
      </c>
      <c r="L1081" s="835">
        <v>42.54</v>
      </c>
      <c r="M1081" s="835">
        <v>42.54</v>
      </c>
      <c r="N1081" s="832">
        <v>1</v>
      </c>
      <c r="O1081" s="836">
        <v>0.5</v>
      </c>
      <c r="P1081" s="835">
        <v>42.54</v>
      </c>
      <c r="Q1081" s="837">
        <v>1</v>
      </c>
      <c r="R1081" s="832">
        <v>1</v>
      </c>
      <c r="S1081" s="837">
        <v>1</v>
      </c>
      <c r="T1081" s="836">
        <v>0.5</v>
      </c>
      <c r="U1081" s="838">
        <v>1</v>
      </c>
    </row>
    <row r="1082" spans="1:21" ht="14.4" customHeight="1" x14ac:dyDescent="0.3">
      <c r="A1082" s="831">
        <v>50</v>
      </c>
      <c r="B1082" s="832" t="s">
        <v>2036</v>
      </c>
      <c r="C1082" s="832" t="s">
        <v>2041</v>
      </c>
      <c r="D1082" s="833" t="s">
        <v>3245</v>
      </c>
      <c r="E1082" s="834" t="s">
        <v>2046</v>
      </c>
      <c r="F1082" s="832" t="s">
        <v>2037</v>
      </c>
      <c r="G1082" s="832" t="s">
        <v>2471</v>
      </c>
      <c r="H1082" s="832" t="s">
        <v>587</v>
      </c>
      <c r="I1082" s="832" t="s">
        <v>2472</v>
      </c>
      <c r="J1082" s="832" t="s">
        <v>1216</v>
      </c>
      <c r="K1082" s="832" t="s">
        <v>2473</v>
      </c>
      <c r="L1082" s="835">
        <v>42.54</v>
      </c>
      <c r="M1082" s="835">
        <v>42.54</v>
      </c>
      <c r="N1082" s="832">
        <v>1</v>
      </c>
      <c r="O1082" s="836">
        <v>0.5</v>
      </c>
      <c r="P1082" s="835"/>
      <c r="Q1082" s="837">
        <v>0</v>
      </c>
      <c r="R1082" s="832"/>
      <c r="S1082" s="837">
        <v>0</v>
      </c>
      <c r="T1082" s="836"/>
      <c r="U1082" s="838">
        <v>0</v>
      </c>
    </row>
    <row r="1083" spans="1:21" ht="14.4" customHeight="1" x14ac:dyDescent="0.3">
      <c r="A1083" s="831">
        <v>50</v>
      </c>
      <c r="B1083" s="832" t="s">
        <v>2036</v>
      </c>
      <c r="C1083" s="832" t="s">
        <v>2041</v>
      </c>
      <c r="D1083" s="833" t="s">
        <v>3245</v>
      </c>
      <c r="E1083" s="834" t="s">
        <v>2046</v>
      </c>
      <c r="F1083" s="832" t="s">
        <v>2037</v>
      </c>
      <c r="G1083" s="832" t="s">
        <v>2471</v>
      </c>
      <c r="H1083" s="832" t="s">
        <v>587</v>
      </c>
      <c r="I1083" s="832" t="s">
        <v>3226</v>
      </c>
      <c r="J1083" s="832" t="s">
        <v>2603</v>
      </c>
      <c r="K1083" s="832" t="s">
        <v>3227</v>
      </c>
      <c r="L1083" s="835">
        <v>59.56</v>
      </c>
      <c r="M1083" s="835">
        <v>59.56</v>
      </c>
      <c r="N1083" s="832">
        <v>1</v>
      </c>
      <c r="O1083" s="836">
        <v>0.5</v>
      </c>
      <c r="P1083" s="835"/>
      <c r="Q1083" s="837">
        <v>0</v>
      </c>
      <c r="R1083" s="832"/>
      <c r="S1083" s="837">
        <v>0</v>
      </c>
      <c r="T1083" s="836"/>
      <c r="U1083" s="838">
        <v>0</v>
      </c>
    </row>
    <row r="1084" spans="1:21" ht="14.4" customHeight="1" x14ac:dyDescent="0.3">
      <c r="A1084" s="831">
        <v>50</v>
      </c>
      <c r="B1084" s="832" t="s">
        <v>2036</v>
      </c>
      <c r="C1084" s="832" t="s">
        <v>2041</v>
      </c>
      <c r="D1084" s="833" t="s">
        <v>3245</v>
      </c>
      <c r="E1084" s="834" t="s">
        <v>2046</v>
      </c>
      <c r="F1084" s="832" t="s">
        <v>2037</v>
      </c>
      <c r="G1084" s="832" t="s">
        <v>2164</v>
      </c>
      <c r="H1084" s="832" t="s">
        <v>587</v>
      </c>
      <c r="I1084" s="832" t="s">
        <v>3228</v>
      </c>
      <c r="J1084" s="832" t="s">
        <v>3229</v>
      </c>
      <c r="K1084" s="832" t="s">
        <v>2167</v>
      </c>
      <c r="L1084" s="835">
        <v>100.1</v>
      </c>
      <c r="M1084" s="835">
        <v>100.1</v>
      </c>
      <c r="N1084" s="832">
        <v>1</v>
      </c>
      <c r="O1084" s="836">
        <v>0.5</v>
      </c>
      <c r="P1084" s="835"/>
      <c r="Q1084" s="837">
        <v>0</v>
      </c>
      <c r="R1084" s="832"/>
      <c r="S1084" s="837">
        <v>0</v>
      </c>
      <c r="T1084" s="836"/>
      <c r="U1084" s="838">
        <v>0</v>
      </c>
    </row>
    <row r="1085" spans="1:21" ht="14.4" customHeight="1" x14ac:dyDescent="0.3">
      <c r="A1085" s="831">
        <v>50</v>
      </c>
      <c r="B1085" s="832" t="s">
        <v>2036</v>
      </c>
      <c r="C1085" s="832" t="s">
        <v>2041</v>
      </c>
      <c r="D1085" s="833" t="s">
        <v>3245</v>
      </c>
      <c r="E1085" s="834" t="s">
        <v>2046</v>
      </c>
      <c r="F1085" s="832" t="s">
        <v>2037</v>
      </c>
      <c r="G1085" s="832" t="s">
        <v>2198</v>
      </c>
      <c r="H1085" s="832" t="s">
        <v>587</v>
      </c>
      <c r="I1085" s="832" t="s">
        <v>3023</v>
      </c>
      <c r="J1085" s="832" t="s">
        <v>2920</v>
      </c>
      <c r="K1085" s="832" t="s">
        <v>2609</v>
      </c>
      <c r="L1085" s="835">
        <v>73.83</v>
      </c>
      <c r="M1085" s="835">
        <v>73.83</v>
      </c>
      <c r="N1085" s="832">
        <v>1</v>
      </c>
      <c r="O1085" s="836">
        <v>0.5</v>
      </c>
      <c r="P1085" s="835"/>
      <c r="Q1085" s="837">
        <v>0</v>
      </c>
      <c r="R1085" s="832"/>
      <c r="S1085" s="837">
        <v>0</v>
      </c>
      <c r="T1085" s="836"/>
      <c r="U1085" s="838">
        <v>0</v>
      </c>
    </row>
    <row r="1086" spans="1:21" ht="14.4" customHeight="1" x14ac:dyDescent="0.3">
      <c r="A1086" s="831">
        <v>50</v>
      </c>
      <c r="B1086" s="832" t="s">
        <v>2036</v>
      </c>
      <c r="C1086" s="832" t="s">
        <v>2041</v>
      </c>
      <c r="D1086" s="833" t="s">
        <v>3245</v>
      </c>
      <c r="E1086" s="834" t="s">
        <v>2046</v>
      </c>
      <c r="F1086" s="832" t="s">
        <v>2037</v>
      </c>
      <c r="G1086" s="832" t="s">
        <v>2168</v>
      </c>
      <c r="H1086" s="832" t="s">
        <v>587</v>
      </c>
      <c r="I1086" s="832" t="s">
        <v>2169</v>
      </c>
      <c r="J1086" s="832" t="s">
        <v>2170</v>
      </c>
      <c r="K1086" s="832" t="s">
        <v>2171</v>
      </c>
      <c r="L1086" s="835">
        <v>93.43</v>
      </c>
      <c r="M1086" s="835">
        <v>280.29000000000002</v>
      </c>
      <c r="N1086" s="832">
        <v>3</v>
      </c>
      <c r="O1086" s="836">
        <v>2</v>
      </c>
      <c r="P1086" s="835">
        <v>93.43</v>
      </c>
      <c r="Q1086" s="837">
        <v>0.33333333333333331</v>
      </c>
      <c r="R1086" s="832">
        <v>1</v>
      </c>
      <c r="S1086" s="837">
        <v>0.33333333333333331</v>
      </c>
      <c r="T1086" s="836">
        <v>1</v>
      </c>
      <c r="U1086" s="838">
        <v>0.5</v>
      </c>
    </row>
    <row r="1087" spans="1:21" ht="14.4" customHeight="1" x14ac:dyDescent="0.3">
      <c r="A1087" s="831">
        <v>50</v>
      </c>
      <c r="B1087" s="832" t="s">
        <v>2036</v>
      </c>
      <c r="C1087" s="832" t="s">
        <v>2041</v>
      </c>
      <c r="D1087" s="833" t="s">
        <v>3245</v>
      </c>
      <c r="E1087" s="834" t="s">
        <v>2046</v>
      </c>
      <c r="F1087" s="832" t="s">
        <v>2037</v>
      </c>
      <c r="G1087" s="832" t="s">
        <v>2391</v>
      </c>
      <c r="H1087" s="832" t="s">
        <v>626</v>
      </c>
      <c r="I1087" s="832" t="s">
        <v>1669</v>
      </c>
      <c r="J1087" s="832" t="s">
        <v>1670</v>
      </c>
      <c r="K1087" s="832" t="s">
        <v>1671</v>
      </c>
      <c r="L1087" s="835">
        <v>131.32</v>
      </c>
      <c r="M1087" s="835">
        <v>131.32</v>
      </c>
      <c r="N1087" s="832">
        <v>1</v>
      </c>
      <c r="O1087" s="836">
        <v>0.5</v>
      </c>
      <c r="P1087" s="835"/>
      <c r="Q1087" s="837">
        <v>0</v>
      </c>
      <c r="R1087" s="832"/>
      <c r="S1087" s="837">
        <v>0</v>
      </c>
      <c r="T1087" s="836"/>
      <c r="U1087" s="838">
        <v>0</v>
      </c>
    </row>
    <row r="1088" spans="1:21" ht="14.4" customHeight="1" x14ac:dyDescent="0.3">
      <c r="A1088" s="831">
        <v>50</v>
      </c>
      <c r="B1088" s="832" t="s">
        <v>2036</v>
      </c>
      <c r="C1088" s="832" t="s">
        <v>2041</v>
      </c>
      <c r="D1088" s="833" t="s">
        <v>3245</v>
      </c>
      <c r="E1088" s="834" t="s">
        <v>2046</v>
      </c>
      <c r="F1088" s="832" t="s">
        <v>2037</v>
      </c>
      <c r="G1088" s="832" t="s">
        <v>2222</v>
      </c>
      <c r="H1088" s="832" t="s">
        <v>587</v>
      </c>
      <c r="I1088" s="832" t="s">
        <v>2476</v>
      </c>
      <c r="J1088" s="832" t="s">
        <v>776</v>
      </c>
      <c r="K1088" s="832" t="s">
        <v>2477</v>
      </c>
      <c r="L1088" s="835">
        <v>87.89</v>
      </c>
      <c r="M1088" s="835">
        <v>87.89</v>
      </c>
      <c r="N1088" s="832">
        <v>1</v>
      </c>
      <c r="O1088" s="836">
        <v>0.5</v>
      </c>
      <c r="P1088" s="835">
        <v>87.89</v>
      </c>
      <c r="Q1088" s="837">
        <v>1</v>
      </c>
      <c r="R1088" s="832">
        <v>1</v>
      </c>
      <c r="S1088" s="837">
        <v>1</v>
      </c>
      <c r="T1088" s="836">
        <v>0.5</v>
      </c>
      <c r="U1088" s="838">
        <v>1</v>
      </c>
    </row>
    <row r="1089" spans="1:21" ht="14.4" customHeight="1" x14ac:dyDescent="0.3">
      <c r="A1089" s="831">
        <v>50</v>
      </c>
      <c r="B1089" s="832" t="s">
        <v>2036</v>
      </c>
      <c r="C1089" s="832" t="s">
        <v>2041</v>
      </c>
      <c r="D1089" s="833" t="s">
        <v>3245</v>
      </c>
      <c r="E1089" s="834" t="s">
        <v>2046</v>
      </c>
      <c r="F1089" s="832" t="s">
        <v>2037</v>
      </c>
      <c r="G1089" s="832" t="s">
        <v>1112</v>
      </c>
      <c r="H1089" s="832" t="s">
        <v>626</v>
      </c>
      <c r="I1089" s="832" t="s">
        <v>2199</v>
      </c>
      <c r="J1089" s="832" t="s">
        <v>2200</v>
      </c>
      <c r="K1089" s="832" t="s">
        <v>2201</v>
      </c>
      <c r="L1089" s="835">
        <v>184.74</v>
      </c>
      <c r="M1089" s="835">
        <v>369.48</v>
      </c>
      <c r="N1089" s="832">
        <v>2</v>
      </c>
      <c r="O1089" s="836">
        <v>1</v>
      </c>
      <c r="P1089" s="835"/>
      <c r="Q1089" s="837">
        <v>0</v>
      </c>
      <c r="R1089" s="832"/>
      <c r="S1089" s="837">
        <v>0</v>
      </c>
      <c r="T1089" s="836"/>
      <c r="U1089" s="838">
        <v>0</v>
      </c>
    </row>
    <row r="1090" spans="1:21" ht="14.4" customHeight="1" x14ac:dyDescent="0.3">
      <c r="A1090" s="831">
        <v>50</v>
      </c>
      <c r="B1090" s="832" t="s">
        <v>2036</v>
      </c>
      <c r="C1090" s="832" t="s">
        <v>2041</v>
      </c>
      <c r="D1090" s="833" t="s">
        <v>3245</v>
      </c>
      <c r="E1090" s="834" t="s">
        <v>2046</v>
      </c>
      <c r="F1090" s="832" t="s">
        <v>2037</v>
      </c>
      <c r="G1090" s="832" t="s">
        <v>1112</v>
      </c>
      <c r="H1090" s="832" t="s">
        <v>626</v>
      </c>
      <c r="I1090" s="832" t="s">
        <v>1625</v>
      </c>
      <c r="J1090" s="832" t="s">
        <v>1626</v>
      </c>
      <c r="K1090" s="832" t="s">
        <v>1627</v>
      </c>
      <c r="L1090" s="835">
        <v>120.61</v>
      </c>
      <c r="M1090" s="835">
        <v>361.83</v>
      </c>
      <c r="N1090" s="832">
        <v>3</v>
      </c>
      <c r="O1090" s="836">
        <v>1.5</v>
      </c>
      <c r="P1090" s="835">
        <v>241.22</v>
      </c>
      <c r="Q1090" s="837">
        <v>0.66666666666666674</v>
      </c>
      <c r="R1090" s="832">
        <v>2</v>
      </c>
      <c r="S1090" s="837">
        <v>0.66666666666666663</v>
      </c>
      <c r="T1090" s="836">
        <v>1</v>
      </c>
      <c r="U1090" s="838">
        <v>0.66666666666666663</v>
      </c>
    </row>
    <row r="1091" spans="1:21" ht="14.4" customHeight="1" x14ac:dyDescent="0.3">
      <c r="A1091" s="831">
        <v>50</v>
      </c>
      <c r="B1091" s="832" t="s">
        <v>2036</v>
      </c>
      <c r="C1091" s="832" t="s">
        <v>2041</v>
      </c>
      <c r="D1091" s="833" t="s">
        <v>3245</v>
      </c>
      <c r="E1091" s="834" t="s">
        <v>2046</v>
      </c>
      <c r="F1091" s="832" t="s">
        <v>2037</v>
      </c>
      <c r="G1091" s="832" t="s">
        <v>1112</v>
      </c>
      <c r="H1091" s="832" t="s">
        <v>587</v>
      </c>
      <c r="I1091" s="832" t="s">
        <v>1628</v>
      </c>
      <c r="J1091" s="832" t="s">
        <v>1626</v>
      </c>
      <c r="K1091" s="832" t="s">
        <v>1629</v>
      </c>
      <c r="L1091" s="835">
        <v>184.74</v>
      </c>
      <c r="M1091" s="835">
        <v>554.22</v>
      </c>
      <c r="N1091" s="832">
        <v>3</v>
      </c>
      <c r="O1091" s="836">
        <v>1.5</v>
      </c>
      <c r="P1091" s="835"/>
      <c r="Q1091" s="837">
        <v>0</v>
      </c>
      <c r="R1091" s="832"/>
      <c r="S1091" s="837">
        <v>0</v>
      </c>
      <c r="T1091" s="836"/>
      <c r="U1091" s="838">
        <v>0</v>
      </c>
    </row>
    <row r="1092" spans="1:21" ht="14.4" customHeight="1" x14ac:dyDescent="0.3">
      <c r="A1092" s="831">
        <v>50</v>
      </c>
      <c r="B1092" s="832" t="s">
        <v>2036</v>
      </c>
      <c r="C1092" s="832" t="s">
        <v>2041</v>
      </c>
      <c r="D1092" s="833" t="s">
        <v>3245</v>
      </c>
      <c r="E1092" s="834" t="s">
        <v>2046</v>
      </c>
      <c r="F1092" s="832" t="s">
        <v>2037</v>
      </c>
      <c r="G1092" s="832" t="s">
        <v>2202</v>
      </c>
      <c r="H1092" s="832" t="s">
        <v>587</v>
      </c>
      <c r="I1092" s="832" t="s">
        <v>2960</v>
      </c>
      <c r="J1092" s="832" t="s">
        <v>820</v>
      </c>
      <c r="K1092" s="832" t="s">
        <v>2961</v>
      </c>
      <c r="L1092" s="835">
        <v>138.86000000000001</v>
      </c>
      <c r="M1092" s="835">
        <v>138.86000000000001</v>
      </c>
      <c r="N1092" s="832">
        <v>1</v>
      </c>
      <c r="O1092" s="836">
        <v>0.5</v>
      </c>
      <c r="P1092" s="835"/>
      <c r="Q1092" s="837">
        <v>0</v>
      </c>
      <c r="R1092" s="832"/>
      <c r="S1092" s="837">
        <v>0</v>
      </c>
      <c r="T1092" s="836"/>
      <c r="U1092" s="838">
        <v>0</v>
      </c>
    </row>
    <row r="1093" spans="1:21" ht="14.4" customHeight="1" x14ac:dyDescent="0.3">
      <c r="A1093" s="831">
        <v>50</v>
      </c>
      <c r="B1093" s="832" t="s">
        <v>2036</v>
      </c>
      <c r="C1093" s="832" t="s">
        <v>2041</v>
      </c>
      <c r="D1093" s="833" t="s">
        <v>3245</v>
      </c>
      <c r="E1093" s="834" t="s">
        <v>2046</v>
      </c>
      <c r="F1093" s="832" t="s">
        <v>2037</v>
      </c>
      <c r="G1093" s="832" t="s">
        <v>2202</v>
      </c>
      <c r="H1093" s="832" t="s">
        <v>587</v>
      </c>
      <c r="I1093" s="832" t="s">
        <v>2203</v>
      </c>
      <c r="J1093" s="832" t="s">
        <v>820</v>
      </c>
      <c r="K1093" s="832" t="s">
        <v>2204</v>
      </c>
      <c r="L1093" s="835">
        <v>55.54</v>
      </c>
      <c r="M1093" s="835">
        <v>166.62</v>
      </c>
      <c r="N1093" s="832">
        <v>3</v>
      </c>
      <c r="O1093" s="836">
        <v>1.5</v>
      </c>
      <c r="P1093" s="835"/>
      <c r="Q1093" s="837">
        <v>0</v>
      </c>
      <c r="R1093" s="832"/>
      <c r="S1093" s="837">
        <v>0</v>
      </c>
      <c r="T1093" s="836"/>
      <c r="U1093" s="838">
        <v>0</v>
      </c>
    </row>
    <row r="1094" spans="1:21" ht="14.4" customHeight="1" x14ac:dyDescent="0.3">
      <c r="A1094" s="831">
        <v>50</v>
      </c>
      <c r="B1094" s="832" t="s">
        <v>2036</v>
      </c>
      <c r="C1094" s="832" t="s">
        <v>2041</v>
      </c>
      <c r="D1094" s="833" t="s">
        <v>3245</v>
      </c>
      <c r="E1094" s="834" t="s">
        <v>2046</v>
      </c>
      <c r="F1094" s="832" t="s">
        <v>2037</v>
      </c>
      <c r="G1094" s="832" t="s">
        <v>3230</v>
      </c>
      <c r="H1094" s="832" t="s">
        <v>587</v>
      </c>
      <c r="I1094" s="832" t="s">
        <v>3231</v>
      </c>
      <c r="J1094" s="832" t="s">
        <v>671</v>
      </c>
      <c r="K1094" s="832" t="s">
        <v>3232</v>
      </c>
      <c r="L1094" s="835">
        <v>203.9</v>
      </c>
      <c r="M1094" s="835">
        <v>203.9</v>
      </c>
      <c r="N1094" s="832">
        <v>1</v>
      </c>
      <c r="O1094" s="836">
        <v>0.5</v>
      </c>
      <c r="P1094" s="835"/>
      <c r="Q1094" s="837">
        <v>0</v>
      </c>
      <c r="R1094" s="832"/>
      <c r="S1094" s="837">
        <v>0</v>
      </c>
      <c r="T1094" s="836"/>
      <c r="U1094" s="838">
        <v>0</v>
      </c>
    </row>
    <row r="1095" spans="1:21" ht="14.4" customHeight="1" x14ac:dyDescent="0.3">
      <c r="A1095" s="831">
        <v>50</v>
      </c>
      <c r="B1095" s="832" t="s">
        <v>2036</v>
      </c>
      <c r="C1095" s="832" t="s">
        <v>2041</v>
      </c>
      <c r="D1095" s="833" t="s">
        <v>3245</v>
      </c>
      <c r="E1095" s="834" t="s">
        <v>2046</v>
      </c>
      <c r="F1095" s="832" t="s">
        <v>2037</v>
      </c>
      <c r="G1095" s="832" t="s">
        <v>2225</v>
      </c>
      <c r="H1095" s="832" t="s">
        <v>626</v>
      </c>
      <c r="I1095" s="832" t="s">
        <v>1762</v>
      </c>
      <c r="J1095" s="832" t="s">
        <v>1760</v>
      </c>
      <c r="K1095" s="832" t="s">
        <v>1763</v>
      </c>
      <c r="L1095" s="835">
        <v>218.32</v>
      </c>
      <c r="M1095" s="835">
        <v>218.32</v>
      </c>
      <c r="N1095" s="832">
        <v>1</v>
      </c>
      <c r="O1095" s="836">
        <v>0.5</v>
      </c>
      <c r="P1095" s="835"/>
      <c r="Q1095" s="837">
        <v>0</v>
      </c>
      <c r="R1095" s="832"/>
      <c r="S1095" s="837">
        <v>0</v>
      </c>
      <c r="T1095" s="836"/>
      <c r="U1095" s="838">
        <v>0</v>
      </c>
    </row>
    <row r="1096" spans="1:21" ht="14.4" customHeight="1" x14ac:dyDescent="0.3">
      <c r="A1096" s="831">
        <v>50</v>
      </c>
      <c r="B1096" s="832" t="s">
        <v>2036</v>
      </c>
      <c r="C1096" s="832" t="s">
        <v>2041</v>
      </c>
      <c r="D1096" s="833" t="s">
        <v>3245</v>
      </c>
      <c r="E1096" s="834" t="s">
        <v>2046</v>
      </c>
      <c r="F1096" s="832" t="s">
        <v>2037</v>
      </c>
      <c r="G1096" s="832" t="s">
        <v>3233</v>
      </c>
      <c r="H1096" s="832" t="s">
        <v>587</v>
      </c>
      <c r="I1096" s="832" t="s">
        <v>3234</v>
      </c>
      <c r="J1096" s="832" t="s">
        <v>3235</v>
      </c>
      <c r="K1096" s="832" t="s">
        <v>3236</v>
      </c>
      <c r="L1096" s="835">
        <v>1499.19</v>
      </c>
      <c r="M1096" s="835">
        <v>1499.19</v>
      </c>
      <c r="N1096" s="832">
        <v>1</v>
      </c>
      <c r="O1096" s="836">
        <v>0.5</v>
      </c>
      <c r="P1096" s="835"/>
      <c r="Q1096" s="837">
        <v>0</v>
      </c>
      <c r="R1096" s="832"/>
      <c r="S1096" s="837">
        <v>0</v>
      </c>
      <c r="T1096" s="836"/>
      <c r="U1096" s="838">
        <v>0</v>
      </c>
    </row>
    <row r="1097" spans="1:21" ht="14.4" customHeight="1" x14ac:dyDescent="0.3">
      <c r="A1097" s="831">
        <v>50</v>
      </c>
      <c r="B1097" s="832" t="s">
        <v>2036</v>
      </c>
      <c r="C1097" s="832" t="s">
        <v>2041</v>
      </c>
      <c r="D1097" s="833" t="s">
        <v>3245</v>
      </c>
      <c r="E1097" s="834" t="s">
        <v>2046</v>
      </c>
      <c r="F1097" s="832" t="s">
        <v>2037</v>
      </c>
      <c r="G1097" s="832" t="s">
        <v>2635</v>
      </c>
      <c r="H1097" s="832" t="s">
        <v>587</v>
      </c>
      <c r="I1097" s="832" t="s">
        <v>3237</v>
      </c>
      <c r="J1097" s="832" t="s">
        <v>1119</v>
      </c>
      <c r="K1097" s="832" t="s">
        <v>3238</v>
      </c>
      <c r="L1097" s="835">
        <v>1190.42</v>
      </c>
      <c r="M1097" s="835">
        <v>1190.42</v>
      </c>
      <c r="N1097" s="832">
        <v>1</v>
      </c>
      <c r="O1097" s="836">
        <v>0.5</v>
      </c>
      <c r="P1097" s="835"/>
      <c r="Q1097" s="837">
        <v>0</v>
      </c>
      <c r="R1097" s="832"/>
      <c r="S1097" s="837">
        <v>0</v>
      </c>
      <c r="T1097" s="836"/>
      <c r="U1097" s="838">
        <v>0</v>
      </c>
    </row>
    <row r="1098" spans="1:21" ht="14.4" customHeight="1" x14ac:dyDescent="0.3">
      <c r="A1098" s="831">
        <v>50</v>
      </c>
      <c r="B1098" s="832" t="s">
        <v>2036</v>
      </c>
      <c r="C1098" s="832" t="s">
        <v>2041</v>
      </c>
      <c r="D1098" s="833" t="s">
        <v>3245</v>
      </c>
      <c r="E1098" s="834" t="s">
        <v>2046</v>
      </c>
      <c r="F1098" s="832" t="s">
        <v>2037</v>
      </c>
      <c r="G1098" s="832" t="s">
        <v>2638</v>
      </c>
      <c r="H1098" s="832" t="s">
        <v>587</v>
      </c>
      <c r="I1098" s="832" t="s">
        <v>3239</v>
      </c>
      <c r="J1098" s="832" t="s">
        <v>2640</v>
      </c>
      <c r="K1098" s="832" t="s">
        <v>3240</v>
      </c>
      <c r="L1098" s="835">
        <v>50.32</v>
      </c>
      <c r="M1098" s="835">
        <v>100.64</v>
      </c>
      <c r="N1098" s="832">
        <v>2</v>
      </c>
      <c r="O1098" s="836">
        <v>2</v>
      </c>
      <c r="P1098" s="835">
        <v>50.32</v>
      </c>
      <c r="Q1098" s="837">
        <v>0.5</v>
      </c>
      <c r="R1098" s="832">
        <v>1</v>
      </c>
      <c r="S1098" s="837">
        <v>0.5</v>
      </c>
      <c r="T1098" s="836">
        <v>1</v>
      </c>
      <c r="U1098" s="838">
        <v>0.5</v>
      </c>
    </row>
    <row r="1099" spans="1:21" ht="14.4" customHeight="1" x14ac:dyDescent="0.3">
      <c r="A1099" s="831">
        <v>50</v>
      </c>
      <c r="B1099" s="832" t="s">
        <v>2036</v>
      </c>
      <c r="C1099" s="832" t="s">
        <v>2041</v>
      </c>
      <c r="D1099" s="833" t="s">
        <v>3245</v>
      </c>
      <c r="E1099" s="834" t="s">
        <v>2046</v>
      </c>
      <c r="F1099" s="832" t="s">
        <v>2037</v>
      </c>
      <c r="G1099" s="832" t="s">
        <v>2176</v>
      </c>
      <c r="H1099" s="832" t="s">
        <v>626</v>
      </c>
      <c r="I1099" s="832" t="s">
        <v>1819</v>
      </c>
      <c r="J1099" s="832" t="s">
        <v>1156</v>
      </c>
      <c r="K1099" s="832" t="s">
        <v>1820</v>
      </c>
      <c r="L1099" s="835">
        <v>154.36000000000001</v>
      </c>
      <c r="M1099" s="835">
        <v>154.36000000000001</v>
      </c>
      <c r="N1099" s="832">
        <v>1</v>
      </c>
      <c r="O1099" s="836">
        <v>0.5</v>
      </c>
      <c r="P1099" s="835"/>
      <c r="Q1099" s="837">
        <v>0</v>
      </c>
      <c r="R1099" s="832"/>
      <c r="S1099" s="837">
        <v>0</v>
      </c>
      <c r="T1099" s="836"/>
      <c r="U1099" s="838">
        <v>0</v>
      </c>
    </row>
    <row r="1100" spans="1:21" ht="14.4" customHeight="1" x14ac:dyDescent="0.3">
      <c r="A1100" s="831">
        <v>50</v>
      </c>
      <c r="B1100" s="832" t="s">
        <v>2036</v>
      </c>
      <c r="C1100" s="832" t="s">
        <v>2041</v>
      </c>
      <c r="D1100" s="833" t="s">
        <v>3245</v>
      </c>
      <c r="E1100" s="834" t="s">
        <v>2046</v>
      </c>
      <c r="F1100" s="832" t="s">
        <v>2037</v>
      </c>
      <c r="G1100" s="832" t="s">
        <v>2176</v>
      </c>
      <c r="H1100" s="832" t="s">
        <v>587</v>
      </c>
      <c r="I1100" s="832" t="s">
        <v>2481</v>
      </c>
      <c r="J1100" s="832" t="s">
        <v>1156</v>
      </c>
      <c r="K1100" s="832" t="s">
        <v>1820</v>
      </c>
      <c r="L1100" s="835">
        <v>154.36000000000001</v>
      </c>
      <c r="M1100" s="835">
        <v>154.36000000000001</v>
      </c>
      <c r="N1100" s="832">
        <v>1</v>
      </c>
      <c r="O1100" s="836">
        <v>0.5</v>
      </c>
      <c r="P1100" s="835"/>
      <c r="Q1100" s="837">
        <v>0</v>
      </c>
      <c r="R1100" s="832"/>
      <c r="S1100" s="837">
        <v>0</v>
      </c>
      <c r="T1100" s="836"/>
      <c r="U1100" s="838">
        <v>0</v>
      </c>
    </row>
    <row r="1101" spans="1:21" ht="14.4" customHeight="1" x14ac:dyDescent="0.3">
      <c r="A1101" s="831">
        <v>50</v>
      </c>
      <c r="B1101" s="832" t="s">
        <v>2036</v>
      </c>
      <c r="C1101" s="832" t="s">
        <v>2041</v>
      </c>
      <c r="D1101" s="833" t="s">
        <v>3245</v>
      </c>
      <c r="E1101" s="834" t="s">
        <v>2046</v>
      </c>
      <c r="F1101" s="832" t="s">
        <v>2037</v>
      </c>
      <c r="G1101" s="832" t="s">
        <v>2176</v>
      </c>
      <c r="H1101" s="832" t="s">
        <v>626</v>
      </c>
      <c r="I1101" s="832" t="s">
        <v>1817</v>
      </c>
      <c r="J1101" s="832" t="s">
        <v>1156</v>
      </c>
      <c r="K1101" s="832" t="s">
        <v>1818</v>
      </c>
      <c r="L1101" s="835">
        <v>225.06</v>
      </c>
      <c r="M1101" s="835">
        <v>225.06</v>
      </c>
      <c r="N1101" s="832">
        <v>1</v>
      </c>
      <c r="O1101" s="836">
        <v>0.5</v>
      </c>
      <c r="P1101" s="835"/>
      <c r="Q1101" s="837">
        <v>0</v>
      </c>
      <c r="R1101" s="832"/>
      <c r="S1101" s="837">
        <v>0</v>
      </c>
      <c r="T1101" s="836"/>
      <c r="U1101" s="838">
        <v>0</v>
      </c>
    </row>
    <row r="1102" spans="1:21" ht="14.4" customHeight="1" x14ac:dyDescent="0.3">
      <c r="A1102" s="831">
        <v>50</v>
      </c>
      <c r="B1102" s="832" t="s">
        <v>2036</v>
      </c>
      <c r="C1102" s="832" t="s">
        <v>2041</v>
      </c>
      <c r="D1102" s="833" t="s">
        <v>3245</v>
      </c>
      <c r="E1102" s="834" t="s">
        <v>2046</v>
      </c>
      <c r="F1102" s="832" t="s">
        <v>2037</v>
      </c>
      <c r="G1102" s="832" t="s">
        <v>3241</v>
      </c>
      <c r="H1102" s="832" t="s">
        <v>587</v>
      </c>
      <c r="I1102" s="832" t="s">
        <v>3242</v>
      </c>
      <c r="J1102" s="832" t="s">
        <v>970</v>
      </c>
      <c r="K1102" s="832" t="s">
        <v>3243</v>
      </c>
      <c r="L1102" s="835">
        <v>0</v>
      </c>
      <c r="M1102" s="835">
        <v>0</v>
      </c>
      <c r="N1102" s="832">
        <v>1</v>
      </c>
      <c r="O1102" s="836">
        <v>0.5</v>
      </c>
      <c r="P1102" s="835"/>
      <c r="Q1102" s="837"/>
      <c r="R1102" s="832"/>
      <c r="S1102" s="837">
        <v>0</v>
      </c>
      <c r="T1102" s="836"/>
      <c r="U1102" s="838">
        <v>0</v>
      </c>
    </row>
    <row r="1103" spans="1:21" ht="14.4" customHeight="1" thickBot="1" x14ac:dyDescent="0.35">
      <c r="A1103" s="839">
        <v>50</v>
      </c>
      <c r="B1103" s="840" t="s">
        <v>2036</v>
      </c>
      <c r="C1103" s="840" t="s">
        <v>2041</v>
      </c>
      <c r="D1103" s="841" t="s">
        <v>3245</v>
      </c>
      <c r="E1103" s="842" t="s">
        <v>2046</v>
      </c>
      <c r="F1103" s="840" t="s">
        <v>2037</v>
      </c>
      <c r="G1103" s="840" t="s">
        <v>2409</v>
      </c>
      <c r="H1103" s="840" t="s">
        <v>626</v>
      </c>
      <c r="I1103" s="840" t="s">
        <v>1975</v>
      </c>
      <c r="J1103" s="840" t="s">
        <v>1812</v>
      </c>
      <c r="K1103" s="840" t="s">
        <v>1976</v>
      </c>
      <c r="L1103" s="843">
        <v>84.18</v>
      </c>
      <c r="M1103" s="843">
        <v>84.18</v>
      </c>
      <c r="N1103" s="840">
        <v>1</v>
      </c>
      <c r="O1103" s="844">
        <v>0.5</v>
      </c>
      <c r="P1103" s="843"/>
      <c r="Q1103" s="845">
        <v>0</v>
      </c>
      <c r="R1103" s="840"/>
      <c r="S1103" s="845">
        <v>0</v>
      </c>
      <c r="T1103" s="844"/>
      <c r="U1103" s="846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9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3247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2054</v>
      </c>
      <c r="B5" s="225">
        <v>47808.680000000008</v>
      </c>
      <c r="C5" s="830">
        <v>0.2079029208753386</v>
      </c>
      <c r="D5" s="225">
        <v>182148.06999999992</v>
      </c>
      <c r="E5" s="830">
        <v>0.79209707912466132</v>
      </c>
      <c r="F5" s="848">
        <v>229956.74999999994</v>
      </c>
    </row>
    <row r="6" spans="1:6" ht="14.4" customHeight="1" x14ac:dyDescent="0.3">
      <c r="A6" s="857" t="s">
        <v>2052</v>
      </c>
      <c r="B6" s="849">
        <v>11410.590000000004</v>
      </c>
      <c r="C6" s="837">
        <v>0.38319721748054664</v>
      </c>
      <c r="D6" s="849">
        <v>18366.739999999991</v>
      </c>
      <c r="E6" s="837">
        <v>0.61680278251945331</v>
      </c>
      <c r="F6" s="850">
        <v>29777.329999999994</v>
      </c>
    </row>
    <row r="7" spans="1:6" ht="14.4" customHeight="1" x14ac:dyDescent="0.3">
      <c r="A7" s="857" t="s">
        <v>2046</v>
      </c>
      <c r="B7" s="849">
        <v>6969.6800000000012</v>
      </c>
      <c r="C7" s="837">
        <v>0.3404996243095651</v>
      </c>
      <c r="D7" s="849">
        <v>13499.3</v>
      </c>
      <c r="E7" s="837">
        <v>0.65950037569043496</v>
      </c>
      <c r="F7" s="850">
        <v>20468.98</v>
      </c>
    </row>
    <row r="8" spans="1:6" ht="14.4" customHeight="1" x14ac:dyDescent="0.3">
      <c r="A8" s="857" t="s">
        <v>2059</v>
      </c>
      <c r="B8" s="849">
        <v>4320.67</v>
      </c>
      <c r="C8" s="837">
        <v>6.5081553972785977E-2</v>
      </c>
      <c r="D8" s="849">
        <v>62067.879999999983</v>
      </c>
      <c r="E8" s="837">
        <v>0.93491844602721397</v>
      </c>
      <c r="F8" s="850">
        <v>66388.549999999988</v>
      </c>
    </row>
    <row r="9" spans="1:6" ht="14.4" customHeight="1" x14ac:dyDescent="0.3">
      <c r="A9" s="857" t="s">
        <v>2051</v>
      </c>
      <c r="B9" s="849">
        <v>2203.9800000000005</v>
      </c>
      <c r="C9" s="837">
        <v>0.18246634814795806</v>
      </c>
      <c r="D9" s="849">
        <v>9874.85</v>
      </c>
      <c r="E9" s="837">
        <v>0.81753365185204185</v>
      </c>
      <c r="F9" s="850">
        <v>12078.830000000002</v>
      </c>
    </row>
    <row r="10" spans="1:6" ht="14.4" customHeight="1" x14ac:dyDescent="0.3">
      <c r="A10" s="857" t="s">
        <v>2058</v>
      </c>
      <c r="B10" s="849">
        <v>1879.4599999999996</v>
      </c>
      <c r="C10" s="837">
        <v>0.2155722276959145</v>
      </c>
      <c r="D10" s="849">
        <v>6839.01</v>
      </c>
      <c r="E10" s="837">
        <v>0.78442777230408556</v>
      </c>
      <c r="F10" s="850">
        <v>8718.4699999999993</v>
      </c>
    </row>
    <row r="11" spans="1:6" ht="14.4" customHeight="1" x14ac:dyDescent="0.3">
      <c r="A11" s="857" t="s">
        <v>2050</v>
      </c>
      <c r="B11" s="849">
        <v>1841.73</v>
      </c>
      <c r="C11" s="837">
        <v>0.16209786443040919</v>
      </c>
      <c r="D11" s="849">
        <v>9520.1099999999988</v>
      </c>
      <c r="E11" s="837">
        <v>0.83790213556959081</v>
      </c>
      <c r="F11" s="850">
        <v>11361.839999999998</v>
      </c>
    </row>
    <row r="12" spans="1:6" ht="14.4" customHeight="1" x14ac:dyDescent="0.3">
      <c r="A12" s="857" t="s">
        <v>2060</v>
      </c>
      <c r="B12" s="849">
        <v>1539.5</v>
      </c>
      <c r="C12" s="837">
        <v>0.19078742723866954</v>
      </c>
      <c r="D12" s="849">
        <v>6529.6900000000005</v>
      </c>
      <c r="E12" s="837">
        <v>0.80921257276133041</v>
      </c>
      <c r="F12" s="850">
        <v>8069.1900000000005</v>
      </c>
    </row>
    <row r="13" spans="1:6" ht="14.4" customHeight="1" x14ac:dyDescent="0.3">
      <c r="A13" s="857" t="s">
        <v>2048</v>
      </c>
      <c r="B13" s="849">
        <v>1493.45</v>
      </c>
      <c r="C13" s="837">
        <v>0.51696863122477388</v>
      </c>
      <c r="D13" s="849">
        <v>1395.4099999999999</v>
      </c>
      <c r="E13" s="837">
        <v>0.48303136877522623</v>
      </c>
      <c r="F13" s="850">
        <v>2888.8599999999997</v>
      </c>
    </row>
    <row r="14" spans="1:6" ht="14.4" customHeight="1" x14ac:dyDescent="0.3">
      <c r="A14" s="857" t="s">
        <v>2056</v>
      </c>
      <c r="B14" s="849">
        <v>147.85000000000002</v>
      </c>
      <c r="C14" s="837">
        <v>2.2527876056303693E-2</v>
      </c>
      <c r="D14" s="849">
        <v>6415.13</v>
      </c>
      <c r="E14" s="837">
        <v>0.9774721239436962</v>
      </c>
      <c r="F14" s="850">
        <v>6562.9800000000005</v>
      </c>
    </row>
    <row r="15" spans="1:6" ht="14.4" customHeight="1" x14ac:dyDescent="0.3">
      <c r="A15" s="857" t="s">
        <v>2049</v>
      </c>
      <c r="B15" s="849">
        <v>133.31</v>
      </c>
      <c r="C15" s="837">
        <v>2.643381799629238E-3</v>
      </c>
      <c r="D15" s="849">
        <v>50298.300000000054</v>
      </c>
      <c r="E15" s="837">
        <v>0.9973566182003708</v>
      </c>
      <c r="F15" s="850">
        <v>50431.610000000052</v>
      </c>
    </row>
    <row r="16" spans="1:6" ht="14.4" customHeight="1" x14ac:dyDescent="0.3">
      <c r="A16" s="857" t="s">
        <v>2053</v>
      </c>
      <c r="B16" s="849">
        <v>105.32</v>
      </c>
      <c r="C16" s="837">
        <v>1</v>
      </c>
      <c r="D16" s="849">
        <v>0</v>
      </c>
      <c r="E16" s="837">
        <v>0</v>
      </c>
      <c r="F16" s="850">
        <v>105.32</v>
      </c>
    </row>
    <row r="17" spans="1:6" ht="14.4" customHeight="1" x14ac:dyDescent="0.3">
      <c r="A17" s="857" t="s">
        <v>2057</v>
      </c>
      <c r="B17" s="849">
        <v>35.11</v>
      </c>
      <c r="C17" s="837">
        <v>0.15418057263305812</v>
      </c>
      <c r="D17" s="849">
        <v>192.61</v>
      </c>
      <c r="E17" s="837">
        <v>0.84581942736694182</v>
      </c>
      <c r="F17" s="850">
        <v>227.72000000000003</v>
      </c>
    </row>
    <row r="18" spans="1:6" ht="14.4" customHeight="1" x14ac:dyDescent="0.3">
      <c r="A18" s="857" t="s">
        <v>2047</v>
      </c>
      <c r="B18" s="849"/>
      <c r="C18" s="837">
        <v>0</v>
      </c>
      <c r="D18" s="849">
        <v>179.13</v>
      </c>
      <c r="E18" s="837">
        <v>1</v>
      </c>
      <c r="F18" s="850">
        <v>179.13</v>
      </c>
    </row>
    <row r="19" spans="1:6" ht="14.4" customHeight="1" thickBot="1" x14ac:dyDescent="0.35">
      <c r="A19" s="858" t="s">
        <v>2055</v>
      </c>
      <c r="B19" s="853"/>
      <c r="C19" s="854">
        <v>0</v>
      </c>
      <c r="D19" s="853">
        <v>16651.55</v>
      </c>
      <c r="E19" s="854">
        <v>1</v>
      </c>
      <c r="F19" s="855">
        <v>16651.55</v>
      </c>
    </row>
    <row r="20" spans="1:6" ht="14.4" customHeight="1" thickBot="1" x14ac:dyDescent="0.35">
      <c r="A20" s="771" t="s">
        <v>3</v>
      </c>
      <c r="B20" s="772">
        <v>79889.330000000016</v>
      </c>
      <c r="C20" s="773">
        <v>0.17222460544788365</v>
      </c>
      <c r="D20" s="772">
        <v>383977.77999999997</v>
      </c>
      <c r="E20" s="773">
        <v>0.82777539455211657</v>
      </c>
      <c r="F20" s="774">
        <v>463867.10999999987</v>
      </c>
    </row>
    <row r="21" spans="1:6" ht="14.4" customHeight="1" thickBot="1" x14ac:dyDescent="0.35"/>
    <row r="22" spans="1:6" ht="14.4" customHeight="1" x14ac:dyDescent="0.3">
      <c r="A22" s="856" t="s">
        <v>1550</v>
      </c>
      <c r="B22" s="225">
        <v>25032.829999999994</v>
      </c>
      <c r="C22" s="830">
        <v>0.53958844596480682</v>
      </c>
      <c r="D22" s="225">
        <v>21359.619999999988</v>
      </c>
      <c r="E22" s="830">
        <v>0.46041155403519313</v>
      </c>
      <c r="F22" s="848">
        <v>46392.449999999983</v>
      </c>
    </row>
    <row r="23" spans="1:6" ht="14.4" customHeight="1" x14ac:dyDescent="0.3">
      <c r="A23" s="857" t="s">
        <v>3248</v>
      </c>
      <c r="B23" s="849">
        <v>15059.130000000001</v>
      </c>
      <c r="C23" s="837">
        <v>1</v>
      </c>
      <c r="D23" s="849"/>
      <c r="E23" s="837">
        <v>0</v>
      </c>
      <c r="F23" s="850">
        <v>15059.130000000001</v>
      </c>
    </row>
    <row r="24" spans="1:6" ht="14.4" customHeight="1" x14ac:dyDescent="0.3">
      <c r="A24" s="857" t="s">
        <v>1551</v>
      </c>
      <c r="B24" s="849">
        <v>6176.6900000000014</v>
      </c>
      <c r="C24" s="837">
        <v>0.72736939784404286</v>
      </c>
      <c r="D24" s="849">
        <v>2315.1299999999997</v>
      </c>
      <c r="E24" s="837">
        <v>0.27263060215595708</v>
      </c>
      <c r="F24" s="850">
        <v>8491.8200000000015</v>
      </c>
    </row>
    <row r="25" spans="1:6" ht="14.4" customHeight="1" x14ac:dyDescent="0.3">
      <c r="A25" s="857" t="s">
        <v>1537</v>
      </c>
      <c r="B25" s="849">
        <v>6105.4699999999984</v>
      </c>
      <c r="C25" s="837">
        <v>0.58505162048260884</v>
      </c>
      <c r="D25" s="849">
        <v>4330.3100000000004</v>
      </c>
      <c r="E25" s="837">
        <v>0.41494837951739122</v>
      </c>
      <c r="F25" s="850">
        <v>10435.779999999999</v>
      </c>
    </row>
    <row r="26" spans="1:6" ht="14.4" customHeight="1" x14ac:dyDescent="0.3">
      <c r="A26" s="857" t="s">
        <v>1527</v>
      </c>
      <c r="B26" s="849">
        <v>4987.9799999999996</v>
      </c>
      <c r="C26" s="837">
        <v>0.44729389694264249</v>
      </c>
      <c r="D26" s="849">
        <v>6163.4799999999987</v>
      </c>
      <c r="E26" s="837">
        <v>0.55270610305735746</v>
      </c>
      <c r="F26" s="850">
        <v>11151.46</v>
      </c>
    </row>
    <row r="27" spans="1:6" ht="14.4" customHeight="1" x14ac:dyDescent="0.3">
      <c r="A27" s="857" t="s">
        <v>1549</v>
      </c>
      <c r="B27" s="849">
        <v>2948.16</v>
      </c>
      <c r="C27" s="837">
        <v>0.31086765116806298</v>
      </c>
      <c r="D27" s="849">
        <v>6535.4899999999989</v>
      </c>
      <c r="E27" s="837">
        <v>0.68913234883193708</v>
      </c>
      <c r="F27" s="850">
        <v>9483.6499999999978</v>
      </c>
    </row>
    <row r="28" spans="1:6" ht="14.4" customHeight="1" x14ac:dyDescent="0.3">
      <c r="A28" s="857" t="s">
        <v>1555</v>
      </c>
      <c r="B28" s="849">
        <v>1705.2</v>
      </c>
      <c r="C28" s="837">
        <v>1</v>
      </c>
      <c r="D28" s="849"/>
      <c r="E28" s="837">
        <v>0</v>
      </c>
      <c r="F28" s="850">
        <v>1705.2</v>
      </c>
    </row>
    <row r="29" spans="1:6" ht="14.4" customHeight="1" x14ac:dyDescent="0.3">
      <c r="A29" s="857" t="s">
        <v>1539</v>
      </c>
      <c r="B29" s="849">
        <v>1606.35</v>
      </c>
      <c r="C29" s="837">
        <v>0.70135568799528458</v>
      </c>
      <c r="D29" s="849">
        <v>684</v>
      </c>
      <c r="E29" s="837">
        <v>0.29864431200471547</v>
      </c>
      <c r="F29" s="850">
        <v>2290.35</v>
      </c>
    </row>
    <row r="30" spans="1:6" ht="14.4" customHeight="1" x14ac:dyDescent="0.3">
      <c r="A30" s="857" t="s">
        <v>1531</v>
      </c>
      <c r="B30" s="849">
        <v>1575.76</v>
      </c>
      <c r="C30" s="837">
        <v>0.59998781565079662</v>
      </c>
      <c r="D30" s="849">
        <v>1050.56</v>
      </c>
      <c r="E30" s="837">
        <v>0.40001218434920349</v>
      </c>
      <c r="F30" s="850">
        <v>2626.3199999999997</v>
      </c>
    </row>
    <row r="31" spans="1:6" ht="14.4" customHeight="1" x14ac:dyDescent="0.3">
      <c r="A31" s="857" t="s">
        <v>1529</v>
      </c>
      <c r="B31" s="849">
        <v>1501.6499999999996</v>
      </c>
      <c r="C31" s="837">
        <v>0.19582822565921595</v>
      </c>
      <c r="D31" s="849">
        <v>6166.5499999999993</v>
      </c>
      <c r="E31" s="837">
        <v>0.80417177434078402</v>
      </c>
      <c r="F31" s="850">
        <v>7668.1999999999989</v>
      </c>
    </row>
    <row r="32" spans="1:6" ht="14.4" customHeight="1" x14ac:dyDescent="0.3">
      <c r="A32" s="857" t="s">
        <v>1572</v>
      </c>
      <c r="B32" s="849">
        <v>1494.69</v>
      </c>
      <c r="C32" s="837">
        <v>1</v>
      </c>
      <c r="D32" s="849"/>
      <c r="E32" s="837">
        <v>0</v>
      </c>
      <c r="F32" s="850">
        <v>1494.69</v>
      </c>
    </row>
    <row r="33" spans="1:6" ht="14.4" customHeight="1" x14ac:dyDescent="0.3">
      <c r="A33" s="857" t="s">
        <v>3249</v>
      </c>
      <c r="B33" s="849">
        <v>1458.18</v>
      </c>
      <c r="C33" s="837">
        <v>0.27397244831240275</v>
      </c>
      <c r="D33" s="849">
        <v>3864.1800000000003</v>
      </c>
      <c r="E33" s="837">
        <v>0.72602755168759725</v>
      </c>
      <c r="F33" s="850">
        <v>5322.3600000000006</v>
      </c>
    </row>
    <row r="34" spans="1:6" ht="14.4" customHeight="1" x14ac:dyDescent="0.3">
      <c r="A34" s="857" t="s">
        <v>1533</v>
      </c>
      <c r="B34" s="849">
        <v>1275.3</v>
      </c>
      <c r="C34" s="837">
        <v>0.41089667171440541</v>
      </c>
      <c r="D34" s="849">
        <v>1828.3999999999999</v>
      </c>
      <c r="E34" s="837">
        <v>0.58910332828559464</v>
      </c>
      <c r="F34" s="850">
        <v>3103.7</v>
      </c>
    </row>
    <row r="35" spans="1:6" ht="14.4" customHeight="1" x14ac:dyDescent="0.3">
      <c r="A35" s="857" t="s">
        <v>3250</v>
      </c>
      <c r="B35" s="849">
        <v>1263.05</v>
      </c>
      <c r="C35" s="837">
        <v>1</v>
      </c>
      <c r="D35" s="849"/>
      <c r="E35" s="837">
        <v>0</v>
      </c>
      <c r="F35" s="850">
        <v>1263.05</v>
      </c>
    </row>
    <row r="36" spans="1:6" ht="14.4" customHeight="1" x14ac:dyDescent="0.3">
      <c r="A36" s="857" t="s">
        <v>3251</v>
      </c>
      <c r="B36" s="849">
        <v>739.33</v>
      </c>
      <c r="C36" s="837">
        <v>7.8222817536520328E-2</v>
      </c>
      <c r="D36" s="849">
        <v>8712.2599999999984</v>
      </c>
      <c r="E36" s="837">
        <v>0.92177718246347973</v>
      </c>
      <c r="F36" s="850">
        <v>9451.5899999999983</v>
      </c>
    </row>
    <row r="37" spans="1:6" ht="14.4" customHeight="1" x14ac:dyDescent="0.3">
      <c r="A37" s="857" t="s">
        <v>3252</v>
      </c>
      <c r="B37" s="849">
        <v>707.67</v>
      </c>
      <c r="C37" s="837">
        <v>1</v>
      </c>
      <c r="D37" s="849"/>
      <c r="E37" s="837">
        <v>0</v>
      </c>
      <c r="F37" s="850">
        <v>707.67</v>
      </c>
    </row>
    <row r="38" spans="1:6" ht="14.4" customHeight="1" x14ac:dyDescent="0.3">
      <c r="A38" s="857" t="s">
        <v>3253</v>
      </c>
      <c r="B38" s="849">
        <v>592.5</v>
      </c>
      <c r="C38" s="837">
        <v>1</v>
      </c>
      <c r="D38" s="849"/>
      <c r="E38" s="837">
        <v>0</v>
      </c>
      <c r="F38" s="850">
        <v>592.5</v>
      </c>
    </row>
    <row r="39" spans="1:6" ht="14.4" customHeight="1" x14ac:dyDescent="0.3">
      <c r="A39" s="857" t="s">
        <v>1541</v>
      </c>
      <c r="B39" s="849">
        <v>556.46</v>
      </c>
      <c r="C39" s="837">
        <v>8.7938658179278137E-2</v>
      </c>
      <c r="D39" s="849">
        <v>5771.3600000000024</v>
      </c>
      <c r="E39" s="837">
        <v>0.91206134182072185</v>
      </c>
      <c r="F39" s="850">
        <v>6327.8200000000024</v>
      </c>
    </row>
    <row r="40" spans="1:6" ht="14.4" customHeight="1" x14ac:dyDescent="0.3">
      <c r="A40" s="857" t="s">
        <v>1552</v>
      </c>
      <c r="B40" s="849">
        <v>533.88</v>
      </c>
      <c r="C40" s="837">
        <v>0.4571399213953608</v>
      </c>
      <c r="D40" s="849">
        <v>633.99</v>
      </c>
      <c r="E40" s="837">
        <v>0.54286007860463925</v>
      </c>
      <c r="F40" s="850">
        <v>1167.8699999999999</v>
      </c>
    </row>
    <row r="41" spans="1:6" ht="14.4" customHeight="1" x14ac:dyDescent="0.3">
      <c r="A41" s="857" t="s">
        <v>1547</v>
      </c>
      <c r="B41" s="849">
        <v>516.79999999999995</v>
      </c>
      <c r="C41" s="837">
        <v>0.11098154674088344</v>
      </c>
      <c r="D41" s="849">
        <v>4139.829999999999</v>
      </c>
      <c r="E41" s="837">
        <v>0.88901845325911655</v>
      </c>
      <c r="F41" s="850">
        <v>4656.6299999999992</v>
      </c>
    </row>
    <row r="42" spans="1:6" ht="14.4" customHeight="1" x14ac:dyDescent="0.3">
      <c r="A42" s="857" t="s">
        <v>3254</v>
      </c>
      <c r="B42" s="849">
        <v>462.98</v>
      </c>
      <c r="C42" s="837">
        <v>0.13043527257360193</v>
      </c>
      <c r="D42" s="849">
        <v>3086.52</v>
      </c>
      <c r="E42" s="837">
        <v>0.86956472742639812</v>
      </c>
      <c r="F42" s="850">
        <v>3549.5</v>
      </c>
    </row>
    <row r="43" spans="1:6" ht="14.4" customHeight="1" x14ac:dyDescent="0.3">
      <c r="A43" s="857" t="s">
        <v>3255</v>
      </c>
      <c r="B43" s="849">
        <v>386.89</v>
      </c>
      <c r="C43" s="837">
        <v>1</v>
      </c>
      <c r="D43" s="849"/>
      <c r="E43" s="837">
        <v>0</v>
      </c>
      <c r="F43" s="850">
        <v>386.89</v>
      </c>
    </row>
    <row r="44" spans="1:6" ht="14.4" customHeight="1" x14ac:dyDescent="0.3">
      <c r="A44" s="857" t="s">
        <v>3256</v>
      </c>
      <c r="B44" s="849">
        <v>357.99</v>
      </c>
      <c r="C44" s="837">
        <v>0.68608060714080388</v>
      </c>
      <c r="D44" s="849">
        <v>163.79999999999998</v>
      </c>
      <c r="E44" s="837">
        <v>0.31391939285919623</v>
      </c>
      <c r="F44" s="850">
        <v>521.79</v>
      </c>
    </row>
    <row r="45" spans="1:6" ht="14.4" customHeight="1" x14ac:dyDescent="0.3">
      <c r="A45" s="857" t="s">
        <v>1525</v>
      </c>
      <c r="B45" s="849">
        <v>345.65999999999997</v>
      </c>
      <c r="C45" s="837">
        <v>0.47620097262595223</v>
      </c>
      <c r="D45" s="849">
        <v>380.21000000000004</v>
      </c>
      <c r="E45" s="837">
        <v>0.52379902737404771</v>
      </c>
      <c r="F45" s="850">
        <v>725.87</v>
      </c>
    </row>
    <row r="46" spans="1:6" ht="14.4" customHeight="1" x14ac:dyDescent="0.3">
      <c r="A46" s="857" t="s">
        <v>3257</v>
      </c>
      <c r="B46" s="849">
        <v>334.68</v>
      </c>
      <c r="C46" s="837">
        <v>0.63343175107880989</v>
      </c>
      <c r="D46" s="849">
        <v>193.68</v>
      </c>
      <c r="E46" s="837">
        <v>0.36656824892119011</v>
      </c>
      <c r="F46" s="850">
        <v>528.36</v>
      </c>
    </row>
    <row r="47" spans="1:6" ht="14.4" customHeight="1" x14ac:dyDescent="0.3">
      <c r="A47" s="857" t="s">
        <v>1542</v>
      </c>
      <c r="B47" s="849">
        <v>333.88</v>
      </c>
      <c r="C47" s="837">
        <v>7.8179953449818068E-2</v>
      </c>
      <c r="D47" s="849">
        <v>3936.78</v>
      </c>
      <c r="E47" s="837">
        <v>0.92182004655018202</v>
      </c>
      <c r="F47" s="850">
        <v>4270.66</v>
      </c>
    </row>
    <row r="48" spans="1:6" ht="14.4" customHeight="1" x14ac:dyDescent="0.3">
      <c r="A48" s="857" t="s">
        <v>1590</v>
      </c>
      <c r="B48" s="849">
        <v>308.72000000000003</v>
      </c>
      <c r="C48" s="837">
        <v>0.13509125836334437</v>
      </c>
      <c r="D48" s="849">
        <v>1976.5500000000002</v>
      </c>
      <c r="E48" s="837">
        <v>0.86490874163665554</v>
      </c>
      <c r="F48" s="850">
        <v>2285.2700000000004</v>
      </c>
    </row>
    <row r="49" spans="1:6" ht="14.4" customHeight="1" x14ac:dyDescent="0.3">
      <c r="A49" s="857" t="s">
        <v>3258</v>
      </c>
      <c r="B49" s="849">
        <v>274.27999999999997</v>
      </c>
      <c r="C49" s="837">
        <v>0.53846908926713388</v>
      </c>
      <c r="D49" s="849">
        <v>235.09</v>
      </c>
      <c r="E49" s="837">
        <v>0.46153091073286612</v>
      </c>
      <c r="F49" s="850">
        <v>509.37</v>
      </c>
    </row>
    <row r="50" spans="1:6" ht="14.4" customHeight="1" x14ac:dyDescent="0.3">
      <c r="A50" s="857" t="s">
        <v>1523</v>
      </c>
      <c r="B50" s="849">
        <v>245.37</v>
      </c>
      <c r="C50" s="837">
        <v>0.1442326344190312</v>
      </c>
      <c r="D50" s="849">
        <v>1455.8399999999997</v>
      </c>
      <c r="E50" s="837">
        <v>0.85576736558096889</v>
      </c>
      <c r="F50" s="850">
        <v>1701.2099999999996</v>
      </c>
    </row>
    <row r="51" spans="1:6" ht="14.4" customHeight="1" x14ac:dyDescent="0.3">
      <c r="A51" s="857" t="s">
        <v>1530</v>
      </c>
      <c r="B51" s="849">
        <v>240</v>
      </c>
      <c r="C51" s="837">
        <v>4.2671218263281414E-2</v>
      </c>
      <c r="D51" s="849">
        <v>5384.4000000000005</v>
      </c>
      <c r="E51" s="837">
        <v>0.95732878173671854</v>
      </c>
      <c r="F51" s="850">
        <v>5624.4000000000005</v>
      </c>
    </row>
    <row r="52" spans="1:6" ht="14.4" customHeight="1" x14ac:dyDescent="0.3">
      <c r="A52" s="857" t="s">
        <v>3259</v>
      </c>
      <c r="B52" s="849">
        <v>239.4</v>
      </c>
      <c r="C52" s="837">
        <v>0.23430389038414484</v>
      </c>
      <c r="D52" s="849">
        <v>782.35000000000014</v>
      </c>
      <c r="E52" s="837">
        <v>0.76569610961585521</v>
      </c>
      <c r="F52" s="850">
        <v>1021.7500000000001</v>
      </c>
    </row>
    <row r="53" spans="1:6" ht="14.4" customHeight="1" x14ac:dyDescent="0.3">
      <c r="A53" s="857" t="s">
        <v>1566</v>
      </c>
      <c r="B53" s="849">
        <v>145.08000000000001</v>
      </c>
      <c r="C53" s="837">
        <v>0.14387718671902894</v>
      </c>
      <c r="D53" s="849">
        <v>863.27999999999986</v>
      </c>
      <c r="E53" s="837">
        <v>0.85612281328097106</v>
      </c>
      <c r="F53" s="850">
        <v>1008.3599999999999</v>
      </c>
    </row>
    <row r="54" spans="1:6" ht="14.4" customHeight="1" x14ac:dyDescent="0.3">
      <c r="A54" s="857" t="s">
        <v>3260</v>
      </c>
      <c r="B54" s="849">
        <v>135.68</v>
      </c>
      <c r="C54" s="837">
        <v>1.7654230548532868E-2</v>
      </c>
      <c r="D54" s="849">
        <v>7549.7300000000005</v>
      </c>
      <c r="E54" s="837">
        <v>0.98234576945146712</v>
      </c>
      <c r="F54" s="850">
        <v>7685.4100000000008</v>
      </c>
    </row>
    <row r="55" spans="1:6" ht="14.4" customHeight="1" x14ac:dyDescent="0.3">
      <c r="A55" s="857" t="s">
        <v>1588</v>
      </c>
      <c r="B55" s="849">
        <v>117.41</v>
      </c>
      <c r="C55" s="837">
        <v>0.53845448291676212</v>
      </c>
      <c r="D55" s="849">
        <v>100.64</v>
      </c>
      <c r="E55" s="837">
        <v>0.46154551708323777</v>
      </c>
      <c r="F55" s="850">
        <v>218.05</v>
      </c>
    </row>
    <row r="56" spans="1:6" ht="14.4" customHeight="1" x14ac:dyDescent="0.3">
      <c r="A56" s="857" t="s">
        <v>1526</v>
      </c>
      <c r="B56" s="849">
        <v>46.25</v>
      </c>
      <c r="C56" s="837">
        <v>0.33335735908894332</v>
      </c>
      <c r="D56" s="849">
        <v>92.49</v>
      </c>
      <c r="E56" s="837">
        <v>0.66664264091105663</v>
      </c>
      <c r="F56" s="850">
        <v>138.74</v>
      </c>
    </row>
    <row r="57" spans="1:6" ht="14.4" customHeight="1" x14ac:dyDescent="0.3">
      <c r="A57" s="857" t="s">
        <v>1545</v>
      </c>
      <c r="B57" s="849">
        <v>36.909999999999997</v>
      </c>
      <c r="C57" s="837">
        <v>2.2255318122618297E-2</v>
      </c>
      <c r="D57" s="849">
        <v>1621.57</v>
      </c>
      <c r="E57" s="837">
        <v>0.97774468187738162</v>
      </c>
      <c r="F57" s="850">
        <v>1658.48</v>
      </c>
    </row>
    <row r="58" spans="1:6" ht="14.4" customHeight="1" x14ac:dyDescent="0.3">
      <c r="A58" s="857" t="s">
        <v>3261</v>
      </c>
      <c r="B58" s="849">
        <v>36.369999999999997</v>
      </c>
      <c r="C58" s="837">
        <v>1</v>
      </c>
      <c r="D58" s="849"/>
      <c r="E58" s="837">
        <v>0</v>
      </c>
      <c r="F58" s="850">
        <v>36.369999999999997</v>
      </c>
    </row>
    <row r="59" spans="1:6" ht="14.4" customHeight="1" x14ac:dyDescent="0.3">
      <c r="A59" s="857" t="s">
        <v>1573</v>
      </c>
      <c r="B59" s="849">
        <v>4.7</v>
      </c>
      <c r="C59" s="837">
        <v>1.4282241400267414E-2</v>
      </c>
      <c r="D59" s="849">
        <v>324.38</v>
      </c>
      <c r="E59" s="837">
        <v>0.98571775859973265</v>
      </c>
      <c r="F59" s="850">
        <v>329.08</v>
      </c>
    </row>
    <row r="60" spans="1:6" ht="14.4" customHeight="1" x14ac:dyDescent="0.3">
      <c r="A60" s="857" t="s">
        <v>1581</v>
      </c>
      <c r="B60" s="849">
        <v>0</v>
      </c>
      <c r="C60" s="837"/>
      <c r="D60" s="849"/>
      <c r="E60" s="837"/>
      <c r="F60" s="850">
        <v>0</v>
      </c>
    </row>
    <row r="61" spans="1:6" ht="14.4" customHeight="1" x14ac:dyDescent="0.3">
      <c r="A61" s="857" t="s">
        <v>1575</v>
      </c>
      <c r="B61" s="849">
        <v>0</v>
      </c>
      <c r="C61" s="837"/>
      <c r="D61" s="849">
        <v>0</v>
      </c>
      <c r="E61" s="837"/>
      <c r="F61" s="850">
        <v>0</v>
      </c>
    </row>
    <row r="62" spans="1:6" ht="14.4" customHeight="1" x14ac:dyDescent="0.3">
      <c r="A62" s="857" t="s">
        <v>3262</v>
      </c>
      <c r="B62" s="849"/>
      <c r="C62" s="837">
        <v>0</v>
      </c>
      <c r="D62" s="849">
        <v>1280.82</v>
      </c>
      <c r="E62" s="837">
        <v>1</v>
      </c>
      <c r="F62" s="850">
        <v>1280.82</v>
      </c>
    </row>
    <row r="63" spans="1:6" ht="14.4" customHeight="1" x14ac:dyDescent="0.3">
      <c r="A63" s="857" t="s">
        <v>1532</v>
      </c>
      <c r="B63" s="849"/>
      <c r="C63" s="837">
        <v>0</v>
      </c>
      <c r="D63" s="849">
        <v>950.98</v>
      </c>
      <c r="E63" s="837">
        <v>1</v>
      </c>
      <c r="F63" s="850">
        <v>950.98</v>
      </c>
    </row>
    <row r="64" spans="1:6" ht="14.4" customHeight="1" x14ac:dyDescent="0.3">
      <c r="A64" s="857" t="s">
        <v>1536</v>
      </c>
      <c r="B64" s="849"/>
      <c r="C64" s="837">
        <v>0</v>
      </c>
      <c r="D64" s="849">
        <v>2949.2</v>
      </c>
      <c r="E64" s="837">
        <v>1</v>
      </c>
      <c r="F64" s="850">
        <v>2949.2</v>
      </c>
    </row>
    <row r="65" spans="1:6" ht="14.4" customHeight="1" x14ac:dyDescent="0.3">
      <c r="A65" s="857" t="s">
        <v>3263</v>
      </c>
      <c r="B65" s="849"/>
      <c r="C65" s="837">
        <v>0</v>
      </c>
      <c r="D65" s="849">
        <v>561.76</v>
      </c>
      <c r="E65" s="837">
        <v>1</v>
      </c>
      <c r="F65" s="850">
        <v>561.76</v>
      </c>
    </row>
    <row r="66" spans="1:6" ht="14.4" customHeight="1" x14ac:dyDescent="0.3">
      <c r="A66" s="857" t="s">
        <v>1538</v>
      </c>
      <c r="B66" s="849"/>
      <c r="C66" s="837">
        <v>0</v>
      </c>
      <c r="D66" s="849">
        <v>193.15</v>
      </c>
      <c r="E66" s="837">
        <v>1</v>
      </c>
      <c r="F66" s="850">
        <v>193.15</v>
      </c>
    </row>
    <row r="67" spans="1:6" ht="14.4" customHeight="1" x14ac:dyDescent="0.3">
      <c r="A67" s="857" t="s">
        <v>1583</v>
      </c>
      <c r="B67" s="849"/>
      <c r="C67" s="837">
        <v>0</v>
      </c>
      <c r="D67" s="849">
        <v>58.77</v>
      </c>
      <c r="E67" s="837">
        <v>1</v>
      </c>
      <c r="F67" s="850">
        <v>58.77</v>
      </c>
    </row>
    <row r="68" spans="1:6" ht="14.4" customHeight="1" x14ac:dyDescent="0.3">
      <c r="A68" s="857" t="s">
        <v>1544</v>
      </c>
      <c r="B68" s="849"/>
      <c r="C68" s="837">
        <v>0</v>
      </c>
      <c r="D68" s="849">
        <v>7107.8599999999979</v>
      </c>
      <c r="E68" s="837">
        <v>1</v>
      </c>
      <c r="F68" s="850">
        <v>7107.8599999999979</v>
      </c>
    </row>
    <row r="69" spans="1:6" ht="14.4" customHeight="1" x14ac:dyDescent="0.3">
      <c r="A69" s="857" t="s">
        <v>3264</v>
      </c>
      <c r="B69" s="849"/>
      <c r="C69" s="837">
        <v>0</v>
      </c>
      <c r="D69" s="849">
        <v>621.88</v>
      </c>
      <c r="E69" s="837">
        <v>1</v>
      </c>
      <c r="F69" s="850">
        <v>621.88</v>
      </c>
    </row>
    <row r="70" spans="1:6" ht="14.4" customHeight="1" x14ac:dyDescent="0.3">
      <c r="A70" s="857" t="s">
        <v>3265</v>
      </c>
      <c r="B70" s="849"/>
      <c r="C70" s="837">
        <v>0</v>
      </c>
      <c r="D70" s="849">
        <v>8933.3799999999992</v>
      </c>
      <c r="E70" s="837">
        <v>1</v>
      </c>
      <c r="F70" s="850">
        <v>8933.3799999999992</v>
      </c>
    </row>
    <row r="71" spans="1:6" ht="14.4" customHeight="1" x14ac:dyDescent="0.3">
      <c r="A71" s="857" t="s">
        <v>3266</v>
      </c>
      <c r="B71" s="849"/>
      <c r="C71" s="837">
        <v>0</v>
      </c>
      <c r="D71" s="849">
        <v>103.92</v>
      </c>
      <c r="E71" s="837">
        <v>1</v>
      </c>
      <c r="F71" s="850">
        <v>103.92</v>
      </c>
    </row>
    <row r="72" spans="1:6" ht="14.4" customHeight="1" x14ac:dyDescent="0.3">
      <c r="A72" s="857" t="s">
        <v>1553</v>
      </c>
      <c r="B72" s="849"/>
      <c r="C72" s="837">
        <v>0</v>
      </c>
      <c r="D72" s="849">
        <v>131.47999999999999</v>
      </c>
      <c r="E72" s="837">
        <v>1</v>
      </c>
      <c r="F72" s="850">
        <v>131.47999999999999</v>
      </c>
    </row>
    <row r="73" spans="1:6" ht="14.4" customHeight="1" x14ac:dyDescent="0.3">
      <c r="A73" s="857" t="s">
        <v>1574</v>
      </c>
      <c r="B73" s="849"/>
      <c r="C73" s="837"/>
      <c r="D73" s="849">
        <v>0</v>
      </c>
      <c r="E73" s="837"/>
      <c r="F73" s="850">
        <v>0</v>
      </c>
    </row>
    <row r="74" spans="1:6" ht="14.4" customHeight="1" x14ac:dyDescent="0.3">
      <c r="A74" s="857" t="s">
        <v>1528</v>
      </c>
      <c r="B74" s="849"/>
      <c r="C74" s="837">
        <v>0</v>
      </c>
      <c r="D74" s="849">
        <v>102191.45000000006</v>
      </c>
      <c r="E74" s="837">
        <v>1</v>
      </c>
      <c r="F74" s="850">
        <v>102191.45000000006</v>
      </c>
    </row>
    <row r="75" spans="1:6" ht="14.4" customHeight="1" x14ac:dyDescent="0.3">
      <c r="A75" s="857" t="s">
        <v>1576</v>
      </c>
      <c r="B75" s="849"/>
      <c r="C75" s="837">
        <v>0</v>
      </c>
      <c r="D75" s="849">
        <v>2309.9700000000003</v>
      </c>
      <c r="E75" s="837">
        <v>1</v>
      </c>
      <c r="F75" s="850">
        <v>2309.9700000000003</v>
      </c>
    </row>
    <row r="76" spans="1:6" ht="14.4" customHeight="1" x14ac:dyDescent="0.3">
      <c r="A76" s="857" t="s">
        <v>3267</v>
      </c>
      <c r="B76" s="849"/>
      <c r="C76" s="837">
        <v>0</v>
      </c>
      <c r="D76" s="849">
        <v>409.39</v>
      </c>
      <c r="E76" s="837">
        <v>1</v>
      </c>
      <c r="F76" s="850">
        <v>409.39</v>
      </c>
    </row>
    <row r="77" spans="1:6" ht="14.4" customHeight="1" x14ac:dyDescent="0.3">
      <c r="A77" s="857" t="s">
        <v>3268</v>
      </c>
      <c r="B77" s="849"/>
      <c r="C77" s="837">
        <v>0</v>
      </c>
      <c r="D77" s="849">
        <v>161.25</v>
      </c>
      <c r="E77" s="837">
        <v>1</v>
      </c>
      <c r="F77" s="850">
        <v>161.25</v>
      </c>
    </row>
    <row r="78" spans="1:6" ht="14.4" customHeight="1" x14ac:dyDescent="0.3">
      <c r="A78" s="857" t="s">
        <v>1579</v>
      </c>
      <c r="B78" s="849"/>
      <c r="C78" s="837">
        <v>0</v>
      </c>
      <c r="D78" s="849">
        <v>191.25</v>
      </c>
      <c r="E78" s="837">
        <v>1</v>
      </c>
      <c r="F78" s="850">
        <v>191.25</v>
      </c>
    </row>
    <row r="79" spans="1:6" ht="14.4" customHeight="1" x14ac:dyDescent="0.3">
      <c r="A79" s="857" t="s">
        <v>3269</v>
      </c>
      <c r="B79" s="849">
        <v>0</v>
      </c>
      <c r="C79" s="837"/>
      <c r="D79" s="849"/>
      <c r="E79" s="837"/>
      <c r="F79" s="850">
        <v>0</v>
      </c>
    </row>
    <row r="80" spans="1:6" ht="14.4" customHeight="1" x14ac:dyDescent="0.3">
      <c r="A80" s="857" t="s">
        <v>1582</v>
      </c>
      <c r="B80" s="849">
        <v>0</v>
      </c>
      <c r="C80" s="837"/>
      <c r="D80" s="849"/>
      <c r="E80" s="837"/>
      <c r="F80" s="850">
        <v>0</v>
      </c>
    </row>
    <row r="81" spans="1:6" ht="14.4" customHeight="1" x14ac:dyDescent="0.3">
      <c r="A81" s="857" t="s">
        <v>1563</v>
      </c>
      <c r="B81" s="849"/>
      <c r="C81" s="837">
        <v>0</v>
      </c>
      <c r="D81" s="849">
        <v>3231.81</v>
      </c>
      <c r="E81" s="837">
        <v>1</v>
      </c>
      <c r="F81" s="850">
        <v>3231.81</v>
      </c>
    </row>
    <row r="82" spans="1:6" ht="14.4" customHeight="1" x14ac:dyDescent="0.3">
      <c r="A82" s="857" t="s">
        <v>1584</v>
      </c>
      <c r="B82" s="849"/>
      <c r="C82" s="837">
        <v>0</v>
      </c>
      <c r="D82" s="849">
        <v>411.40999999999997</v>
      </c>
      <c r="E82" s="837">
        <v>1</v>
      </c>
      <c r="F82" s="850">
        <v>411.40999999999997</v>
      </c>
    </row>
    <row r="83" spans="1:6" ht="14.4" customHeight="1" x14ac:dyDescent="0.3">
      <c r="A83" s="857" t="s">
        <v>3270</v>
      </c>
      <c r="B83" s="849"/>
      <c r="C83" s="837">
        <v>0</v>
      </c>
      <c r="D83" s="849">
        <v>502.31</v>
      </c>
      <c r="E83" s="837">
        <v>1</v>
      </c>
      <c r="F83" s="850">
        <v>502.31</v>
      </c>
    </row>
    <row r="84" spans="1:6" ht="14.4" customHeight="1" x14ac:dyDescent="0.3">
      <c r="A84" s="857" t="s">
        <v>1586</v>
      </c>
      <c r="B84" s="849"/>
      <c r="C84" s="837">
        <v>0</v>
      </c>
      <c r="D84" s="849">
        <v>129911.29</v>
      </c>
      <c r="E84" s="837">
        <v>1</v>
      </c>
      <c r="F84" s="850">
        <v>129911.29</v>
      </c>
    </row>
    <row r="85" spans="1:6" ht="14.4" customHeight="1" x14ac:dyDescent="0.3">
      <c r="A85" s="857" t="s">
        <v>1540</v>
      </c>
      <c r="B85" s="849"/>
      <c r="C85" s="837">
        <v>0</v>
      </c>
      <c r="D85" s="849">
        <v>103.64</v>
      </c>
      <c r="E85" s="837">
        <v>1</v>
      </c>
      <c r="F85" s="850">
        <v>103.64</v>
      </c>
    </row>
    <row r="86" spans="1:6" ht="14.4" customHeight="1" x14ac:dyDescent="0.3">
      <c r="A86" s="857" t="s">
        <v>1587</v>
      </c>
      <c r="B86" s="849"/>
      <c r="C86" s="837">
        <v>0</v>
      </c>
      <c r="D86" s="849">
        <v>9489.760000000002</v>
      </c>
      <c r="E86" s="837">
        <v>1</v>
      </c>
      <c r="F86" s="850">
        <v>9489.760000000002</v>
      </c>
    </row>
    <row r="87" spans="1:6" ht="14.4" customHeight="1" x14ac:dyDescent="0.3">
      <c r="A87" s="857" t="s">
        <v>3271</v>
      </c>
      <c r="B87" s="849"/>
      <c r="C87" s="837">
        <v>0</v>
      </c>
      <c r="D87" s="849">
        <v>4057.8900000000003</v>
      </c>
      <c r="E87" s="837">
        <v>1</v>
      </c>
      <c r="F87" s="850">
        <v>4057.8900000000003</v>
      </c>
    </row>
    <row r="88" spans="1:6" ht="14.4" customHeight="1" x14ac:dyDescent="0.3">
      <c r="A88" s="857" t="s">
        <v>1535</v>
      </c>
      <c r="B88" s="849"/>
      <c r="C88" s="837">
        <v>0</v>
      </c>
      <c r="D88" s="849">
        <v>4502.2099999999982</v>
      </c>
      <c r="E88" s="837">
        <v>1</v>
      </c>
      <c r="F88" s="850">
        <v>4502.2099999999982</v>
      </c>
    </row>
    <row r="89" spans="1:6" ht="14.4" customHeight="1" x14ac:dyDescent="0.3">
      <c r="A89" s="857" t="s">
        <v>3272</v>
      </c>
      <c r="B89" s="849"/>
      <c r="C89" s="837">
        <v>0</v>
      </c>
      <c r="D89" s="849">
        <v>341.53</v>
      </c>
      <c r="E89" s="837">
        <v>1</v>
      </c>
      <c r="F89" s="850">
        <v>341.53</v>
      </c>
    </row>
    <row r="90" spans="1:6" ht="14.4" customHeight="1" x14ac:dyDescent="0.3">
      <c r="A90" s="857" t="s">
        <v>1595</v>
      </c>
      <c r="B90" s="849"/>
      <c r="C90" s="837">
        <v>0</v>
      </c>
      <c r="D90" s="849">
        <v>911.72000000000014</v>
      </c>
      <c r="E90" s="837">
        <v>1</v>
      </c>
      <c r="F90" s="850">
        <v>911.72000000000014</v>
      </c>
    </row>
    <row r="91" spans="1:6" ht="14.4" customHeight="1" x14ac:dyDescent="0.3">
      <c r="A91" s="857" t="s">
        <v>1569</v>
      </c>
      <c r="B91" s="849"/>
      <c r="C91" s="837"/>
      <c r="D91" s="849">
        <v>0</v>
      </c>
      <c r="E91" s="837"/>
      <c r="F91" s="850">
        <v>0</v>
      </c>
    </row>
    <row r="92" spans="1:6" ht="14.4" customHeight="1" thickBot="1" x14ac:dyDescent="0.35">
      <c r="A92" s="858" t="s">
        <v>3273</v>
      </c>
      <c r="B92" s="853"/>
      <c r="C92" s="854">
        <v>0</v>
      </c>
      <c r="D92" s="853">
        <v>655.23</v>
      </c>
      <c r="E92" s="854">
        <v>1</v>
      </c>
      <c r="F92" s="855">
        <v>655.23</v>
      </c>
    </row>
    <row r="93" spans="1:6" ht="14.4" customHeight="1" thickBot="1" x14ac:dyDescent="0.35">
      <c r="A93" s="771" t="s">
        <v>3</v>
      </c>
      <c r="B93" s="772">
        <v>79889.329999999987</v>
      </c>
      <c r="C93" s="773">
        <v>0.17222460544788351</v>
      </c>
      <c r="D93" s="772">
        <v>383977.78000000009</v>
      </c>
      <c r="E93" s="773">
        <v>0.82777539455211657</v>
      </c>
      <c r="F93" s="774">
        <v>463867.11000000004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{74281E8C-7AF4-4893-89D7-C45B375B9C22}</x14:id>
        </ext>
      </extLst>
    </cfRule>
  </conditionalFormatting>
  <conditionalFormatting sqref="F22:F9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{B7030651-A725-4CEE-933D-0B6909A26AE1}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4281E8C-7AF4-4893-89D7-C45B375B9C2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F5:F19</xm:sqref>
        </x14:conditionalFormatting>
        <x14:conditionalFormatting xmlns:xm="http://schemas.microsoft.com/office/excel/2006/main">
          <x14:cfRule type="dataBar" id="{B7030651-A725-4CEE-933D-0B6909A26A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F22:F92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1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3300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431</v>
      </c>
      <c r="G3" s="47">
        <f>SUBTOTAL(9,G6:G1048576)</f>
        <v>79889.33</v>
      </c>
      <c r="H3" s="48">
        <f>IF(M3=0,0,G3/M3)</f>
        <v>0.17222460544788351</v>
      </c>
      <c r="I3" s="47">
        <f>SUBTOTAL(9,I6:I1048576)</f>
        <v>1175</v>
      </c>
      <c r="J3" s="47">
        <f>SUBTOTAL(9,J6:J1048576)</f>
        <v>383977.78</v>
      </c>
      <c r="K3" s="48">
        <f>IF(M3=0,0,J3/M3)</f>
        <v>0.82777539455211635</v>
      </c>
      <c r="L3" s="47">
        <f>SUBTOTAL(9,L6:L1048576)</f>
        <v>1606</v>
      </c>
      <c r="M3" s="49">
        <f>SUBTOTAL(9,M6:M1048576)</f>
        <v>463867.1100000001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2046</v>
      </c>
      <c r="B6" s="825" t="s">
        <v>1597</v>
      </c>
      <c r="C6" s="825" t="s">
        <v>2143</v>
      </c>
      <c r="D6" s="825" t="s">
        <v>1601</v>
      </c>
      <c r="E6" s="825" t="s">
        <v>1602</v>
      </c>
      <c r="F6" s="225"/>
      <c r="G6" s="225"/>
      <c r="H6" s="830">
        <v>0</v>
      </c>
      <c r="I6" s="225">
        <v>2</v>
      </c>
      <c r="J6" s="225">
        <v>32.24</v>
      </c>
      <c r="K6" s="830">
        <v>1</v>
      </c>
      <c r="L6" s="225">
        <v>2</v>
      </c>
      <c r="M6" s="848">
        <v>32.24</v>
      </c>
    </row>
    <row r="7" spans="1:13" ht="14.4" customHeight="1" x14ac:dyDescent="0.3">
      <c r="A7" s="831" t="s">
        <v>2046</v>
      </c>
      <c r="B7" s="832" t="s">
        <v>1597</v>
      </c>
      <c r="C7" s="832" t="s">
        <v>2146</v>
      </c>
      <c r="D7" s="832" t="s">
        <v>1601</v>
      </c>
      <c r="E7" s="832" t="s">
        <v>2147</v>
      </c>
      <c r="F7" s="849"/>
      <c r="G7" s="849"/>
      <c r="H7" s="837">
        <v>0</v>
      </c>
      <c r="I7" s="849">
        <v>1</v>
      </c>
      <c r="J7" s="849">
        <v>8.06</v>
      </c>
      <c r="K7" s="837">
        <v>1</v>
      </c>
      <c r="L7" s="849">
        <v>1</v>
      </c>
      <c r="M7" s="850">
        <v>8.06</v>
      </c>
    </row>
    <row r="8" spans="1:13" ht="14.4" customHeight="1" x14ac:dyDescent="0.3">
      <c r="A8" s="831" t="s">
        <v>2046</v>
      </c>
      <c r="B8" s="832" t="s">
        <v>1597</v>
      </c>
      <c r="C8" s="832" t="s">
        <v>2351</v>
      </c>
      <c r="D8" s="832" t="s">
        <v>1601</v>
      </c>
      <c r="E8" s="832"/>
      <c r="F8" s="849">
        <v>1</v>
      </c>
      <c r="G8" s="849">
        <v>34.56</v>
      </c>
      <c r="H8" s="837">
        <v>1</v>
      </c>
      <c r="I8" s="849"/>
      <c r="J8" s="849"/>
      <c r="K8" s="837">
        <v>0</v>
      </c>
      <c r="L8" s="849">
        <v>1</v>
      </c>
      <c r="M8" s="850">
        <v>34.56</v>
      </c>
    </row>
    <row r="9" spans="1:13" ht="14.4" customHeight="1" x14ac:dyDescent="0.3">
      <c r="A9" s="831" t="s">
        <v>2046</v>
      </c>
      <c r="B9" s="832" t="s">
        <v>1597</v>
      </c>
      <c r="C9" s="832" t="s">
        <v>3205</v>
      </c>
      <c r="D9" s="832" t="s">
        <v>2574</v>
      </c>
      <c r="E9" s="832" t="s">
        <v>3206</v>
      </c>
      <c r="F9" s="849">
        <v>2</v>
      </c>
      <c r="G9" s="849">
        <v>0</v>
      </c>
      <c r="H9" s="837"/>
      <c r="I9" s="849"/>
      <c r="J9" s="849"/>
      <c r="K9" s="837"/>
      <c r="L9" s="849">
        <v>2</v>
      </c>
      <c r="M9" s="850">
        <v>0</v>
      </c>
    </row>
    <row r="10" spans="1:13" ht="14.4" customHeight="1" x14ac:dyDescent="0.3">
      <c r="A10" s="831" t="s">
        <v>2046</v>
      </c>
      <c r="B10" s="832" t="s">
        <v>1618</v>
      </c>
      <c r="C10" s="832" t="s">
        <v>3197</v>
      </c>
      <c r="D10" s="832" t="s">
        <v>3198</v>
      </c>
      <c r="E10" s="832" t="s">
        <v>2511</v>
      </c>
      <c r="F10" s="849">
        <v>1</v>
      </c>
      <c r="G10" s="849">
        <v>43.21</v>
      </c>
      <c r="H10" s="837">
        <v>1</v>
      </c>
      <c r="I10" s="849"/>
      <c r="J10" s="849"/>
      <c r="K10" s="837">
        <v>0</v>
      </c>
      <c r="L10" s="849">
        <v>1</v>
      </c>
      <c r="M10" s="850">
        <v>43.21</v>
      </c>
    </row>
    <row r="11" spans="1:13" ht="14.4" customHeight="1" x14ac:dyDescent="0.3">
      <c r="A11" s="831" t="s">
        <v>2046</v>
      </c>
      <c r="B11" s="832" t="s">
        <v>1624</v>
      </c>
      <c r="C11" s="832" t="s">
        <v>2199</v>
      </c>
      <c r="D11" s="832" t="s">
        <v>2200</v>
      </c>
      <c r="E11" s="832" t="s">
        <v>2201</v>
      </c>
      <c r="F11" s="849"/>
      <c r="G11" s="849"/>
      <c r="H11" s="837">
        <v>0</v>
      </c>
      <c r="I11" s="849">
        <v>2</v>
      </c>
      <c r="J11" s="849">
        <v>369.48</v>
      </c>
      <c r="K11" s="837">
        <v>1</v>
      </c>
      <c r="L11" s="849">
        <v>2</v>
      </c>
      <c r="M11" s="850">
        <v>369.48</v>
      </c>
    </row>
    <row r="12" spans="1:13" ht="14.4" customHeight="1" x14ac:dyDescent="0.3">
      <c r="A12" s="831" t="s">
        <v>2046</v>
      </c>
      <c r="B12" s="832" t="s">
        <v>1624</v>
      </c>
      <c r="C12" s="832" t="s">
        <v>1625</v>
      </c>
      <c r="D12" s="832" t="s">
        <v>1626</v>
      </c>
      <c r="E12" s="832" t="s">
        <v>1627</v>
      </c>
      <c r="F12" s="849"/>
      <c r="G12" s="849"/>
      <c r="H12" s="837">
        <v>0</v>
      </c>
      <c r="I12" s="849">
        <v>3</v>
      </c>
      <c r="J12" s="849">
        <v>361.83</v>
      </c>
      <c r="K12" s="837">
        <v>1</v>
      </c>
      <c r="L12" s="849">
        <v>3</v>
      </c>
      <c r="M12" s="850">
        <v>361.83</v>
      </c>
    </row>
    <row r="13" spans="1:13" ht="14.4" customHeight="1" x14ac:dyDescent="0.3">
      <c r="A13" s="831" t="s">
        <v>2046</v>
      </c>
      <c r="B13" s="832" t="s">
        <v>1624</v>
      </c>
      <c r="C13" s="832" t="s">
        <v>1628</v>
      </c>
      <c r="D13" s="832" t="s">
        <v>1626</v>
      </c>
      <c r="E13" s="832" t="s">
        <v>1629</v>
      </c>
      <c r="F13" s="849">
        <v>3</v>
      </c>
      <c r="G13" s="849">
        <v>554.22</v>
      </c>
      <c r="H13" s="837">
        <v>1</v>
      </c>
      <c r="I13" s="849"/>
      <c r="J13" s="849"/>
      <c r="K13" s="837">
        <v>0</v>
      </c>
      <c r="L13" s="849">
        <v>3</v>
      </c>
      <c r="M13" s="850">
        <v>554.22</v>
      </c>
    </row>
    <row r="14" spans="1:13" ht="14.4" customHeight="1" x14ac:dyDescent="0.3">
      <c r="A14" s="831" t="s">
        <v>2046</v>
      </c>
      <c r="B14" s="832" t="s">
        <v>1630</v>
      </c>
      <c r="C14" s="832" t="s">
        <v>2559</v>
      </c>
      <c r="D14" s="832" t="s">
        <v>835</v>
      </c>
      <c r="E14" s="832" t="s">
        <v>2560</v>
      </c>
      <c r="F14" s="849"/>
      <c r="G14" s="849"/>
      <c r="H14" s="837">
        <v>0</v>
      </c>
      <c r="I14" s="849">
        <v>2</v>
      </c>
      <c r="J14" s="849">
        <v>739</v>
      </c>
      <c r="K14" s="837">
        <v>1</v>
      </c>
      <c r="L14" s="849">
        <v>2</v>
      </c>
      <c r="M14" s="850">
        <v>739</v>
      </c>
    </row>
    <row r="15" spans="1:13" ht="14.4" customHeight="1" x14ac:dyDescent="0.3">
      <c r="A15" s="831" t="s">
        <v>2046</v>
      </c>
      <c r="B15" s="832" t="s">
        <v>1647</v>
      </c>
      <c r="C15" s="832" t="s">
        <v>2228</v>
      </c>
      <c r="D15" s="832" t="s">
        <v>2229</v>
      </c>
      <c r="E15" s="832" t="s">
        <v>2230</v>
      </c>
      <c r="F15" s="849">
        <v>2</v>
      </c>
      <c r="G15" s="849">
        <v>600.66</v>
      </c>
      <c r="H15" s="837">
        <v>1</v>
      </c>
      <c r="I15" s="849"/>
      <c r="J15" s="849"/>
      <c r="K15" s="837">
        <v>0</v>
      </c>
      <c r="L15" s="849">
        <v>2</v>
      </c>
      <c r="M15" s="850">
        <v>600.66</v>
      </c>
    </row>
    <row r="16" spans="1:13" ht="14.4" customHeight="1" x14ac:dyDescent="0.3">
      <c r="A16" s="831" t="s">
        <v>2046</v>
      </c>
      <c r="B16" s="832" t="s">
        <v>1647</v>
      </c>
      <c r="C16" s="832" t="s">
        <v>1651</v>
      </c>
      <c r="D16" s="832" t="s">
        <v>1649</v>
      </c>
      <c r="E16" s="832" t="s">
        <v>1652</v>
      </c>
      <c r="F16" s="849"/>
      <c r="G16" s="849"/>
      <c r="H16" s="837">
        <v>0</v>
      </c>
      <c r="I16" s="849">
        <v>9</v>
      </c>
      <c r="J16" s="849">
        <v>1681.8300000000002</v>
      </c>
      <c r="K16" s="837">
        <v>1</v>
      </c>
      <c r="L16" s="849">
        <v>9</v>
      </c>
      <c r="M16" s="850">
        <v>1681.8300000000002</v>
      </c>
    </row>
    <row r="17" spans="1:13" ht="14.4" customHeight="1" x14ac:dyDescent="0.3">
      <c r="A17" s="831" t="s">
        <v>2046</v>
      </c>
      <c r="B17" s="832" t="s">
        <v>1647</v>
      </c>
      <c r="C17" s="832" t="s">
        <v>3163</v>
      </c>
      <c r="D17" s="832" t="s">
        <v>2229</v>
      </c>
      <c r="E17" s="832" t="s">
        <v>3164</v>
      </c>
      <c r="F17" s="849">
        <v>2</v>
      </c>
      <c r="G17" s="849">
        <v>200.22</v>
      </c>
      <c r="H17" s="837">
        <v>1</v>
      </c>
      <c r="I17" s="849"/>
      <c r="J17" s="849"/>
      <c r="K17" s="837">
        <v>0</v>
      </c>
      <c r="L17" s="849">
        <v>2</v>
      </c>
      <c r="M17" s="850">
        <v>200.22</v>
      </c>
    </row>
    <row r="18" spans="1:13" ht="14.4" customHeight="1" x14ac:dyDescent="0.3">
      <c r="A18" s="831" t="s">
        <v>2046</v>
      </c>
      <c r="B18" s="832" t="s">
        <v>3274</v>
      </c>
      <c r="C18" s="832" t="s">
        <v>3223</v>
      </c>
      <c r="D18" s="832" t="s">
        <v>1034</v>
      </c>
      <c r="E18" s="832" t="s">
        <v>2600</v>
      </c>
      <c r="F18" s="849">
        <v>1</v>
      </c>
      <c r="G18" s="849">
        <v>0</v>
      </c>
      <c r="H18" s="837"/>
      <c r="I18" s="849"/>
      <c r="J18" s="849"/>
      <c r="K18" s="837"/>
      <c r="L18" s="849">
        <v>1</v>
      </c>
      <c r="M18" s="850">
        <v>0</v>
      </c>
    </row>
    <row r="19" spans="1:13" ht="14.4" customHeight="1" x14ac:dyDescent="0.3">
      <c r="A19" s="831" t="s">
        <v>2046</v>
      </c>
      <c r="B19" s="832" t="s">
        <v>3274</v>
      </c>
      <c r="C19" s="832" t="s">
        <v>2599</v>
      </c>
      <c r="D19" s="832" t="s">
        <v>1034</v>
      </c>
      <c r="E19" s="832" t="s">
        <v>2600</v>
      </c>
      <c r="F19" s="849">
        <v>1</v>
      </c>
      <c r="G19" s="849">
        <v>0</v>
      </c>
      <c r="H19" s="837"/>
      <c r="I19" s="849"/>
      <c r="J19" s="849"/>
      <c r="K19" s="837"/>
      <c r="L19" s="849">
        <v>1</v>
      </c>
      <c r="M19" s="850">
        <v>0</v>
      </c>
    </row>
    <row r="20" spans="1:13" ht="14.4" customHeight="1" x14ac:dyDescent="0.3">
      <c r="A20" s="831" t="s">
        <v>2046</v>
      </c>
      <c r="B20" s="832" t="s">
        <v>1659</v>
      </c>
      <c r="C20" s="832" t="s">
        <v>1662</v>
      </c>
      <c r="D20" s="832" t="s">
        <v>731</v>
      </c>
      <c r="E20" s="832" t="s">
        <v>1663</v>
      </c>
      <c r="F20" s="849"/>
      <c r="G20" s="849"/>
      <c r="H20" s="837">
        <v>0</v>
      </c>
      <c r="I20" s="849">
        <v>10</v>
      </c>
      <c r="J20" s="849">
        <v>768.06</v>
      </c>
      <c r="K20" s="837">
        <v>1</v>
      </c>
      <c r="L20" s="849">
        <v>10</v>
      </c>
      <c r="M20" s="850">
        <v>768.06</v>
      </c>
    </row>
    <row r="21" spans="1:13" ht="14.4" customHeight="1" x14ac:dyDescent="0.3">
      <c r="A21" s="831" t="s">
        <v>2046</v>
      </c>
      <c r="B21" s="832" t="s">
        <v>1668</v>
      </c>
      <c r="C21" s="832" t="s">
        <v>1669</v>
      </c>
      <c r="D21" s="832" t="s">
        <v>1670</v>
      </c>
      <c r="E21" s="832" t="s">
        <v>1671</v>
      </c>
      <c r="F21" s="849"/>
      <c r="G21" s="849"/>
      <c r="H21" s="837">
        <v>0</v>
      </c>
      <c r="I21" s="849">
        <v>1</v>
      </c>
      <c r="J21" s="849">
        <v>131.32</v>
      </c>
      <c r="K21" s="837">
        <v>1</v>
      </c>
      <c r="L21" s="849">
        <v>1</v>
      </c>
      <c r="M21" s="850">
        <v>131.32</v>
      </c>
    </row>
    <row r="22" spans="1:13" ht="14.4" customHeight="1" x14ac:dyDescent="0.3">
      <c r="A22" s="831" t="s">
        <v>2046</v>
      </c>
      <c r="B22" s="832" t="s">
        <v>1677</v>
      </c>
      <c r="C22" s="832" t="s">
        <v>2181</v>
      </c>
      <c r="D22" s="832" t="s">
        <v>839</v>
      </c>
      <c r="E22" s="832" t="s">
        <v>1954</v>
      </c>
      <c r="F22" s="849"/>
      <c r="G22" s="849"/>
      <c r="H22" s="837">
        <v>0</v>
      </c>
      <c r="I22" s="849">
        <v>1</v>
      </c>
      <c r="J22" s="849">
        <v>42.51</v>
      </c>
      <c r="K22" s="837">
        <v>1</v>
      </c>
      <c r="L22" s="849">
        <v>1</v>
      </c>
      <c r="M22" s="850">
        <v>42.51</v>
      </c>
    </row>
    <row r="23" spans="1:13" ht="14.4" customHeight="1" x14ac:dyDescent="0.3">
      <c r="A23" s="831" t="s">
        <v>2046</v>
      </c>
      <c r="B23" s="832" t="s">
        <v>1677</v>
      </c>
      <c r="C23" s="832" t="s">
        <v>1681</v>
      </c>
      <c r="D23" s="832" t="s">
        <v>837</v>
      </c>
      <c r="E23" s="832" t="s">
        <v>1682</v>
      </c>
      <c r="F23" s="849"/>
      <c r="G23" s="849"/>
      <c r="H23" s="837">
        <v>0</v>
      </c>
      <c r="I23" s="849">
        <v>1</v>
      </c>
      <c r="J23" s="849">
        <v>196.56</v>
      </c>
      <c r="K23" s="837">
        <v>1</v>
      </c>
      <c r="L23" s="849">
        <v>1</v>
      </c>
      <c r="M23" s="850">
        <v>196.56</v>
      </c>
    </row>
    <row r="24" spans="1:13" ht="14.4" customHeight="1" x14ac:dyDescent="0.3">
      <c r="A24" s="831" t="s">
        <v>2046</v>
      </c>
      <c r="B24" s="832" t="s">
        <v>1677</v>
      </c>
      <c r="C24" s="832" t="s">
        <v>1953</v>
      </c>
      <c r="D24" s="832" t="s">
        <v>1323</v>
      </c>
      <c r="E24" s="832" t="s">
        <v>1954</v>
      </c>
      <c r="F24" s="849">
        <v>5</v>
      </c>
      <c r="G24" s="849">
        <v>212.54999999999998</v>
      </c>
      <c r="H24" s="837">
        <v>1</v>
      </c>
      <c r="I24" s="849"/>
      <c r="J24" s="849"/>
      <c r="K24" s="837">
        <v>0</v>
      </c>
      <c r="L24" s="849">
        <v>5</v>
      </c>
      <c r="M24" s="850">
        <v>212.54999999999998</v>
      </c>
    </row>
    <row r="25" spans="1:13" ht="14.4" customHeight="1" x14ac:dyDescent="0.3">
      <c r="A25" s="831" t="s">
        <v>2046</v>
      </c>
      <c r="B25" s="832" t="s">
        <v>1690</v>
      </c>
      <c r="C25" s="832" t="s">
        <v>1693</v>
      </c>
      <c r="D25" s="832" t="s">
        <v>1694</v>
      </c>
      <c r="E25" s="832" t="s">
        <v>1695</v>
      </c>
      <c r="F25" s="849"/>
      <c r="G25" s="849"/>
      <c r="H25" s="837">
        <v>0</v>
      </c>
      <c r="I25" s="849">
        <v>3</v>
      </c>
      <c r="J25" s="849">
        <v>114.12</v>
      </c>
      <c r="K25" s="837">
        <v>1</v>
      </c>
      <c r="L25" s="849">
        <v>3</v>
      </c>
      <c r="M25" s="850">
        <v>114.12</v>
      </c>
    </row>
    <row r="26" spans="1:13" ht="14.4" customHeight="1" x14ac:dyDescent="0.3">
      <c r="A26" s="831" t="s">
        <v>2046</v>
      </c>
      <c r="B26" s="832" t="s">
        <v>1690</v>
      </c>
      <c r="C26" s="832" t="s">
        <v>1955</v>
      </c>
      <c r="D26" s="832" t="s">
        <v>1694</v>
      </c>
      <c r="E26" s="832" t="s">
        <v>1956</v>
      </c>
      <c r="F26" s="849"/>
      <c r="G26" s="849"/>
      <c r="H26" s="837">
        <v>0</v>
      </c>
      <c r="I26" s="849">
        <v>2</v>
      </c>
      <c r="J26" s="849">
        <v>21.3</v>
      </c>
      <c r="K26" s="837">
        <v>1</v>
      </c>
      <c r="L26" s="849">
        <v>2</v>
      </c>
      <c r="M26" s="850">
        <v>21.3</v>
      </c>
    </row>
    <row r="27" spans="1:13" ht="14.4" customHeight="1" x14ac:dyDescent="0.3">
      <c r="A27" s="831" t="s">
        <v>2046</v>
      </c>
      <c r="B27" s="832" t="s">
        <v>1690</v>
      </c>
      <c r="C27" s="832" t="s">
        <v>2819</v>
      </c>
      <c r="D27" s="832" t="s">
        <v>1699</v>
      </c>
      <c r="E27" s="832" t="s">
        <v>2820</v>
      </c>
      <c r="F27" s="849"/>
      <c r="G27" s="849"/>
      <c r="H27" s="837">
        <v>0</v>
      </c>
      <c r="I27" s="849">
        <v>2</v>
      </c>
      <c r="J27" s="849">
        <v>140.46</v>
      </c>
      <c r="K27" s="837">
        <v>1</v>
      </c>
      <c r="L27" s="849">
        <v>2</v>
      </c>
      <c r="M27" s="850">
        <v>140.46</v>
      </c>
    </row>
    <row r="28" spans="1:13" ht="14.4" customHeight="1" x14ac:dyDescent="0.3">
      <c r="A28" s="831" t="s">
        <v>2046</v>
      </c>
      <c r="B28" s="832" t="s">
        <v>1690</v>
      </c>
      <c r="C28" s="832" t="s">
        <v>1701</v>
      </c>
      <c r="D28" s="832" t="s">
        <v>1694</v>
      </c>
      <c r="E28" s="832" t="s">
        <v>1702</v>
      </c>
      <c r="F28" s="849"/>
      <c r="G28" s="849"/>
      <c r="H28" s="837">
        <v>0</v>
      </c>
      <c r="I28" s="849">
        <v>4</v>
      </c>
      <c r="J28" s="849">
        <v>70.239999999999995</v>
      </c>
      <c r="K28" s="837">
        <v>1</v>
      </c>
      <c r="L28" s="849">
        <v>4</v>
      </c>
      <c r="M28" s="850">
        <v>70.239999999999995</v>
      </c>
    </row>
    <row r="29" spans="1:13" ht="14.4" customHeight="1" x14ac:dyDescent="0.3">
      <c r="A29" s="831" t="s">
        <v>2046</v>
      </c>
      <c r="B29" s="832" t="s">
        <v>1709</v>
      </c>
      <c r="C29" s="832" t="s">
        <v>1957</v>
      </c>
      <c r="D29" s="832" t="s">
        <v>686</v>
      </c>
      <c r="E29" s="832" t="s">
        <v>1958</v>
      </c>
      <c r="F29" s="849"/>
      <c r="G29" s="849"/>
      <c r="H29" s="837">
        <v>0</v>
      </c>
      <c r="I29" s="849">
        <v>1</v>
      </c>
      <c r="J29" s="849">
        <v>35.11</v>
      </c>
      <c r="K29" s="837">
        <v>1</v>
      </c>
      <c r="L29" s="849">
        <v>1</v>
      </c>
      <c r="M29" s="850">
        <v>35.11</v>
      </c>
    </row>
    <row r="30" spans="1:13" ht="14.4" customHeight="1" x14ac:dyDescent="0.3">
      <c r="A30" s="831" t="s">
        <v>2046</v>
      </c>
      <c r="B30" s="832" t="s">
        <v>1709</v>
      </c>
      <c r="C30" s="832" t="s">
        <v>2067</v>
      </c>
      <c r="D30" s="832" t="s">
        <v>2068</v>
      </c>
      <c r="E30" s="832" t="s">
        <v>2069</v>
      </c>
      <c r="F30" s="849">
        <v>3</v>
      </c>
      <c r="G30" s="849">
        <v>315.95999999999998</v>
      </c>
      <c r="H30" s="837">
        <v>1</v>
      </c>
      <c r="I30" s="849"/>
      <c r="J30" s="849"/>
      <c r="K30" s="837">
        <v>0</v>
      </c>
      <c r="L30" s="849">
        <v>3</v>
      </c>
      <c r="M30" s="850">
        <v>315.95999999999998</v>
      </c>
    </row>
    <row r="31" spans="1:13" ht="14.4" customHeight="1" x14ac:dyDescent="0.3">
      <c r="A31" s="831" t="s">
        <v>2046</v>
      </c>
      <c r="B31" s="832" t="s">
        <v>1709</v>
      </c>
      <c r="C31" s="832" t="s">
        <v>2070</v>
      </c>
      <c r="D31" s="832" t="s">
        <v>2071</v>
      </c>
      <c r="E31" s="832" t="s">
        <v>2072</v>
      </c>
      <c r="F31" s="849">
        <v>1</v>
      </c>
      <c r="G31" s="849">
        <v>16.38</v>
      </c>
      <c r="H31" s="837">
        <v>1</v>
      </c>
      <c r="I31" s="849"/>
      <c r="J31" s="849"/>
      <c r="K31" s="837">
        <v>0</v>
      </c>
      <c r="L31" s="849">
        <v>1</v>
      </c>
      <c r="M31" s="850">
        <v>16.38</v>
      </c>
    </row>
    <row r="32" spans="1:13" ht="14.4" customHeight="1" x14ac:dyDescent="0.3">
      <c r="A32" s="831" t="s">
        <v>2046</v>
      </c>
      <c r="B32" s="832" t="s">
        <v>1709</v>
      </c>
      <c r="C32" s="832" t="s">
        <v>2112</v>
      </c>
      <c r="D32" s="832" t="s">
        <v>2068</v>
      </c>
      <c r="E32" s="832" t="s">
        <v>1958</v>
      </c>
      <c r="F32" s="849">
        <v>6</v>
      </c>
      <c r="G32" s="849">
        <v>210.66000000000003</v>
      </c>
      <c r="H32" s="837">
        <v>1</v>
      </c>
      <c r="I32" s="849"/>
      <c r="J32" s="849"/>
      <c r="K32" s="837">
        <v>0</v>
      </c>
      <c r="L32" s="849">
        <v>6</v>
      </c>
      <c r="M32" s="850">
        <v>210.66000000000003</v>
      </c>
    </row>
    <row r="33" spans="1:13" ht="14.4" customHeight="1" x14ac:dyDescent="0.3">
      <c r="A33" s="831" t="s">
        <v>2046</v>
      </c>
      <c r="B33" s="832" t="s">
        <v>1709</v>
      </c>
      <c r="C33" s="832" t="s">
        <v>2205</v>
      </c>
      <c r="D33" s="832" t="s">
        <v>2206</v>
      </c>
      <c r="E33" s="832" t="s">
        <v>1958</v>
      </c>
      <c r="F33" s="849">
        <v>1</v>
      </c>
      <c r="G33" s="849">
        <v>35.11</v>
      </c>
      <c r="H33" s="837">
        <v>1</v>
      </c>
      <c r="I33" s="849"/>
      <c r="J33" s="849"/>
      <c r="K33" s="837">
        <v>0</v>
      </c>
      <c r="L33" s="849">
        <v>1</v>
      </c>
      <c r="M33" s="850">
        <v>35.11</v>
      </c>
    </row>
    <row r="34" spans="1:13" ht="14.4" customHeight="1" x14ac:dyDescent="0.3">
      <c r="A34" s="831" t="s">
        <v>2046</v>
      </c>
      <c r="B34" s="832" t="s">
        <v>1709</v>
      </c>
      <c r="C34" s="832" t="s">
        <v>1714</v>
      </c>
      <c r="D34" s="832" t="s">
        <v>686</v>
      </c>
      <c r="E34" s="832" t="s">
        <v>687</v>
      </c>
      <c r="F34" s="849"/>
      <c r="G34" s="849"/>
      <c r="H34" s="837">
        <v>0</v>
      </c>
      <c r="I34" s="849">
        <v>1</v>
      </c>
      <c r="J34" s="849">
        <v>70.23</v>
      </c>
      <c r="K34" s="837">
        <v>1</v>
      </c>
      <c r="L34" s="849">
        <v>1</v>
      </c>
      <c r="M34" s="850">
        <v>70.23</v>
      </c>
    </row>
    <row r="35" spans="1:13" ht="14.4" customHeight="1" x14ac:dyDescent="0.3">
      <c r="A35" s="831" t="s">
        <v>2046</v>
      </c>
      <c r="B35" s="832" t="s">
        <v>3275</v>
      </c>
      <c r="C35" s="832" t="s">
        <v>2191</v>
      </c>
      <c r="D35" s="832" t="s">
        <v>2192</v>
      </c>
      <c r="E35" s="832" t="s">
        <v>2082</v>
      </c>
      <c r="F35" s="849"/>
      <c r="G35" s="849"/>
      <c r="H35" s="837">
        <v>0</v>
      </c>
      <c r="I35" s="849">
        <v>1</v>
      </c>
      <c r="J35" s="849">
        <v>32.76</v>
      </c>
      <c r="K35" s="837">
        <v>1</v>
      </c>
      <c r="L35" s="849">
        <v>1</v>
      </c>
      <c r="M35" s="850">
        <v>32.76</v>
      </c>
    </row>
    <row r="36" spans="1:13" ht="14.4" customHeight="1" x14ac:dyDescent="0.3">
      <c r="A36" s="831" t="s">
        <v>2046</v>
      </c>
      <c r="B36" s="832" t="s">
        <v>3275</v>
      </c>
      <c r="C36" s="832" t="s">
        <v>2084</v>
      </c>
      <c r="D36" s="832" t="s">
        <v>2085</v>
      </c>
      <c r="E36" s="832" t="s">
        <v>2086</v>
      </c>
      <c r="F36" s="849">
        <v>1</v>
      </c>
      <c r="G36" s="849">
        <v>105.29</v>
      </c>
      <c r="H36" s="837">
        <v>1</v>
      </c>
      <c r="I36" s="849"/>
      <c r="J36" s="849"/>
      <c r="K36" s="837">
        <v>0</v>
      </c>
      <c r="L36" s="849">
        <v>1</v>
      </c>
      <c r="M36" s="850">
        <v>105.29</v>
      </c>
    </row>
    <row r="37" spans="1:13" ht="14.4" customHeight="1" x14ac:dyDescent="0.3">
      <c r="A37" s="831" t="s">
        <v>2046</v>
      </c>
      <c r="B37" s="832" t="s">
        <v>3276</v>
      </c>
      <c r="C37" s="832" t="s">
        <v>3180</v>
      </c>
      <c r="D37" s="832" t="s">
        <v>3181</v>
      </c>
      <c r="E37" s="832" t="s">
        <v>3182</v>
      </c>
      <c r="F37" s="849">
        <v>1</v>
      </c>
      <c r="G37" s="849">
        <v>36.369999999999997</v>
      </c>
      <c r="H37" s="837">
        <v>1</v>
      </c>
      <c r="I37" s="849"/>
      <c r="J37" s="849"/>
      <c r="K37" s="837">
        <v>0</v>
      </c>
      <c r="L37" s="849">
        <v>1</v>
      </c>
      <c r="M37" s="850">
        <v>36.369999999999997</v>
      </c>
    </row>
    <row r="38" spans="1:13" ht="14.4" customHeight="1" x14ac:dyDescent="0.3">
      <c r="A38" s="831" t="s">
        <v>2046</v>
      </c>
      <c r="B38" s="832" t="s">
        <v>1723</v>
      </c>
      <c r="C38" s="832" t="s">
        <v>3177</v>
      </c>
      <c r="D38" s="832" t="s">
        <v>2110</v>
      </c>
      <c r="E38" s="832" t="s">
        <v>1726</v>
      </c>
      <c r="F38" s="849">
        <v>1</v>
      </c>
      <c r="G38" s="849">
        <v>31.09</v>
      </c>
      <c r="H38" s="837">
        <v>1</v>
      </c>
      <c r="I38" s="849"/>
      <c r="J38" s="849"/>
      <c r="K38" s="837">
        <v>0</v>
      </c>
      <c r="L38" s="849">
        <v>1</v>
      </c>
      <c r="M38" s="850">
        <v>31.09</v>
      </c>
    </row>
    <row r="39" spans="1:13" ht="14.4" customHeight="1" x14ac:dyDescent="0.3">
      <c r="A39" s="831" t="s">
        <v>2046</v>
      </c>
      <c r="B39" s="832" t="s">
        <v>1723</v>
      </c>
      <c r="C39" s="832" t="s">
        <v>1724</v>
      </c>
      <c r="D39" s="832" t="s">
        <v>1725</v>
      </c>
      <c r="E39" s="832" t="s">
        <v>1726</v>
      </c>
      <c r="F39" s="849"/>
      <c r="G39" s="849"/>
      <c r="H39" s="837">
        <v>0</v>
      </c>
      <c r="I39" s="849">
        <v>1</v>
      </c>
      <c r="J39" s="849">
        <v>31.09</v>
      </c>
      <c r="K39" s="837">
        <v>1</v>
      </c>
      <c r="L39" s="849">
        <v>1</v>
      </c>
      <c r="M39" s="850">
        <v>31.09</v>
      </c>
    </row>
    <row r="40" spans="1:13" ht="14.4" customHeight="1" x14ac:dyDescent="0.3">
      <c r="A40" s="831" t="s">
        <v>2046</v>
      </c>
      <c r="B40" s="832" t="s">
        <v>1723</v>
      </c>
      <c r="C40" s="832" t="s">
        <v>1727</v>
      </c>
      <c r="D40" s="832" t="s">
        <v>1725</v>
      </c>
      <c r="E40" s="832" t="s">
        <v>1728</v>
      </c>
      <c r="F40" s="849"/>
      <c r="G40" s="849"/>
      <c r="H40" s="837">
        <v>0</v>
      </c>
      <c r="I40" s="849">
        <v>1</v>
      </c>
      <c r="J40" s="849">
        <v>62.18</v>
      </c>
      <c r="K40" s="837">
        <v>1</v>
      </c>
      <c r="L40" s="849">
        <v>1</v>
      </c>
      <c r="M40" s="850">
        <v>62.18</v>
      </c>
    </row>
    <row r="41" spans="1:13" ht="14.4" customHeight="1" x14ac:dyDescent="0.3">
      <c r="A41" s="831" t="s">
        <v>2046</v>
      </c>
      <c r="B41" s="832" t="s">
        <v>1733</v>
      </c>
      <c r="C41" s="832" t="s">
        <v>1963</v>
      </c>
      <c r="D41" s="832" t="s">
        <v>991</v>
      </c>
      <c r="E41" s="832" t="s">
        <v>1958</v>
      </c>
      <c r="F41" s="849"/>
      <c r="G41" s="849"/>
      <c r="H41" s="837">
        <v>0</v>
      </c>
      <c r="I41" s="849">
        <v>3</v>
      </c>
      <c r="J41" s="849">
        <v>143.10000000000002</v>
      </c>
      <c r="K41" s="837">
        <v>1</v>
      </c>
      <c r="L41" s="849">
        <v>3</v>
      </c>
      <c r="M41" s="850">
        <v>143.10000000000002</v>
      </c>
    </row>
    <row r="42" spans="1:13" ht="14.4" customHeight="1" x14ac:dyDescent="0.3">
      <c r="A42" s="831" t="s">
        <v>2046</v>
      </c>
      <c r="B42" s="832" t="s">
        <v>1733</v>
      </c>
      <c r="C42" s="832" t="s">
        <v>1734</v>
      </c>
      <c r="D42" s="832" t="s">
        <v>991</v>
      </c>
      <c r="E42" s="832" t="s">
        <v>1735</v>
      </c>
      <c r="F42" s="849"/>
      <c r="G42" s="849"/>
      <c r="H42" s="837">
        <v>0</v>
      </c>
      <c r="I42" s="849">
        <v>1</v>
      </c>
      <c r="J42" s="849">
        <v>143.09</v>
      </c>
      <c r="K42" s="837">
        <v>1</v>
      </c>
      <c r="L42" s="849">
        <v>1</v>
      </c>
      <c r="M42" s="850">
        <v>143.09</v>
      </c>
    </row>
    <row r="43" spans="1:13" ht="14.4" customHeight="1" x14ac:dyDescent="0.3">
      <c r="A43" s="831" t="s">
        <v>2046</v>
      </c>
      <c r="B43" s="832" t="s">
        <v>1738</v>
      </c>
      <c r="C43" s="832" t="s">
        <v>1743</v>
      </c>
      <c r="D43" s="832" t="s">
        <v>1740</v>
      </c>
      <c r="E43" s="832" t="s">
        <v>1744</v>
      </c>
      <c r="F43" s="849"/>
      <c r="G43" s="849"/>
      <c r="H43" s="837">
        <v>0</v>
      </c>
      <c r="I43" s="849">
        <v>1</v>
      </c>
      <c r="J43" s="849">
        <v>10.34</v>
      </c>
      <c r="K43" s="837">
        <v>1</v>
      </c>
      <c r="L43" s="849">
        <v>1</v>
      </c>
      <c r="M43" s="850">
        <v>10.34</v>
      </c>
    </row>
    <row r="44" spans="1:13" ht="14.4" customHeight="1" x14ac:dyDescent="0.3">
      <c r="A44" s="831" t="s">
        <v>2046</v>
      </c>
      <c r="B44" s="832" t="s">
        <v>1738</v>
      </c>
      <c r="C44" s="832" t="s">
        <v>1745</v>
      </c>
      <c r="D44" s="832" t="s">
        <v>1740</v>
      </c>
      <c r="E44" s="832" t="s">
        <v>1746</v>
      </c>
      <c r="F44" s="849"/>
      <c r="G44" s="849"/>
      <c r="H44" s="837">
        <v>0</v>
      </c>
      <c r="I44" s="849">
        <v>1</v>
      </c>
      <c r="J44" s="849">
        <v>15.9</v>
      </c>
      <c r="K44" s="837">
        <v>1</v>
      </c>
      <c r="L44" s="849">
        <v>1</v>
      </c>
      <c r="M44" s="850">
        <v>15.9</v>
      </c>
    </row>
    <row r="45" spans="1:13" ht="14.4" customHeight="1" x14ac:dyDescent="0.3">
      <c r="A45" s="831" t="s">
        <v>2046</v>
      </c>
      <c r="B45" s="832" t="s">
        <v>1738</v>
      </c>
      <c r="C45" s="832" t="s">
        <v>1747</v>
      </c>
      <c r="D45" s="832" t="s">
        <v>1740</v>
      </c>
      <c r="E45" s="832" t="s">
        <v>1726</v>
      </c>
      <c r="F45" s="849"/>
      <c r="G45" s="849"/>
      <c r="H45" s="837">
        <v>0</v>
      </c>
      <c r="I45" s="849">
        <v>2</v>
      </c>
      <c r="J45" s="849">
        <v>95.4</v>
      </c>
      <c r="K45" s="837">
        <v>1</v>
      </c>
      <c r="L45" s="849">
        <v>2</v>
      </c>
      <c r="M45" s="850">
        <v>95.4</v>
      </c>
    </row>
    <row r="46" spans="1:13" ht="14.4" customHeight="1" x14ac:dyDescent="0.3">
      <c r="A46" s="831" t="s">
        <v>2046</v>
      </c>
      <c r="B46" s="832" t="s">
        <v>1738</v>
      </c>
      <c r="C46" s="832" t="s">
        <v>2868</v>
      </c>
      <c r="D46" s="832" t="s">
        <v>1740</v>
      </c>
      <c r="E46" s="832" t="s">
        <v>1629</v>
      </c>
      <c r="F46" s="849"/>
      <c r="G46" s="849"/>
      <c r="H46" s="837">
        <v>0</v>
      </c>
      <c r="I46" s="849">
        <v>1</v>
      </c>
      <c r="J46" s="849">
        <v>158.99</v>
      </c>
      <c r="K46" s="837">
        <v>1</v>
      </c>
      <c r="L46" s="849">
        <v>1</v>
      </c>
      <c r="M46" s="850">
        <v>158.99</v>
      </c>
    </row>
    <row r="47" spans="1:13" ht="14.4" customHeight="1" x14ac:dyDescent="0.3">
      <c r="A47" s="831" t="s">
        <v>2046</v>
      </c>
      <c r="B47" s="832" t="s">
        <v>1738</v>
      </c>
      <c r="C47" s="832" t="s">
        <v>3210</v>
      </c>
      <c r="D47" s="832" t="s">
        <v>3211</v>
      </c>
      <c r="E47" s="832" t="s">
        <v>1726</v>
      </c>
      <c r="F47" s="849">
        <v>1</v>
      </c>
      <c r="G47" s="849">
        <v>47.7</v>
      </c>
      <c r="H47" s="837">
        <v>1</v>
      </c>
      <c r="I47" s="849"/>
      <c r="J47" s="849"/>
      <c r="K47" s="837">
        <v>0</v>
      </c>
      <c r="L47" s="849">
        <v>1</v>
      </c>
      <c r="M47" s="850">
        <v>47.7</v>
      </c>
    </row>
    <row r="48" spans="1:13" ht="14.4" customHeight="1" x14ac:dyDescent="0.3">
      <c r="A48" s="831" t="s">
        <v>2046</v>
      </c>
      <c r="B48" s="832" t="s">
        <v>1750</v>
      </c>
      <c r="C48" s="832" t="s">
        <v>1965</v>
      </c>
      <c r="D48" s="832" t="s">
        <v>1752</v>
      </c>
      <c r="E48" s="832" t="s">
        <v>1966</v>
      </c>
      <c r="F48" s="849"/>
      <c r="G48" s="849"/>
      <c r="H48" s="837">
        <v>0</v>
      </c>
      <c r="I48" s="849">
        <v>1</v>
      </c>
      <c r="J48" s="849">
        <v>72.88</v>
      </c>
      <c r="K48" s="837">
        <v>1</v>
      </c>
      <c r="L48" s="849">
        <v>1</v>
      </c>
      <c r="M48" s="850">
        <v>72.88</v>
      </c>
    </row>
    <row r="49" spans="1:13" ht="14.4" customHeight="1" x14ac:dyDescent="0.3">
      <c r="A49" s="831" t="s">
        <v>2046</v>
      </c>
      <c r="B49" s="832" t="s">
        <v>1750</v>
      </c>
      <c r="C49" s="832" t="s">
        <v>1754</v>
      </c>
      <c r="D49" s="832" t="s">
        <v>1752</v>
      </c>
      <c r="E49" s="832" t="s">
        <v>1755</v>
      </c>
      <c r="F49" s="849"/>
      <c r="G49" s="849"/>
      <c r="H49" s="837">
        <v>0</v>
      </c>
      <c r="I49" s="849">
        <v>2</v>
      </c>
      <c r="J49" s="849">
        <v>291.45999999999998</v>
      </c>
      <c r="K49" s="837">
        <v>1</v>
      </c>
      <c r="L49" s="849">
        <v>2</v>
      </c>
      <c r="M49" s="850">
        <v>291.45999999999998</v>
      </c>
    </row>
    <row r="50" spans="1:13" ht="14.4" customHeight="1" x14ac:dyDescent="0.3">
      <c r="A50" s="831" t="s">
        <v>2046</v>
      </c>
      <c r="B50" s="832" t="s">
        <v>1750</v>
      </c>
      <c r="C50" s="832" t="s">
        <v>1756</v>
      </c>
      <c r="D50" s="832" t="s">
        <v>1752</v>
      </c>
      <c r="E50" s="832" t="s">
        <v>1757</v>
      </c>
      <c r="F50" s="849"/>
      <c r="G50" s="849"/>
      <c r="H50" s="837">
        <v>0</v>
      </c>
      <c r="I50" s="849">
        <v>1</v>
      </c>
      <c r="J50" s="849">
        <v>437.23</v>
      </c>
      <c r="K50" s="837">
        <v>1</v>
      </c>
      <c r="L50" s="849">
        <v>1</v>
      </c>
      <c r="M50" s="850">
        <v>437.23</v>
      </c>
    </row>
    <row r="51" spans="1:13" ht="14.4" customHeight="1" x14ac:dyDescent="0.3">
      <c r="A51" s="831" t="s">
        <v>2046</v>
      </c>
      <c r="B51" s="832" t="s">
        <v>3277</v>
      </c>
      <c r="C51" s="832" t="s">
        <v>3207</v>
      </c>
      <c r="D51" s="832" t="s">
        <v>3208</v>
      </c>
      <c r="E51" s="832" t="s">
        <v>3209</v>
      </c>
      <c r="F51" s="849">
        <v>1</v>
      </c>
      <c r="G51" s="849">
        <v>135.68</v>
      </c>
      <c r="H51" s="837">
        <v>1</v>
      </c>
      <c r="I51" s="849"/>
      <c r="J51" s="849"/>
      <c r="K51" s="837">
        <v>0</v>
      </c>
      <c r="L51" s="849">
        <v>1</v>
      </c>
      <c r="M51" s="850">
        <v>135.68</v>
      </c>
    </row>
    <row r="52" spans="1:13" ht="14.4" customHeight="1" x14ac:dyDescent="0.3">
      <c r="A52" s="831" t="s">
        <v>2046</v>
      </c>
      <c r="B52" s="832" t="s">
        <v>1764</v>
      </c>
      <c r="C52" s="832" t="s">
        <v>3192</v>
      </c>
      <c r="D52" s="832" t="s">
        <v>3193</v>
      </c>
      <c r="E52" s="832" t="s">
        <v>3194</v>
      </c>
      <c r="F52" s="849">
        <v>1</v>
      </c>
      <c r="G52" s="849">
        <v>36.909999999999997</v>
      </c>
      <c r="H52" s="837">
        <v>1</v>
      </c>
      <c r="I52" s="849"/>
      <c r="J52" s="849"/>
      <c r="K52" s="837">
        <v>0</v>
      </c>
      <c r="L52" s="849">
        <v>1</v>
      </c>
      <c r="M52" s="850">
        <v>36.909999999999997</v>
      </c>
    </row>
    <row r="53" spans="1:13" ht="14.4" customHeight="1" x14ac:dyDescent="0.3">
      <c r="A53" s="831" t="s">
        <v>2046</v>
      </c>
      <c r="B53" s="832" t="s">
        <v>1771</v>
      </c>
      <c r="C53" s="832" t="s">
        <v>3023</v>
      </c>
      <c r="D53" s="832" t="s">
        <v>2920</v>
      </c>
      <c r="E53" s="832" t="s">
        <v>2609</v>
      </c>
      <c r="F53" s="849">
        <v>1</v>
      </c>
      <c r="G53" s="849">
        <v>73.83</v>
      </c>
      <c r="H53" s="837">
        <v>1</v>
      </c>
      <c r="I53" s="849"/>
      <c r="J53" s="849"/>
      <c r="K53" s="837">
        <v>0</v>
      </c>
      <c r="L53" s="849">
        <v>1</v>
      </c>
      <c r="M53" s="850">
        <v>73.83</v>
      </c>
    </row>
    <row r="54" spans="1:13" ht="14.4" customHeight="1" x14ac:dyDescent="0.3">
      <c r="A54" s="831" t="s">
        <v>2046</v>
      </c>
      <c r="B54" s="832" t="s">
        <v>1784</v>
      </c>
      <c r="C54" s="832" t="s">
        <v>1785</v>
      </c>
      <c r="D54" s="832" t="s">
        <v>1786</v>
      </c>
      <c r="E54" s="832" t="s">
        <v>1787</v>
      </c>
      <c r="F54" s="849"/>
      <c r="G54" s="849"/>
      <c r="H54" s="837">
        <v>0</v>
      </c>
      <c r="I54" s="849">
        <v>10</v>
      </c>
      <c r="J54" s="849">
        <v>2786.3</v>
      </c>
      <c r="K54" s="837">
        <v>1</v>
      </c>
      <c r="L54" s="849">
        <v>10</v>
      </c>
      <c r="M54" s="850">
        <v>2786.3</v>
      </c>
    </row>
    <row r="55" spans="1:13" ht="14.4" customHeight="1" x14ac:dyDescent="0.3">
      <c r="A55" s="831" t="s">
        <v>2046</v>
      </c>
      <c r="B55" s="832" t="s">
        <v>1784</v>
      </c>
      <c r="C55" s="832" t="s">
        <v>1788</v>
      </c>
      <c r="D55" s="832" t="s">
        <v>1789</v>
      </c>
      <c r="E55" s="832" t="s">
        <v>1790</v>
      </c>
      <c r="F55" s="849"/>
      <c r="G55" s="849"/>
      <c r="H55" s="837">
        <v>0</v>
      </c>
      <c r="I55" s="849">
        <v>1</v>
      </c>
      <c r="J55" s="849">
        <v>430.05</v>
      </c>
      <c r="K55" s="837">
        <v>1</v>
      </c>
      <c r="L55" s="849">
        <v>1</v>
      </c>
      <c r="M55" s="850">
        <v>430.05</v>
      </c>
    </row>
    <row r="56" spans="1:13" ht="14.4" customHeight="1" x14ac:dyDescent="0.3">
      <c r="A56" s="831" t="s">
        <v>2046</v>
      </c>
      <c r="B56" s="832" t="s">
        <v>1784</v>
      </c>
      <c r="C56" s="832" t="s">
        <v>2063</v>
      </c>
      <c r="D56" s="832" t="s">
        <v>1786</v>
      </c>
      <c r="E56" s="832" t="s">
        <v>1796</v>
      </c>
      <c r="F56" s="849">
        <v>1</v>
      </c>
      <c r="G56" s="849">
        <v>117.71</v>
      </c>
      <c r="H56" s="837">
        <v>1</v>
      </c>
      <c r="I56" s="849"/>
      <c r="J56" s="849"/>
      <c r="K56" s="837">
        <v>0</v>
      </c>
      <c r="L56" s="849">
        <v>1</v>
      </c>
      <c r="M56" s="850">
        <v>117.71</v>
      </c>
    </row>
    <row r="57" spans="1:13" ht="14.4" customHeight="1" x14ac:dyDescent="0.3">
      <c r="A57" s="831" t="s">
        <v>2046</v>
      </c>
      <c r="B57" s="832" t="s">
        <v>1784</v>
      </c>
      <c r="C57" s="832" t="s">
        <v>2216</v>
      </c>
      <c r="D57" s="832" t="s">
        <v>1786</v>
      </c>
      <c r="E57" s="832" t="s">
        <v>1798</v>
      </c>
      <c r="F57" s="849">
        <v>1</v>
      </c>
      <c r="G57" s="849">
        <v>392.41</v>
      </c>
      <c r="H57" s="837">
        <v>1</v>
      </c>
      <c r="I57" s="849"/>
      <c r="J57" s="849"/>
      <c r="K57" s="837">
        <v>0</v>
      </c>
      <c r="L57" s="849">
        <v>1</v>
      </c>
      <c r="M57" s="850">
        <v>392.41</v>
      </c>
    </row>
    <row r="58" spans="1:13" ht="14.4" customHeight="1" x14ac:dyDescent="0.3">
      <c r="A58" s="831" t="s">
        <v>2046</v>
      </c>
      <c r="B58" s="832" t="s">
        <v>1784</v>
      </c>
      <c r="C58" s="832" t="s">
        <v>2111</v>
      </c>
      <c r="D58" s="832" t="s">
        <v>1786</v>
      </c>
      <c r="E58" s="832" t="s">
        <v>1800</v>
      </c>
      <c r="F58" s="849">
        <v>3</v>
      </c>
      <c r="G58" s="849">
        <v>543.33000000000004</v>
      </c>
      <c r="H58" s="837">
        <v>1</v>
      </c>
      <c r="I58" s="849"/>
      <c r="J58" s="849"/>
      <c r="K58" s="837">
        <v>0</v>
      </c>
      <c r="L58" s="849">
        <v>3</v>
      </c>
      <c r="M58" s="850">
        <v>543.33000000000004</v>
      </c>
    </row>
    <row r="59" spans="1:13" ht="14.4" customHeight="1" x14ac:dyDescent="0.3">
      <c r="A59" s="831" t="s">
        <v>2046</v>
      </c>
      <c r="B59" s="832" t="s">
        <v>1784</v>
      </c>
      <c r="C59" s="832" t="s">
        <v>2064</v>
      </c>
      <c r="D59" s="832" t="s">
        <v>1786</v>
      </c>
      <c r="E59" s="832" t="s">
        <v>2065</v>
      </c>
      <c r="F59" s="849">
        <v>2</v>
      </c>
      <c r="G59" s="849">
        <v>1207.44</v>
      </c>
      <c r="H59" s="837">
        <v>1</v>
      </c>
      <c r="I59" s="849"/>
      <c r="J59" s="849"/>
      <c r="K59" s="837">
        <v>0</v>
      </c>
      <c r="L59" s="849">
        <v>2</v>
      </c>
      <c r="M59" s="850">
        <v>1207.44</v>
      </c>
    </row>
    <row r="60" spans="1:13" ht="14.4" customHeight="1" x14ac:dyDescent="0.3">
      <c r="A60" s="831" t="s">
        <v>2046</v>
      </c>
      <c r="B60" s="832" t="s">
        <v>1784</v>
      </c>
      <c r="C60" s="832" t="s">
        <v>3178</v>
      </c>
      <c r="D60" s="832" t="s">
        <v>3129</v>
      </c>
      <c r="E60" s="832" t="s">
        <v>1800</v>
      </c>
      <c r="F60" s="849">
        <v>1</v>
      </c>
      <c r="G60" s="849">
        <v>143.35</v>
      </c>
      <c r="H60" s="837">
        <v>1</v>
      </c>
      <c r="I60" s="849"/>
      <c r="J60" s="849"/>
      <c r="K60" s="837">
        <v>0</v>
      </c>
      <c r="L60" s="849">
        <v>1</v>
      </c>
      <c r="M60" s="850">
        <v>143.35</v>
      </c>
    </row>
    <row r="61" spans="1:13" ht="14.4" customHeight="1" x14ac:dyDescent="0.3">
      <c r="A61" s="831" t="s">
        <v>2046</v>
      </c>
      <c r="B61" s="832" t="s">
        <v>1793</v>
      </c>
      <c r="C61" s="832" t="s">
        <v>3218</v>
      </c>
      <c r="D61" s="832" t="s">
        <v>2156</v>
      </c>
      <c r="E61" s="832" t="s">
        <v>687</v>
      </c>
      <c r="F61" s="849">
        <v>1</v>
      </c>
      <c r="G61" s="849">
        <v>93.18</v>
      </c>
      <c r="H61" s="837">
        <v>1</v>
      </c>
      <c r="I61" s="849"/>
      <c r="J61" s="849"/>
      <c r="K61" s="837">
        <v>0</v>
      </c>
      <c r="L61" s="849">
        <v>1</v>
      </c>
      <c r="M61" s="850">
        <v>93.18</v>
      </c>
    </row>
    <row r="62" spans="1:13" ht="14.4" customHeight="1" x14ac:dyDescent="0.3">
      <c r="A62" s="831" t="s">
        <v>2046</v>
      </c>
      <c r="B62" s="832" t="s">
        <v>1793</v>
      </c>
      <c r="C62" s="832" t="s">
        <v>2588</v>
      </c>
      <c r="D62" s="832" t="s">
        <v>2156</v>
      </c>
      <c r="E62" s="832" t="s">
        <v>1796</v>
      </c>
      <c r="F62" s="849">
        <v>1</v>
      </c>
      <c r="G62" s="849">
        <v>143.35</v>
      </c>
      <c r="H62" s="837">
        <v>1</v>
      </c>
      <c r="I62" s="849"/>
      <c r="J62" s="849"/>
      <c r="K62" s="837">
        <v>0</v>
      </c>
      <c r="L62" s="849">
        <v>1</v>
      </c>
      <c r="M62" s="850">
        <v>143.35</v>
      </c>
    </row>
    <row r="63" spans="1:13" ht="14.4" customHeight="1" x14ac:dyDescent="0.3">
      <c r="A63" s="831" t="s">
        <v>2046</v>
      </c>
      <c r="B63" s="832" t="s">
        <v>1793</v>
      </c>
      <c r="C63" s="832" t="s">
        <v>2589</v>
      </c>
      <c r="D63" s="832" t="s">
        <v>2156</v>
      </c>
      <c r="E63" s="832" t="s">
        <v>2245</v>
      </c>
      <c r="F63" s="849">
        <v>1</v>
      </c>
      <c r="G63" s="849">
        <v>430.05</v>
      </c>
      <c r="H63" s="837">
        <v>1</v>
      </c>
      <c r="I63" s="849"/>
      <c r="J63" s="849"/>
      <c r="K63" s="837">
        <v>0</v>
      </c>
      <c r="L63" s="849">
        <v>1</v>
      </c>
      <c r="M63" s="850">
        <v>430.05</v>
      </c>
    </row>
    <row r="64" spans="1:13" ht="14.4" customHeight="1" x14ac:dyDescent="0.3">
      <c r="A64" s="831" t="s">
        <v>2046</v>
      </c>
      <c r="B64" s="832" t="s">
        <v>1793</v>
      </c>
      <c r="C64" s="832" t="s">
        <v>3219</v>
      </c>
      <c r="D64" s="832" t="s">
        <v>2591</v>
      </c>
      <c r="E64" s="832" t="s">
        <v>3220</v>
      </c>
      <c r="F64" s="849">
        <v>1</v>
      </c>
      <c r="G64" s="849">
        <v>401.39</v>
      </c>
      <c r="H64" s="837">
        <v>1</v>
      </c>
      <c r="I64" s="849"/>
      <c r="J64" s="849"/>
      <c r="K64" s="837">
        <v>0</v>
      </c>
      <c r="L64" s="849">
        <v>1</v>
      </c>
      <c r="M64" s="850">
        <v>401.39</v>
      </c>
    </row>
    <row r="65" spans="1:13" ht="14.4" customHeight="1" x14ac:dyDescent="0.3">
      <c r="A65" s="831" t="s">
        <v>2046</v>
      </c>
      <c r="B65" s="832" t="s">
        <v>1793</v>
      </c>
      <c r="C65" s="832" t="s">
        <v>3221</v>
      </c>
      <c r="D65" s="832" t="s">
        <v>3222</v>
      </c>
      <c r="E65" s="832" t="s">
        <v>1796</v>
      </c>
      <c r="F65" s="849">
        <v>1</v>
      </c>
      <c r="G65" s="849">
        <v>143.35</v>
      </c>
      <c r="H65" s="837">
        <v>1</v>
      </c>
      <c r="I65" s="849"/>
      <c r="J65" s="849"/>
      <c r="K65" s="837">
        <v>0</v>
      </c>
      <c r="L65" s="849">
        <v>1</v>
      </c>
      <c r="M65" s="850">
        <v>143.35</v>
      </c>
    </row>
    <row r="66" spans="1:13" ht="14.4" customHeight="1" x14ac:dyDescent="0.3">
      <c r="A66" s="831" t="s">
        <v>2046</v>
      </c>
      <c r="B66" s="832" t="s">
        <v>3278</v>
      </c>
      <c r="C66" s="832" t="s">
        <v>3224</v>
      </c>
      <c r="D66" s="832" t="s">
        <v>3225</v>
      </c>
      <c r="E66" s="832" t="s">
        <v>2020</v>
      </c>
      <c r="F66" s="849">
        <v>1</v>
      </c>
      <c r="G66" s="849">
        <v>462.98</v>
      </c>
      <c r="H66" s="837">
        <v>1</v>
      </c>
      <c r="I66" s="849"/>
      <c r="J66" s="849"/>
      <c r="K66" s="837">
        <v>0</v>
      </c>
      <c r="L66" s="849">
        <v>1</v>
      </c>
      <c r="M66" s="850">
        <v>462.98</v>
      </c>
    </row>
    <row r="67" spans="1:13" ht="14.4" customHeight="1" x14ac:dyDescent="0.3">
      <c r="A67" s="831" t="s">
        <v>2046</v>
      </c>
      <c r="B67" s="832" t="s">
        <v>1801</v>
      </c>
      <c r="C67" s="832" t="s">
        <v>3228</v>
      </c>
      <c r="D67" s="832" t="s">
        <v>3229</v>
      </c>
      <c r="E67" s="832" t="s">
        <v>2167</v>
      </c>
      <c r="F67" s="849">
        <v>1</v>
      </c>
      <c r="G67" s="849">
        <v>100.1</v>
      </c>
      <c r="H67" s="837">
        <v>1</v>
      </c>
      <c r="I67" s="849"/>
      <c r="J67" s="849"/>
      <c r="K67" s="837">
        <v>0</v>
      </c>
      <c r="L67" s="849">
        <v>1</v>
      </c>
      <c r="M67" s="850">
        <v>100.1</v>
      </c>
    </row>
    <row r="68" spans="1:13" ht="14.4" customHeight="1" x14ac:dyDescent="0.3">
      <c r="A68" s="831" t="s">
        <v>2046</v>
      </c>
      <c r="B68" s="832" t="s">
        <v>1807</v>
      </c>
      <c r="C68" s="832" t="s">
        <v>1975</v>
      </c>
      <c r="D68" s="832" t="s">
        <v>1812</v>
      </c>
      <c r="E68" s="832" t="s">
        <v>1976</v>
      </c>
      <c r="F68" s="849"/>
      <c r="G68" s="849"/>
      <c r="H68" s="837">
        <v>0</v>
      </c>
      <c r="I68" s="849">
        <v>1</v>
      </c>
      <c r="J68" s="849">
        <v>84.18</v>
      </c>
      <c r="K68" s="837">
        <v>1</v>
      </c>
      <c r="L68" s="849">
        <v>1</v>
      </c>
      <c r="M68" s="850">
        <v>84.18</v>
      </c>
    </row>
    <row r="69" spans="1:13" ht="14.4" customHeight="1" x14ac:dyDescent="0.3">
      <c r="A69" s="831" t="s">
        <v>2046</v>
      </c>
      <c r="B69" s="832" t="s">
        <v>1816</v>
      </c>
      <c r="C69" s="832" t="s">
        <v>1819</v>
      </c>
      <c r="D69" s="832" t="s">
        <v>1156</v>
      </c>
      <c r="E69" s="832" t="s">
        <v>1820</v>
      </c>
      <c r="F69" s="849"/>
      <c r="G69" s="849"/>
      <c r="H69" s="837">
        <v>0</v>
      </c>
      <c r="I69" s="849">
        <v>1</v>
      </c>
      <c r="J69" s="849">
        <v>154.36000000000001</v>
      </c>
      <c r="K69" s="837">
        <v>1</v>
      </c>
      <c r="L69" s="849">
        <v>1</v>
      </c>
      <c r="M69" s="850">
        <v>154.36000000000001</v>
      </c>
    </row>
    <row r="70" spans="1:13" ht="14.4" customHeight="1" x14ac:dyDescent="0.3">
      <c r="A70" s="831" t="s">
        <v>2046</v>
      </c>
      <c r="B70" s="832" t="s">
        <v>1816</v>
      </c>
      <c r="C70" s="832" t="s">
        <v>1817</v>
      </c>
      <c r="D70" s="832" t="s">
        <v>1156</v>
      </c>
      <c r="E70" s="832" t="s">
        <v>1818</v>
      </c>
      <c r="F70" s="849"/>
      <c r="G70" s="849"/>
      <c r="H70" s="837">
        <v>0</v>
      </c>
      <c r="I70" s="849">
        <v>1</v>
      </c>
      <c r="J70" s="849">
        <v>225.06</v>
      </c>
      <c r="K70" s="837">
        <v>1</v>
      </c>
      <c r="L70" s="849">
        <v>1</v>
      </c>
      <c r="M70" s="850">
        <v>225.06</v>
      </c>
    </row>
    <row r="71" spans="1:13" ht="14.4" customHeight="1" x14ac:dyDescent="0.3">
      <c r="A71" s="831" t="s">
        <v>2046</v>
      </c>
      <c r="B71" s="832" t="s">
        <v>1854</v>
      </c>
      <c r="C71" s="832" t="s">
        <v>1858</v>
      </c>
      <c r="D71" s="832" t="s">
        <v>1859</v>
      </c>
      <c r="E71" s="832" t="s">
        <v>1860</v>
      </c>
      <c r="F71" s="849"/>
      <c r="G71" s="849"/>
      <c r="H71" s="837">
        <v>0</v>
      </c>
      <c r="I71" s="849">
        <v>1</v>
      </c>
      <c r="J71" s="849">
        <v>3231.81</v>
      </c>
      <c r="K71" s="837">
        <v>1</v>
      </c>
      <c r="L71" s="849">
        <v>1</v>
      </c>
      <c r="M71" s="850">
        <v>3231.81</v>
      </c>
    </row>
    <row r="72" spans="1:13" ht="14.4" customHeight="1" x14ac:dyDescent="0.3">
      <c r="A72" s="831" t="s">
        <v>2046</v>
      </c>
      <c r="B72" s="832" t="s">
        <v>1861</v>
      </c>
      <c r="C72" s="832" t="s">
        <v>3176</v>
      </c>
      <c r="D72" s="832" t="s">
        <v>635</v>
      </c>
      <c r="E72" s="832" t="s">
        <v>2458</v>
      </c>
      <c r="F72" s="849"/>
      <c r="G72" s="849"/>
      <c r="H72" s="837">
        <v>0</v>
      </c>
      <c r="I72" s="849">
        <v>1</v>
      </c>
      <c r="J72" s="849">
        <v>21.76</v>
      </c>
      <c r="K72" s="837">
        <v>1</v>
      </c>
      <c r="L72" s="849">
        <v>1</v>
      </c>
      <c r="M72" s="850">
        <v>21.76</v>
      </c>
    </row>
    <row r="73" spans="1:13" ht="14.4" customHeight="1" x14ac:dyDescent="0.3">
      <c r="A73" s="831" t="s">
        <v>2046</v>
      </c>
      <c r="B73" s="832" t="s">
        <v>1901</v>
      </c>
      <c r="C73" s="832" t="s">
        <v>1902</v>
      </c>
      <c r="D73" s="832" t="s">
        <v>1903</v>
      </c>
      <c r="E73" s="832" t="s">
        <v>1904</v>
      </c>
      <c r="F73" s="849"/>
      <c r="G73" s="849"/>
      <c r="H73" s="837">
        <v>0</v>
      </c>
      <c r="I73" s="849">
        <v>1</v>
      </c>
      <c r="J73" s="849">
        <v>4.7</v>
      </c>
      <c r="K73" s="837">
        <v>1</v>
      </c>
      <c r="L73" s="849">
        <v>1</v>
      </c>
      <c r="M73" s="850">
        <v>4.7</v>
      </c>
    </row>
    <row r="74" spans="1:13" ht="14.4" customHeight="1" x14ac:dyDescent="0.3">
      <c r="A74" s="831" t="s">
        <v>2046</v>
      </c>
      <c r="B74" s="832" t="s">
        <v>1912</v>
      </c>
      <c r="C74" s="832" t="s">
        <v>1913</v>
      </c>
      <c r="D74" s="832" t="s">
        <v>713</v>
      </c>
      <c r="E74" s="832" t="s">
        <v>687</v>
      </c>
      <c r="F74" s="849"/>
      <c r="G74" s="849"/>
      <c r="H74" s="837">
        <v>0</v>
      </c>
      <c r="I74" s="849">
        <v>1</v>
      </c>
      <c r="J74" s="849">
        <v>65.989999999999995</v>
      </c>
      <c r="K74" s="837">
        <v>1</v>
      </c>
      <c r="L74" s="849">
        <v>1</v>
      </c>
      <c r="M74" s="850">
        <v>65.989999999999995</v>
      </c>
    </row>
    <row r="75" spans="1:13" ht="14.4" customHeight="1" x14ac:dyDescent="0.3">
      <c r="A75" s="831" t="s">
        <v>2046</v>
      </c>
      <c r="B75" s="832" t="s">
        <v>1758</v>
      </c>
      <c r="C75" s="832" t="s">
        <v>1762</v>
      </c>
      <c r="D75" s="832" t="s">
        <v>1760</v>
      </c>
      <c r="E75" s="832" t="s">
        <v>1763</v>
      </c>
      <c r="F75" s="849"/>
      <c r="G75" s="849"/>
      <c r="H75" s="837">
        <v>0</v>
      </c>
      <c r="I75" s="849">
        <v>1</v>
      </c>
      <c r="J75" s="849">
        <v>218.32</v>
      </c>
      <c r="K75" s="837">
        <v>1</v>
      </c>
      <c r="L75" s="849">
        <v>1</v>
      </c>
      <c r="M75" s="850">
        <v>218.32</v>
      </c>
    </row>
    <row r="76" spans="1:13" ht="14.4" customHeight="1" x14ac:dyDescent="0.3">
      <c r="A76" s="831" t="s">
        <v>2046</v>
      </c>
      <c r="B76" s="832" t="s">
        <v>1878</v>
      </c>
      <c r="C76" s="832" t="s">
        <v>3239</v>
      </c>
      <c r="D76" s="832" t="s">
        <v>2640</v>
      </c>
      <c r="E76" s="832" t="s">
        <v>3240</v>
      </c>
      <c r="F76" s="849">
        <v>2</v>
      </c>
      <c r="G76" s="849">
        <v>100.64</v>
      </c>
      <c r="H76" s="837">
        <v>1</v>
      </c>
      <c r="I76" s="849"/>
      <c r="J76" s="849"/>
      <c r="K76" s="837">
        <v>0</v>
      </c>
      <c r="L76" s="849">
        <v>2</v>
      </c>
      <c r="M76" s="850">
        <v>100.64</v>
      </c>
    </row>
    <row r="77" spans="1:13" ht="14.4" customHeight="1" x14ac:dyDescent="0.3">
      <c r="A77" s="831" t="s">
        <v>2047</v>
      </c>
      <c r="B77" s="832" t="s">
        <v>1690</v>
      </c>
      <c r="C77" s="832" t="s">
        <v>1693</v>
      </c>
      <c r="D77" s="832" t="s">
        <v>1694</v>
      </c>
      <c r="E77" s="832" t="s">
        <v>1695</v>
      </c>
      <c r="F77" s="849"/>
      <c r="G77" s="849"/>
      <c r="H77" s="837">
        <v>0</v>
      </c>
      <c r="I77" s="849">
        <v>1</v>
      </c>
      <c r="J77" s="849">
        <v>38.04</v>
      </c>
      <c r="K77" s="837">
        <v>1</v>
      </c>
      <c r="L77" s="849">
        <v>1</v>
      </c>
      <c r="M77" s="850">
        <v>38.04</v>
      </c>
    </row>
    <row r="78" spans="1:13" ht="14.4" customHeight="1" x14ac:dyDescent="0.3">
      <c r="A78" s="831" t="s">
        <v>2047</v>
      </c>
      <c r="B78" s="832" t="s">
        <v>3279</v>
      </c>
      <c r="C78" s="832" t="s">
        <v>2234</v>
      </c>
      <c r="D78" s="832" t="s">
        <v>2235</v>
      </c>
      <c r="E78" s="832" t="s">
        <v>2236</v>
      </c>
      <c r="F78" s="849"/>
      <c r="G78" s="849"/>
      <c r="H78" s="837">
        <v>0</v>
      </c>
      <c r="I78" s="849">
        <v>1</v>
      </c>
      <c r="J78" s="849">
        <v>141.09</v>
      </c>
      <c r="K78" s="837">
        <v>1</v>
      </c>
      <c r="L78" s="849">
        <v>1</v>
      </c>
      <c r="M78" s="850">
        <v>141.09</v>
      </c>
    </row>
    <row r="79" spans="1:13" ht="14.4" customHeight="1" x14ac:dyDescent="0.3">
      <c r="A79" s="831" t="s">
        <v>2048</v>
      </c>
      <c r="B79" s="832" t="s">
        <v>1624</v>
      </c>
      <c r="C79" s="832" t="s">
        <v>1625</v>
      </c>
      <c r="D79" s="832" t="s">
        <v>1626</v>
      </c>
      <c r="E79" s="832" t="s">
        <v>1627</v>
      </c>
      <c r="F79" s="849"/>
      <c r="G79" s="849"/>
      <c r="H79" s="837">
        <v>0</v>
      </c>
      <c r="I79" s="849">
        <v>2</v>
      </c>
      <c r="J79" s="849">
        <v>241.22</v>
      </c>
      <c r="K79" s="837">
        <v>1</v>
      </c>
      <c r="L79" s="849">
        <v>2</v>
      </c>
      <c r="M79" s="850">
        <v>241.22</v>
      </c>
    </row>
    <row r="80" spans="1:13" ht="14.4" customHeight="1" x14ac:dyDescent="0.3">
      <c r="A80" s="831" t="s">
        <v>2048</v>
      </c>
      <c r="B80" s="832" t="s">
        <v>1624</v>
      </c>
      <c r="C80" s="832" t="s">
        <v>1628</v>
      </c>
      <c r="D80" s="832" t="s">
        <v>1626</v>
      </c>
      <c r="E80" s="832" t="s">
        <v>1629</v>
      </c>
      <c r="F80" s="849">
        <v>2</v>
      </c>
      <c r="G80" s="849">
        <v>369.48</v>
      </c>
      <c r="H80" s="837">
        <v>1</v>
      </c>
      <c r="I80" s="849"/>
      <c r="J80" s="849"/>
      <c r="K80" s="837">
        <v>0</v>
      </c>
      <c r="L80" s="849">
        <v>2</v>
      </c>
      <c r="M80" s="850">
        <v>369.48</v>
      </c>
    </row>
    <row r="81" spans="1:13" ht="14.4" customHeight="1" x14ac:dyDescent="0.3">
      <c r="A81" s="831" t="s">
        <v>2048</v>
      </c>
      <c r="B81" s="832" t="s">
        <v>1647</v>
      </c>
      <c r="C81" s="832" t="s">
        <v>1648</v>
      </c>
      <c r="D81" s="832" t="s">
        <v>1649</v>
      </c>
      <c r="E81" s="832" t="s">
        <v>1650</v>
      </c>
      <c r="F81" s="849"/>
      <c r="G81" s="849"/>
      <c r="H81" s="837">
        <v>0</v>
      </c>
      <c r="I81" s="849">
        <v>1</v>
      </c>
      <c r="J81" s="849">
        <v>93.43</v>
      </c>
      <c r="K81" s="837">
        <v>1</v>
      </c>
      <c r="L81" s="849">
        <v>1</v>
      </c>
      <c r="M81" s="850">
        <v>93.43</v>
      </c>
    </row>
    <row r="82" spans="1:13" ht="14.4" customHeight="1" x14ac:dyDescent="0.3">
      <c r="A82" s="831" t="s">
        <v>2048</v>
      </c>
      <c r="B82" s="832" t="s">
        <v>1659</v>
      </c>
      <c r="C82" s="832" t="s">
        <v>1662</v>
      </c>
      <c r="D82" s="832" t="s">
        <v>731</v>
      </c>
      <c r="E82" s="832" t="s">
        <v>1663</v>
      </c>
      <c r="F82" s="849"/>
      <c r="G82" s="849"/>
      <c r="H82" s="837">
        <v>0</v>
      </c>
      <c r="I82" s="849">
        <v>3</v>
      </c>
      <c r="J82" s="849">
        <v>232.02</v>
      </c>
      <c r="K82" s="837">
        <v>1</v>
      </c>
      <c r="L82" s="849">
        <v>3</v>
      </c>
      <c r="M82" s="850">
        <v>232.02</v>
      </c>
    </row>
    <row r="83" spans="1:13" ht="14.4" customHeight="1" x14ac:dyDescent="0.3">
      <c r="A83" s="831" t="s">
        <v>2048</v>
      </c>
      <c r="B83" s="832" t="s">
        <v>1709</v>
      </c>
      <c r="C83" s="832" t="s">
        <v>1957</v>
      </c>
      <c r="D83" s="832" t="s">
        <v>686</v>
      </c>
      <c r="E83" s="832" t="s">
        <v>1958</v>
      </c>
      <c r="F83" s="849"/>
      <c r="G83" s="849"/>
      <c r="H83" s="837">
        <v>0</v>
      </c>
      <c r="I83" s="849">
        <v>1</v>
      </c>
      <c r="J83" s="849">
        <v>35.11</v>
      </c>
      <c r="K83" s="837">
        <v>1</v>
      </c>
      <c r="L83" s="849">
        <v>1</v>
      </c>
      <c r="M83" s="850">
        <v>35.11</v>
      </c>
    </row>
    <row r="84" spans="1:13" ht="14.4" customHeight="1" x14ac:dyDescent="0.3">
      <c r="A84" s="831" t="s">
        <v>2048</v>
      </c>
      <c r="B84" s="832" t="s">
        <v>1709</v>
      </c>
      <c r="C84" s="832" t="s">
        <v>2067</v>
      </c>
      <c r="D84" s="832" t="s">
        <v>2068</v>
      </c>
      <c r="E84" s="832" t="s">
        <v>2069</v>
      </c>
      <c r="F84" s="849">
        <v>2</v>
      </c>
      <c r="G84" s="849">
        <v>210.64</v>
      </c>
      <c r="H84" s="837">
        <v>1</v>
      </c>
      <c r="I84" s="849"/>
      <c r="J84" s="849"/>
      <c r="K84" s="837">
        <v>0</v>
      </c>
      <c r="L84" s="849">
        <v>2</v>
      </c>
      <c r="M84" s="850">
        <v>210.64</v>
      </c>
    </row>
    <row r="85" spans="1:13" ht="14.4" customHeight="1" x14ac:dyDescent="0.3">
      <c r="A85" s="831" t="s">
        <v>2048</v>
      </c>
      <c r="B85" s="832" t="s">
        <v>1709</v>
      </c>
      <c r="C85" s="832" t="s">
        <v>2070</v>
      </c>
      <c r="D85" s="832" t="s">
        <v>2071</v>
      </c>
      <c r="E85" s="832" t="s">
        <v>2072</v>
      </c>
      <c r="F85" s="849">
        <v>1</v>
      </c>
      <c r="G85" s="849">
        <v>16.38</v>
      </c>
      <c r="H85" s="837">
        <v>1</v>
      </c>
      <c r="I85" s="849"/>
      <c r="J85" s="849"/>
      <c r="K85" s="837">
        <v>0</v>
      </c>
      <c r="L85" s="849">
        <v>1</v>
      </c>
      <c r="M85" s="850">
        <v>16.38</v>
      </c>
    </row>
    <row r="86" spans="1:13" ht="14.4" customHeight="1" x14ac:dyDescent="0.3">
      <c r="A86" s="831" t="s">
        <v>2048</v>
      </c>
      <c r="B86" s="832" t="s">
        <v>1709</v>
      </c>
      <c r="C86" s="832" t="s">
        <v>2073</v>
      </c>
      <c r="D86" s="832" t="s">
        <v>2068</v>
      </c>
      <c r="E86" s="832" t="s">
        <v>687</v>
      </c>
      <c r="F86" s="849">
        <v>1</v>
      </c>
      <c r="G86" s="849">
        <v>70.23</v>
      </c>
      <c r="H86" s="837">
        <v>1</v>
      </c>
      <c r="I86" s="849"/>
      <c r="J86" s="849"/>
      <c r="K86" s="837">
        <v>0</v>
      </c>
      <c r="L86" s="849">
        <v>1</v>
      </c>
      <c r="M86" s="850">
        <v>70.23</v>
      </c>
    </row>
    <row r="87" spans="1:13" ht="14.4" customHeight="1" x14ac:dyDescent="0.3">
      <c r="A87" s="831" t="s">
        <v>2048</v>
      </c>
      <c r="B87" s="832" t="s">
        <v>3275</v>
      </c>
      <c r="C87" s="832" t="s">
        <v>2084</v>
      </c>
      <c r="D87" s="832" t="s">
        <v>2085</v>
      </c>
      <c r="E87" s="832" t="s">
        <v>2086</v>
      </c>
      <c r="F87" s="849">
        <v>1</v>
      </c>
      <c r="G87" s="849">
        <v>105.29</v>
      </c>
      <c r="H87" s="837">
        <v>1</v>
      </c>
      <c r="I87" s="849"/>
      <c r="J87" s="849"/>
      <c r="K87" s="837">
        <v>0</v>
      </c>
      <c r="L87" s="849">
        <v>1</v>
      </c>
      <c r="M87" s="850">
        <v>105.29</v>
      </c>
    </row>
    <row r="88" spans="1:13" ht="14.4" customHeight="1" x14ac:dyDescent="0.3">
      <c r="A88" s="831" t="s">
        <v>2048</v>
      </c>
      <c r="B88" s="832" t="s">
        <v>1784</v>
      </c>
      <c r="C88" s="832" t="s">
        <v>1785</v>
      </c>
      <c r="D88" s="832" t="s">
        <v>1786</v>
      </c>
      <c r="E88" s="832" t="s">
        <v>1787</v>
      </c>
      <c r="F88" s="849"/>
      <c r="G88" s="849"/>
      <c r="H88" s="837">
        <v>0</v>
      </c>
      <c r="I88" s="849">
        <v>1</v>
      </c>
      <c r="J88" s="849">
        <v>278.63</v>
      </c>
      <c r="K88" s="837">
        <v>1</v>
      </c>
      <c r="L88" s="849">
        <v>1</v>
      </c>
      <c r="M88" s="850">
        <v>278.63</v>
      </c>
    </row>
    <row r="89" spans="1:13" ht="14.4" customHeight="1" x14ac:dyDescent="0.3">
      <c r="A89" s="831" t="s">
        <v>2048</v>
      </c>
      <c r="B89" s="832" t="s">
        <v>1784</v>
      </c>
      <c r="C89" s="832" t="s">
        <v>2063</v>
      </c>
      <c r="D89" s="832" t="s">
        <v>1786</v>
      </c>
      <c r="E89" s="832" t="s">
        <v>1796</v>
      </c>
      <c r="F89" s="849">
        <v>1</v>
      </c>
      <c r="G89" s="849">
        <v>117.71</v>
      </c>
      <c r="H89" s="837">
        <v>1</v>
      </c>
      <c r="I89" s="849"/>
      <c r="J89" s="849"/>
      <c r="K89" s="837">
        <v>0</v>
      </c>
      <c r="L89" s="849">
        <v>1</v>
      </c>
      <c r="M89" s="850">
        <v>117.71</v>
      </c>
    </row>
    <row r="90" spans="1:13" ht="14.4" customHeight="1" x14ac:dyDescent="0.3">
      <c r="A90" s="831" t="s">
        <v>2048</v>
      </c>
      <c r="B90" s="832" t="s">
        <v>1784</v>
      </c>
      <c r="C90" s="832" t="s">
        <v>2064</v>
      </c>
      <c r="D90" s="832" t="s">
        <v>1786</v>
      </c>
      <c r="E90" s="832" t="s">
        <v>2065</v>
      </c>
      <c r="F90" s="849">
        <v>1</v>
      </c>
      <c r="G90" s="849">
        <v>603.72</v>
      </c>
      <c r="H90" s="837">
        <v>1</v>
      </c>
      <c r="I90" s="849"/>
      <c r="J90" s="849"/>
      <c r="K90" s="837">
        <v>0</v>
      </c>
      <c r="L90" s="849">
        <v>1</v>
      </c>
      <c r="M90" s="850">
        <v>603.72</v>
      </c>
    </row>
    <row r="91" spans="1:13" ht="14.4" customHeight="1" x14ac:dyDescent="0.3">
      <c r="A91" s="831" t="s">
        <v>2048</v>
      </c>
      <c r="B91" s="832" t="s">
        <v>1653</v>
      </c>
      <c r="C91" s="832" t="s">
        <v>2088</v>
      </c>
      <c r="D91" s="832" t="s">
        <v>1655</v>
      </c>
      <c r="E91" s="832" t="s">
        <v>2089</v>
      </c>
      <c r="F91" s="849"/>
      <c r="G91" s="849"/>
      <c r="H91" s="837">
        <v>0</v>
      </c>
      <c r="I91" s="849">
        <v>1</v>
      </c>
      <c r="J91" s="849">
        <v>515</v>
      </c>
      <c r="K91" s="837">
        <v>1</v>
      </c>
      <c r="L91" s="849">
        <v>1</v>
      </c>
      <c r="M91" s="850">
        <v>515</v>
      </c>
    </row>
    <row r="92" spans="1:13" ht="14.4" customHeight="1" x14ac:dyDescent="0.3">
      <c r="A92" s="831" t="s">
        <v>2049</v>
      </c>
      <c r="B92" s="832" t="s">
        <v>1597</v>
      </c>
      <c r="C92" s="832" t="s">
        <v>2350</v>
      </c>
      <c r="D92" s="832" t="s">
        <v>1601</v>
      </c>
      <c r="E92" s="832" t="s">
        <v>1606</v>
      </c>
      <c r="F92" s="849"/>
      <c r="G92" s="849"/>
      <c r="H92" s="837">
        <v>0</v>
      </c>
      <c r="I92" s="849">
        <v>1</v>
      </c>
      <c r="J92" s="849">
        <v>115.18</v>
      </c>
      <c r="K92" s="837">
        <v>1</v>
      </c>
      <c r="L92" s="849">
        <v>1</v>
      </c>
      <c r="M92" s="850">
        <v>115.18</v>
      </c>
    </row>
    <row r="93" spans="1:13" ht="14.4" customHeight="1" x14ac:dyDescent="0.3">
      <c r="A93" s="831" t="s">
        <v>2049</v>
      </c>
      <c r="B93" s="832" t="s">
        <v>1597</v>
      </c>
      <c r="C93" s="832" t="s">
        <v>2143</v>
      </c>
      <c r="D93" s="832" t="s">
        <v>1601</v>
      </c>
      <c r="E93" s="832" t="s">
        <v>1602</v>
      </c>
      <c r="F93" s="849"/>
      <c r="G93" s="849"/>
      <c r="H93" s="837">
        <v>0</v>
      </c>
      <c r="I93" s="849">
        <v>1</v>
      </c>
      <c r="J93" s="849">
        <v>16.12</v>
      </c>
      <c r="K93" s="837">
        <v>1</v>
      </c>
      <c r="L93" s="849">
        <v>1</v>
      </c>
      <c r="M93" s="850">
        <v>16.12</v>
      </c>
    </row>
    <row r="94" spans="1:13" ht="14.4" customHeight="1" x14ac:dyDescent="0.3">
      <c r="A94" s="831" t="s">
        <v>2049</v>
      </c>
      <c r="B94" s="832" t="s">
        <v>1597</v>
      </c>
      <c r="C94" s="832" t="s">
        <v>2144</v>
      </c>
      <c r="D94" s="832" t="s">
        <v>1601</v>
      </c>
      <c r="E94" s="832" t="s">
        <v>2145</v>
      </c>
      <c r="F94" s="849"/>
      <c r="G94" s="849"/>
      <c r="H94" s="837">
        <v>0</v>
      </c>
      <c r="I94" s="849">
        <v>2</v>
      </c>
      <c r="J94" s="849">
        <v>64.5</v>
      </c>
      <c r="K94" s="837">
        <v>1</v>
      </c>
      <c r="L94" s="849">
        <v>2</v>
      </c>
      <c r="M94" s="850">
        <v>64.5</v>
      </c>
    </row>
    <row r="95" spans="1:13" ht="14.4" customHeight="1" x14ac:dyDescent="0.3">
      <c r="A95" s="831" t="s">
        <v>2049</v>
      </c>
      <c r="B95" s="832" t="s">
        <v>1597</v>
      </c>
      <c r="C95" s="832" t="s">
        <v>2351</v>
      </c>
      <c r="D95" s="832" t="s">
        <v>1601</v>
      </c>
      <c r="E95" s="832"/>
      <c r="F95" s="849">
        <v>1</v>
      </c>
      <c r="G95" s="849">
        <v>34.56</v>
      </c>
      <c r="H95" s="837">
        <v>1</v>
      </c>
      <c r="I95" s="849"/>
      <c r="J95" s="849"/>
      <c r="K95" s="837">
        <v>0</v>
      </c>
      <c r="L95" s="849">
        <v>1</v>
      </c>
      <c r="M95" s="850">
        <v>34.56</v>
      </c>
    </row>
    <row r="96" spans="1:13" ht="14.4" customHeight="1" x14ac:dyDescent="0.3">
      <c r="A96" s="831" t="s">
        <v>2049</v>
      </c>
      <c r="B96" s="832" t="s">
        <v>1597</v>
      </c>
      <c r="C96" s="832" t="s">
        <v>2353</v>
      </c>
      <c r="D96" s="832" t="s">
        <v>1601</v>
      </c>
      <c r="E96" s="832" t="s">
        <v>2145</v>
      </c>
      <c r="F96" s="849"/>
      <c r="G96" s="849"/>
      <c r="H96" s="837">
        <v>0</v>
      </c>
      <c r="I96" s="849">
        <v>1</v>
      </c>
      <c r="J96" s="849">
        <v>32.25</v>
      </c>
      <c r="K96" s="837">
        <v>1</v>
      </c>
      <c r="L96" s="849">
        <v>1</v>
      </c>
      <c r="M96" s="850">
        <v>32.25</v>
      </c>
    </row>
    <row r="97" spans="1:13" ht="14.4" customHeight="1" x14ac:dyDescent="0.3">
      <c r="A97" s="831" t="s">
        <v>2049</v>
      </c>
      <c r="B97" s="832" t="s">
        <v>1618</v>
      </c>
      <c r="C97" s="832" t="s">
        <v>2315</v>
      </c>
      <c r="D97" s="832" t="s">
        <v>2316</v>
      </c>
      <c r="E97" s="832" t="s">
        <v>2317</v>
      </c>
      <c r="F97" s="849"/>
      <c r="G97" s="849"/>
      <c r="H97" s="837">
        <v>0</v>
      </c>
      <c r="I97" s="849">
        <v>2</v>
      </c>
      <c r="J97" s="849">
        <v>293.8</v>
      </c>
      <c r="K97" s="837">
        <v>1</v>
      </c>
      <c r="L97" s="849">
        <v>2</v>
      </c>
      <c r="M97" s="850">
        <v>293.8</v>
      </c>
    </row>
    <row r="98" spans="1:13" ht="14.4" customHeight="1" x14ac:dyDescent="0.3">
      <c r="A98" s="831" t="s">
        <v>2049</v>
      </c>
      <c r="B98" s="832" t="s">
        <v>1621</v>
      </c>
      <c r="C98" s="832" t="s">
        <v>2282</v>
      </c>
      <c r="D98" s="832" t="s">
        <v>1623</v>
      </c>
      <c r="E98" s="832" t="s">
        <v>1676</v>
      </c>
      <c r="F98" s="849"/>
      <c r="G98" s="849"/>
      <c r="H98" s="837">
        <v>0</v>
      </c>
      <c r="I98" s="849">
        <v>3</v>
      </c>
      <c r="J98" s="849">
        <v>92.49</v>
      </c>
      <c r="K98" s="837">
        <v>1</v>
      </c>
      <c r="L98" s="849">
        <v>3</v>
      </c>
      <c r="M98" s="850">
        <v>92.49</v>
      </c>
    </row>
    <row r="99" spans="1:13" ht="14.4" customHeight="1" x14ac:dyDescent="0.3">
      <c r="A99" s="831" t="s">
        <v>2049</v>
      </c>
      <c r="B99" s="832" t="s">
        <v>1624</v>
      </c>
      <c r="C99" s="832" t="s">
        <v>2199</v>
      </c>
      <c r="D99" s="832" t="s">
        <v>2200</v>
      </c>
      <c r="E99" s="832" t="s">
        <v>2201</v>
      </c>
      <c r="F99" s="849"/>
      <c r="G99" s="849"/>
      <c r="H99" s="837">
        <v>0</v>
      </c>
      <c r="I99" s="849">
        <v>3</v>
      </c>
      <c r="J99" s="849">
        <v>554.22</v>
      </c>
      <c r="K99" s="837">
        <v>1</v>
      </c>
      <c r="L99" s="849">
        <v>3</v>
      </c>
      <c r="M99" s="850">
        <v>554.22</v>
      </c>
    </row>
    <row r="100" spans="1:13" ht="14.4" customHeight="1" x14ac:dyDescent="0.3">
      <c r="A100" s="831" t="s">
        <v>2049</v>
      </c>
      <c r="B100" s="832" t="s">
        <v>1624</v>
      </c>
      <c r="C100" s="832" t="s">
        <v>1625</v>
      </c>
      <c r="D100" s="832" t="s">
        <v>1626</v>
      </c>
      <c r="E100" s="832" t="s">
        <v>1627</v>
      </c>
      <c r="F100" s="849"/>
      <c r="G100" s="849"/>
      <c r="H100" s="837">
        <v>0</v>
      </c>
      <c r="I100" s="849">
        <v>3</v>
      </c>
      <c r="J100" s="849">
        <v>361.83</v>
      </c>
      <c r="K100" s="837">
        <v>1</v>
      </c>
      <c r="L100" s="849">
        <v>3</v>
      </c>
      <c r="M100" s="850">
        <v>361.83</v>
      </c>
    </row>
    <row r="101" spans="1:13" ht="14.4" customHeight="1" x14ac:dyDescent="0.3">
      <c r="A101" s="831" t="s">
        <v>2049</v>
      </c>
      <c r="B101" s="832" t="s">
        <v>1630</v>
      </c>
      <c r="C101" s="832" t="s">
        <v>2189</v>
      </c>
      <c r="D101" s="832" t="s">
        <v>829</v>
      </c>
      <c r="E101" s="832" t="s">
        <v>1638</v>
      </c>
      <c r="F101" s="849"/>
      <c r="G101" s="849"/>
      <c r="H101" s="837">
        <v>0</v>
      </c>
      <c r="I101" s="849">
        <v>1</v>
      </c>
      <c r="J101" s="849">
        <v>923.74</v>
      </c>
      <c r="K101" s="837">
        <v>1</v>
      </c>
      <c r="L101" s="849">
        <v>1</v>
      </c>
      <c r="M101" s="850">
        <v>923.74</v>
      </c>
    </row>
    <row r="102" spans="1:13" ht="14.4" customHeight="1" x14ac:dyDescent="0.3">
      <c r="A102" s="831" t="s">
        <v>2049</v>
      </c>
      <c r="B102" s="832" t="s">
        <v>1630</v>
      </c>
      <c r="C102" s="832" t="s">
        <v>2330</v>
      </c>
      <c r="D102" s="832" t="s">
        <v>829</v>
      </c>
      <c r="E102" s="832" t="s">
        <v>1644</v>
      </c>
      <c r="F102" s="849"/>
      <c r="G102" s="849"/>
      <c r="H102" s="837">
        <v>0</v>
      </c>
      <c r="I102" s="849">
        <v>1</v>
      </c>
      <c r="J102" s="849">
        <v>1154.68</v>
      </c>
      <c r="K102" s="837">
        <v>1</v>
      </c>
      <c r="L102" s="849">
        <v>1</v>
      </c>
      <c r="M102" s="850">
        <v>1154.68</v>
      </c>
    </row>
    <row r="103" spans="1:13" ht="14.4" customHeight="1" x14ac:dyDescent="0.3">
      <c r="A103" s="831" t="s">
        <v>2049</v>
      </c>
      <c r="B103" s="832" t="s">
        <v>1630</v>
      </c>
      <c r="C103" s="832" t="s">
        <v>2331</v>
      </c>
      <c r="D103" s="832" t="s">
        <v>835</v>
      </c>
      <c r="E103" s="832" t="s">
        <v>1632</v>
      </c>
      <c r="F103" s="849"/>
      <c r="G103" s="849"/>
      <c r="H103" s="837">
        <v>0</v>
      </c>
      <c r="I103" s="849">
        <v>1</v>
      </c>
      <c r="J103" s="849">
        <v>1385.62</v>
      </c>
      <c r="K103" s="837">
        <v>1</v>
      </c>
      <c r="L103" s="849">
        <v>1</v>
      </c>
      <c r="M103" s="850">
        <v>1385.62</v>
      </c>
    </row>
    <row r="104" spans="1:13" ht="14.4" customHeight="1" x14ac:dyDescent="0.3">
      <c r="A104" s="831" t="s">
        <v>2049</v>
      </c>
      <c r="B104" s="832" t="s">
        <v>1630</v>
      </c>
      <c r="C104" s="832" t="s">
        <v>2190</v>
      </c>
      <c r="D104" s="832" t="s">
        <v>835</v>
      </c>
      <c r="E104" s="832" t="s">
        <v>1634</v>
      </c>
      <c r="F104" s="849"/>
      <c r="G104" s="849"/>
      <c r="H104" s="837">
        <v>0</v>
      </c>
      <c r="I104" s="849">
        <v>2</v>
      </c>
      <c r="J104" s="849">
        <v>3694.98</v>
      </c>
      <c r="K104" s="837">
        <v>1</v>
      </c>
      <c r="L104" s="849">
        <v>2</v>
      </c>
      <c r="M104" s="850">
        <v>3694.98</v>
      </c>
    </row>
    <row r="105" spans="1:13" ht="14.4" customHeight="1" x14ac:dyDescent="0.3">
      <c r="A105" s="831" t="s">
        <v>2049</v>
      </c>
      <c r="B105" s="832" t="s">
        <v>1630</v>
      </c>
      <c r="C105" s="832" t="s">
        <v>2140</v>
      </c>
      <c r="D105" s="832" t="s">
        <v>835</v>
      </c>
      <c r="E105" s="832" t="s">
        <v>1636</v>
      </c>
      <c r="F105" s="849"/>
      <c r="G105" s="849"/>
      <c r="H105" s="837">
        <v>0</v>
      </c>
      <c r="I105" s="849">
        <v>1</v>
      </c>
      <c r="J105" s="849">
        <v>2309.36</v>
      </c>
      <c r="K105" s="837">
        <v>1</v>
      </c>
      <c r="L105" s="849">
        <v>1</v>
      </c>
      <c r="M105" s="850">
        <v>2309.36</v>
      </c>
    </row>
    <row r="106" spans="1:13" ht="14.4" customHeight="1" x14ac:dyDescent="0.3">
      <c r="A106" s="831" t="s">
        <v>2049</v>
      </c>
      <c r="B106" s="832" t="s">
        <v>1647</v>
      </c>
      <c r="C106" s="832" t="s">
        <v>1648</v>
      </c>
      <c r="D106" s="832" t="s">
        <v>1649</v>
      </c>
      <c r="E106" s="832" t="s">
        <v>1650</v>
      </c>
      <c r="F106" s="849"/>
      <c r="G106" s="849"/>
      <c r="H106" s="837">
        <v>0</v>
      </c>
      <c r="I106" s="849">
        <v>10</v>
      </c>
      <c r="J106" s="849">
        <v>934.30000000000007</v>
      </c>
      <c r="K106" s="837">
        <v>1</v>
      </c>
      <c r="L106" s="849">
        <v>10</v>
      </c>
      <c r="M106" s="850">
        <v>934.30000000000007</v>
      </c>
    </row>
    <row r="107" spans="1:13" ht="14.4" customHeight="1" x14ac:dyDescent="0.3">
      <c r="A107" s="831" t="s">
        <v>2049</v>
      </c>
      <c r="B107" s="832" t="s">
        <v>1659</v>
      </c>
      <c r="C107" s="832" t="s">
        <v>1662</v>
      </c>
      <c r="D107" s="832" t="s">
        <v>731</v>
      </c>
      <c r="E107" s="832" t="s">
        <v>1663</v>
      </c>
      <c r="F107" s="849"/>
      <c r="G107" s="849"/>
      <c r="H107" s="837">
        <v>0</v>
      </c>
      <c r="I107" s="849">
        <v>8</v>
      </c>
      <c r="J107" s="849">
        <v>600.03</v>
      </c>
      <c r="K107" s="837">
        <v>1</v>
      </c>
      <c r="L107" s="849">
        <v>8</v>
      </c>
      <c r="M107" s="850">
        <v>600.03</v>
      </c>
    </row>
    <row r="108" spans="1:13" ht="14.4" customHeight="1" x14ac:dyDescent="0.3">
      <c r="A108" s="831" t="s">
        <v>2049</v>
      </c>
      <c r="B108" s="832" t="s">
        <v>1659</v>
      </c>
      <c r="C108" s="832" t="s">
        <v>1664</v>
      </c>
      <c r="D108" s="832" t="s">
        <v>731</v>
      </c>
      <c r="E108" s="832" t="s">
        <v>1665</v>
      </c>
      <c r="F108" s="849"/>
      <c r="G108" s="849"/>
      <c r="H108" s="837">
        <v>0</v>
      </c>
      <c r="I108" s="849">
        <v>1</v>
      </c>
      <c r="J108" s="849">
        <v>144.01</v>
      </c>
      <c r="K108" s="837">
        <v>1</v>
      </c>
      <c r="L108" s="849">
        <v>1</v>
      </c>
      <c r="M108" s="850">
        <v>144.01</v>
      </c>
    </row>
    <row r="109" spans="1:13" ht="14.4" customHeight="1" x14ac:dyDescent="0.3">
      <c r="A109" s="831" t="s">
        <v>2049</v>
      </c>
      <c r="B109" s="832" t="s">
        <v>1668</v>
      </c>
      <c r="C109" s="832" t="s">
        <v>1669</v>
      </c>
      <c r="D109" s="832" t="s">
        <v>1670</v>
      </c>
      <c r="E109" s="832" t="s">
        <v>1671</v>
      </c>
      <c r="F109" s="849"/>
      <c r="G109" s="849"/>
      <c r="H109" s="837">
        <v>0</v>
      </c>
      <c r="I109" s="849">
        <v>7</v>
      </c>
      <c r="J109" s="849">
        <v>919.24</v>
      </c>
      <c r="K109" s="837">
        <v>1</v>
      </c>
      <c r="L109" s="849">
        <v>7</v>
      </c>
      <c r="M109" s="850">
        <v>919.24</v>
      </c>
    </row>
    <row r="110" spans="1:13" ht="14.4" customHeight="1" x14ac:dyDescent="0.3">
      <c r="A110" s="831" t="s">
        <v>2049</v>
      </c>
      <c r="B110" s="832" t="s">
        <v>3280</v>
      </c>
      <c r="C110" s="832" t="s">
        <v>2292</v>
      </c>
      <c r="D110" s="832" t="s">
        <v>2293</v>
      </c>
      <c r="E110" s="832" t="s">
        <v>2294</v>
      </c>
      <c r="F110" s="849"/>
      <c r="G110" s="849"/>
      <c r="H110" s="837">
        <v>0</v>
      </c>
      <c r="I110" s="849">
        <v>1</v>
      </c>
      <c r="J110" s="849">
        <v>655.23</v>
      </c>
      <c r="K110" s="837">
        <v>1</v>
      </c>
      <c r="L110" s="849">
        <v>1</v>
      </c>
      <c r="M110" s="850">
        <v>655.23</v>
      </c>
    </row>
    <row r="111" spans="1:13" ht="14.4" customHeight="1" x14ac:dyDescent="0.3">
      <c r="A111" s="831" t="s">
        <v>2049</v>
      </c>
      <c r="B111" s="832" t="s">
        <v>1677</v>
      </c>
      <c r="C111" s="832" t="s">
        <v>2181</v>
      </c>
      <c r="D111" s="832" t="s">
        <v>839</v>
      </c>
      <c r="E111" s="832" t="s">
        <v>1954</v>
      </c>
      <c r="F111" s="849"/>
      <c r="G111" s="849"/>
      <c r="H111" s="837">
        <v>0</v>
      </c>
      <c r="I111" s="849">
        <v>8</v>
      </c>
      <c r="J111" s="849">
        <v>340.08</v>
      </c>
      <c r="K111" s="837">
        <v>1</v>
      </c>
      <c r="L111" s="849">
        <v>8</v>
      </c>
      <c r="M111" s="850">
        <v>340.08</v>
      </c>
    </row>
    <row r="112" spans="1:13" ht="14.4" customHeight="1" x14ac:dyDescent="0.3">
      <c r="A112" s="831" t="s">
        <v>2049</v>
      </c>
      <c r="B112" s="832" t="s">
        <v>1677</v>
      </c>
      <c r="C112" s="832" t="s">
        <v>1679</v>
      </c>
      <c r="D112" s="832" t="s">
        <v>839</v>
      </c>
      <c r="E112" s="832" t="s">
        <v>1680</v>
      </c>
      <c r="F112" s="849"/>
      <c r="G112" s="849"/>
      <c r="H112" s="837">
        <v>0</v>
      </c>
      <c r="I112" s="849">
        <v>4</v>
      </c>
      <c r="J112" s="849">
        <v>340.08</v>
      </c>
      <c r="K112" s="837">
        <v>1</v>
      </c>
      <c r="L112" s="849">
        <v>4</v>
      </c>
      <c r="M112" s="850">
        <v>340.08</v>
      </c>
    </row>
    <row r="113" spans="1:13" ht="14.4" customHeight="1" x14ac:dyDescent="0.3">
      <c r="A113" s="831" t="s">
        <v>2049</v>
      </c>
      <c r="B113" s="832" t="s">
        <v>1690</v>
      </c>
      <c r="C113" s="832" t="s">
        <v>1955</v>
      </c>
      <c r="D113" s="832" t="s">
        <v>1694</v>
      </c>
      <c r="E113" s="832" t="s">
        <v>1956</v>
      </c>
      <c r="F113" s="849"/>
      <c r="G113" s="849"/>
      <c r="H113" s="837">
        <v>0</v>
      </c>
      <c r="I113" s="849">
        <v>1</v>
      </c>
      <c r="J113" s="849">
        <v>10.65</v>
      </c>
      <c r="K113" s="837">
        <v>1</v>
      </c>
      <c r="L113" s="849">
        <v>1</v>
      </c>
      <c r="M113" s="850">
        <v>10.65</v>
      </c>
    </row>
    <row r="114" spans="1:13" ht="14.4" customHeight="1" x14ac:dyDescent="0.3">
      <c r="A114" s="831" t="s">
        <v>2049</v>
      </c>
      <c r="B114" s="832" t="s">
        <v>1690</v>
      </c>
      <c r="C114" s="832" t="s">
        <v>1698</v>
      </c>
      <c r="D114" s="832" t="s">
        <v>1699</v>
      </c>
      <c r="E114" s="832" t="s">
        <v>1700</v>
      </c>
      <c r="F114" s="849"/>
      <c r="G114" s="849"/>
      <c r="H114" s="837">
        <v>0</v>
      </c>
      <c r="I114" s="849">
        <v>2</v>
      </c>
      <c r="J114" s="849">
        <v>468.14</v>
      </c>
      <c r="K114" s="837">
        <v>1</v>
      </c>
      <c r="L114" s="849">
        <v>2</v>
      </c>
      <c r="M114" s="850">
        <v>468.14</v>
      </c>
    </row>
    <row r="115" spans="1:13" ht="14.4" customHeight="1" x14ac:dyDescent="0.3">
      <c r="A115" s="831" t="s">
        <v>2049</v>
      </c>
      <c r="B115" s="832" t="s">
        <v>1690</v>
      </c>
      <c r="C115" s="832" t="s">
        <v>2322</v>
      </c>
      <c r="D115" s="832" t="s">
        <v>1694</v>
      </c>
      <c r="E115" s="832" t="s">
        <v>2323</v>
      </c>
      <c r="F115" s="849"/>
      <c r="G115" s="849"/>
      <c r="H115" s="837">
        <v>0</v>
      </c>
      <c r="I115" s="849">
        <v>2</v>
      </c>
      <c r="J115" s="849">
        <v>234.06</v>
      </c>
      <c r="K115" s="837">
        <v>1</v>
      </c>
      <c r="L115" s="849">
        <v>2</v>
      </c>
      <c r="M115" s="850">
        <v>234.06</v>
      </c>
    </row>
    <row r="116" spans="1:13" ht="14.4" customHeight="1" x14ac:dyDescent="0.3">
      <c r="A116" s="831" t="s">
        <v>2049</v>
      </c>
      <c r="B116" s="832" t="s">
        <v>1690</v>
      </c>
      <c r="C116" s="832" t="s">
        <v>1701</v>
      </c>
      <c r="D116" s="832" t="s">
        <v>1694</v>
      </c>
      <c r="E116" s="832" t="s">
        <v>1702</v>
      </c>
      <c r="F116" s="849"/>
      <c r="G116" s="849"/>
      <c r="H116" s="837">
        <v>0</v>
      </c>
      <c r="I116" s="849">
        <v>2</v>
      </c>
      <c r="J116" s="849">
        <v>35.119999999999997</v>
      </c>
      <c r="K116" s="837">
        <v>1</v>
      </c>
      <c r="L116" s="849">
        <v>2</v>
      </c>
      <c r="M116" s="850">
        <v>35.119999999999997</v>
      </c>
    </row>
    <row r="117" spans="1:13" ht="14.4" customHeight="1" x14ac:dyDescent="0.3">
      <c r="A117" s="831" t="s">
        <v>2049</v>
      </c>
      <c r="B117" s="832" t="s">
        <v>1690</v>
      </c>
      <c r="C117" s="832" t="s">
        <v>2324</v>
      </c>
      <c r="D117" s="832" t="s">
        <v>1694</v>
      </c>
      <c r="E117" s="832" t="s">
        <v>2325</v>
      </c>
      <c r="F117" s="849"/>
      <c r="G117" s="849"/>
      <c r="H117" s="837">
        <v>0</v>
      </c>
      <c r="I117" s="849">
        <v>1</v>
      </c>
      <c r="J117" s="849">
        <v>58.52</v>
      </c>
      <c r="K117" s="837">
        <v>1</v>
      </c>
      <c r="L117" s="849">
        <v>1</v>
      </c>
      <c r="M117" s="850">
        <v>58.52</v>
      </c>
    </row>
    <row r="118" spans="1:13" ht="14.4" customHeight="1" x14ac:dyDescent="0.3">
      <c r="A118" s="831" t="s">
        <v>2049</v>
      </c>
      <c r="B118" s="832" t="s">
        <v>1705</v>
      </c>
      <c r="C118" s="832" t="s">
        <v>1706</v>
      </c>
      <c r="D118" s="832" t="s">
        <v>1707</v>
      </c>
      <c r="E118" s="832" t="s">
        <v>1708</v>
      </c>
      <c r="F118" s="849"/>
      <c r="G118" s="849"/>
      <c r="H118" s="837">
        <v>0</v>
      </c>
      <c r="I118" s="849">
        <v>2</v>
      </c>
      <c r="J118" s="849">
        <v>458.76</v>
      </c>
      <c r="K118" s="837">
        <v>1</v>
      </c>
      <c r="L118" s="849">
        <v>2</v>
      </c>
      <c r="M118" s="850">
        <v>458.76</v>
      </c>
    </row>
    <row r="119" spans="1:13" ht="14.4" customHeight="1" x14ac:dyDescent="0.3">
      <c r="A119" s="831" t="s">
        <v>2049</v>
      </c>
      <c r="B119" s="832" t="s">
        <v>1709</v>
      </c>
      <c r="C119" s="832" t="s">
        <v>1957</v>
      </c>
      <c r="D119" s="832" t="s">
        <v>686</v>
      </c>
      <c r="E119" s="832" t="s">
        <v>1958</v>
      </c>
      <c r="F119" s="849"/>
      <c r="G119" s="849"/>
      <c r="H119" s="837">
        <v>0</v>
      </c>
      <c r="I119" s="849">
        <v>6</v>
      </c>
      <c r="J119" s="849">
        <v>210.66000000000003</v>
      </c>
      <c r="K119" s="837">
        <v>1</v>
      </c>
      <c r="L119" s="849">
        <v>6</v>
      </c>
      <c r="M119" s="850">
        <v>210.66000000000003</v>
      </c>
    </row>
    <row r="120" spans="1:13" ht="14.4" customHeight="1" x14ac:dyDescent="0.3">
      <c r="A120" s="831" t="s">
        <v>2049</v>
      </c>
      <c r="B120" s="832" t="s">
        <v>1709</v>
      </c>
      <c r="C120" s="832" t="s">
        <v>1710</v>
      </c>
      <c r="D120" s="832" t="s">
        <v>686</v>
      </c>
      <c r="E120" s="832" t="s">
        <v>1711</v>
      </c>
      <c r="F120" s="849"/>
      <c r="G120" s="849"/>
      <c r="H120" s="837">
        <v>0</v>
      </c>
      <c r="I120" s="849">
        <v>7</v>
      </c>
      <c r="J120" s="849">
        <v>122.92</v>
      </c>
      <c r="K120" s="837">
        <v>1</v>
      </c>
      <c r="L120" s="849">
        <v>7</v>
      </c>
      <c r="M120" s="850">
        <v>122.92</v>
      </c>
    </row>
    <row r="121" spans="1:13" ht="14.4" customHeight="1" x14ac:dyDescent="0.3">
      <c r="A121" s="831" t="s">
        <v>2049</v>
      </c>
      <c r="B121" s="832" t="s">
        <v>1709</v>
      </c>
      <c r="C121" s="832" t="s">
        <v>1712</v>
      </c>
      <c r="D121" s="832" t="s">
        <v>686</v>
      </c>
      <c r="E121" s="832" t="s">
        <v>1713</v>
      </c>
      <c r="F121" s="849"/>
      <c r="G121" s="849"/>
      <c r="H121" s="837">
        <v>0</v>
      </c>
      <c r="I121" s="849">
        <v>9</v>
      </c>
      <c r="J121" s="849">
        <v>1053.27</v>
      </c>
      <c r="K121" s="837">
        <v>1</v>
      </c>
      <c r="L121" s="849">
        <v>9</v>
      </c>
      <c r="M121" s="850">
        <v>1053.27</v>
      </c>
    </row>
    <row r="122" spans="1:13" ht="14.4" customHeight="1" x14ac:dyDescent="0.3">
      <c r="A122" s="831" t="s">
        <v>2049</v>
      </c>
      <c r="B122" s="832" t="s">
        <v>3275</v>
      </c>
      <c r="C122" s="832" t="s">
        <v>2191</v>
      </c>
      <c r="D122" s="832" t="s">
        <v>2192</v>
      </c>
      <c r="E122" s="832" t="s">
        <v>2082</v>
      </c>
      <c r="F122" s="849"/>
      <c r="G122" s="849"/>
      <c r="H122" s="837">
        <v>0</v>
      </c>
      <c r="I122" s="849">
        <v>1</v>
      </c>
      <c r="J122" s="849">
        <v>32.76</v>
      </c>
      <c r="K122" s="837">
        <v>1</v>
      </c>
      <c r="L122" s="849">
        <v>1</v>
      </c>
      <c r="M122" s="850">
        <v>32.76</v>
      </c>
    </row>
    <row r="123" spans="1:13" ht="14.4" customHeight="1" x14ac:dyDescent="0.3">
      <c r="A123" s="831" t="s">
        <v>2049</v>
      </c>
      <c r="B123" s="832" t="s">
        <v>1718</v>
      </c>
      <c r="C123" s="832" t="s">
        <v>1959</v>
      </c>
      <c r="D123" s="832" t="s">
        <v>711</v>
      </c>
      <c r="E123" s="832" t="s">
        <v>1960</v>
      </c>
      <c r="F123" s="849"/>
      <c r="G123" s="849"/>
      <c r="H123" s="837">
        <v>0</v>
      </c>
      <c r="I123" s="849">
        <v>1</v>
      </c>
      <c r="J123" s="849">
        <v>8.7899999999999991</v>
      </c>
      <c r="K123" s="837">
        <v>1</v>
      </c>
      <c r="L123" s="849">
        <v>1</v>
      </c>
      <c r="M123" s="850">
        <v>8.7899999999999991</v>
      </c>
    </row>
    <row r="124" spans="1:13" ht="14.4" customHeight="1" x14ac:dyDescent="0.3">
      <c r="A124" s="831" t="s">
        <v>2049</v>
      </c>
      <c r="B124" s="832" t="s">
        <v>1718</v>
      </c>
      <c r="C124" s="832" t="s">
        <v>1719</v>
      </c>
      <c r="D124" s="832" t="s">
        <v>711</v>
      </c>
      <c r="E124" s="832" t="s">
        <v>1720</v>
      </c>
      <c r="F124" s="849"/>
      <c r="G124" s="849"/>
      <c r="H124" s="837">
        <v>0</v>
      </c>
      <c r="I124" s="849">
        <v>2</v>
      </c>
      <c r="J124" s="849">
        <v>58.54</v>
      </c>
      <c r="K124" s="837">
        <v>1</v>
      </c>
      <c r="L124" s="849">
        <v>2</v>
      </c>
      <c r="M124" s="850">
        <v>58.54</v>
      </c>
    </row>
    <row r="125" spans="1:13" ht="14.4" customHeight="1" x14ac:dyDescent="0.3">
      <c r="A125" s="831" t="s">
        <v>2049</v>
      </c>
      <c r="B125" s="832" t="s">
        <v>1718</v>
      </c>
      <c r="C125" s="832" t="s">
        <v>1721</v>
      </c>
      <c r="D125" s="832" t="s">
        <v>709</v>
      </c>
      <c r="E125" s="832" t="s">
        <v>1722</v>
      </c>
      <c r="F125" s="849"/>
      <c r="G125" s="849"/>
      <c r="H125" s="837">
        <v>0</v>
      </c>
      <c r="I125" s="849">
        <v>1</v>
      </c>
      <c r="J125" s="849">
        <v>117.03</v>
      </c>
      <c r="K125" s="837">
        <v>1</v>
      </c>
      <c r="L125" s="849">
        <v>1</v>
      </c>
      <c r="M125" s="850">
        <v>117.03</v>
      </c>
    </row>
    <row r="126" spans="1:13" ht="14.4" customHeight="1" x14ac:dyDescent="0.3">
      <c r="A126" s="831" t="s">
        <v>2049</v>
      </c>
      <c r="B126" s="832" t="s">
        <v>3281</v>
      </c>
      <c r="C126" s="832" t="s">
        <v>2336</v>
      </c>
      <c r="D126" s="832" t="s">
        <v>2337</v>
      </c>
      <c r="E126" s="832" t="s">
        <v>1728</v>
      </c>
      <c r="F126" s="849"/>
      <c r="G126" s="849"/>
      <c r="H126" s="837">
        <v>0</v>
      </c>
      <c r="I126" s="849">
        <v>1</v>
      </c>
      <c r="J126" s="849">
        <v>15.55</v>
      </c>
      <c r="K126" s="837">
        <v>1</v>
      </c>
      <c r="L126" s="849">
        <v>1</v>
      </c>
      <c r="M126" s="850">
        <v>15.55</v>
      </c>
    </row>
    <row r="127" spans="1:13" ht="14.4" customHeight="1" x14ac:dyDescent="0.3">
      <c r="A127" s="831" t="s">
        <v>2049</v>
      </c>
      <c r="B127" s="832" t="s">
        <v>3281</v>
      </c>
      <c r="C127" s="832" t="s">
        <v>2338</v>
      </c>
      <c r="D127" s="832" t="s">
        <v>2337</v>
      </c>
      <c r="E127" s="832" t="s">
        <v>1742</v>
      </c>
      <c r="F127" s="849"/>
      <c r="G127" s="849"/>
      <c r="H127" s="837">
        <v>0</v>
      </c>
      <c r="I127" s="849">
        <v>1</v>
      </c>
      <c r="J127" s="849">
        <v>51.83</v>
      </c>
      <c r="K127" s="837">
        <v>1</v>
      </c>
      <c r="L127" s="849">
        <v>1</v>
      </c>
      <c r="M127" s="850">
        <v>51.83</v>
      </c>
    </row>
    <row r="128" spans="1:13" ht="14.4" customHeight="1" x14ac:dyDescent="0.3">
      <c r="A128" s="831" t="s">
        <v>2049</v>
      </c>
      <c r="B128" s="832" t="s">
        <v>3281</v>
      </c>
      <c r="C128" s="832" t="s">
        <v>2339</v>
      </c>
      <c r="D128" s="832" t="s">
        <v>2337</v>
      </c>
      <c r="E128" s="832" t="s">
        <v>2221</v>
      </c>
      <c r="F128" s="849"/>
      <c r="G128" s="849"/>
      <c r="H128" s="837">
        <v>0</v>
      </c>
      <c r="I128" s="849">
        <v>2</v>
      </c>
      <c r="J128" s="849">
        <v>207.28</v>
      </c>
      <c r="K128" s="837">
        <v>1</v>
      </c>
      <c r="L128" s="849">
        <v>2</v>
      </c>
      <c r="M128" s="850">
        <v>207.28</v>
      </c>
    </row>
    <row r="129" spans="1:13" ht="14.4" customHeight="1" x14ac:dyDescent="0.3">
      <c r="A129" s="831" t="s">
        <v>2049</v>
      </c>
      <c r="B129" s="832" t="s">
        <v>3282</v>
      </c>
      <c r="C129" s="832" t="s">
        <v>2393</v>
      </c>
      <c r="D129" s="832" t="s">
        <v>2394</v>
      </c>
      <c r="E129" s="832" t="s">
        <v>2395</v>
      </c>
      <c r="F129" s="849"/>
      <c r="G129" s="849"/>
      <c r="H129" s="837">
        <v>0</v>
      </c>
      <c r="I129" s="849">
        <v>1</v>
      </c>
      <c r="J129" s="849">
        <v>729.09</v>
      </c>
      <c r="K129" s="837">
        <v>1</v>
      </c>
      <c r="L129" s="849">
        <v>1</v>
      </c>
      <c r="M129" s="850">
        <v>729.09</v>
      </c>
    </row>
    <row r="130" spans="1:13" ht="14.4" customHeight="1" x14ac:dyDescent="0.3">
      <c r="A130" s="831" t="s">
        <v>2049</v>
      </c>
      <c r="B130" s="832" t="s">
        <v>1733</v>
      </c>
      <c r="C130" s="832" t="s">
        <v>1963</v>
      </c>
      <c r="D130" s="832" t="s">
        <v>991</v>
      </c>
      <c r="E130" s="832" t="s">
        <v>1958</v>
      </c>
      <c r="F130" s="849"/>
      <c r="G130" s="849"/>
      <c r="H130" s="837">
        <v>0</v>
      </c>
      <c r="I130" s="849">
        <v>4</v>
      </c>
      <c r="J130" s="849">
        <v>190.8</v>
      </c>
      <c r="K130" s="837">
        <v>1</v>
      </c>
      <c r="L130" s="849">
        <v>4</v>
      </c>
      <c r="M130" s="850">
        <v>190.8</v>
      </c>
    </row>
    <row r="131" spans="1:13" ht="14.4" customHeight="1" x14ac:dyDescent="0.3">
      <c r="A131" s="831" t="s">
        <v>2049</v>
      </c>
      <c r="B131" s="832" t="s">
        <v>1733</v>
      </c>
      <c r="C131" s="832" t="s">
        <v>1734</v>
      </c>
      <c r="D131" s="832" t="s">
        <v>991</v>
      </c>
      <c r="E131" s="832" t="s">
        <v>1735</v>
      </c>
      <c r="F131" s="849"/>
      <c r="G131" s="849"/>
      <c r="H131" s="837">
        <v>0</v>
      </c>
      <c r="I131" s="849">
        <v>1</v>
      </c>
      <c r="J131" s="849">
        <v>143.09</v>
      </c>
      <c r="K131" s="837">
        <v>1</v>
      </c>
      <c r="L131" s="849">
        <v>1</v>
      </c>
      <c r="M131" s="850">
        <v>143.09</v>
      </c>
    </row>
    <row r="132" spans="1:13" ht="14.4" customHeight="1" x14ac:dyDescent="0.3">
      <c r="A132" s="831" t="s">
        <v>2049</v>
      </c>
      <c r="B132" s="832" t="s">
        <v>1733</v>
      </c>
      <c r="C132" s="832" t="s">
        <v>1736</v>
      </c>
      <c r="D132" s="832" t="s">
        <v>995</v>
      </c>
      <c r="E132" s="832" t="s">
        <v>1737</v>
      </c>
      <c r="F132" s="849"/>
      <c r="G132" s="849"/>
      <c r="H132" s="837">
        <v>0</v>
      </c>
      <c r="I132" s="849">
        <v>4</v>
      </c>
      <c r="J132" s="849">
        <v>1144.72</v>
      </c>
      <c r="K132" s="837">
        <v>1</v>
      </c>
      <c r="L132" s="849">
        <v>4</v>
      </c>
      <c r="M132" s="850">
        <v>1144.72</v>
      </c>
    </row>
    <row r="133" spans="1:13" ht="14.4" customHeight="1" x14ac:dyDescent="0.3">
      <c r="A133" s="831" t="s">
        <v>2049</v>
      </c>
      <c r="B133" s="832" t="s">
        <v>1738</v>
      </c>
      <c r="C133" s="832" t="s">
        <v>1741</v>
      </c>
      <c r="D133" s="832" t="s">
        <v>1740</v>
      </c>
      <c r="E133" s="832" t="s">
        <v>1742</v>
      </c>
      <c r="F133" s="849"/>
      <c r="G133" s="849"/>
      <c r="H133" s="837">
        <v>0</v>
      </c>
      <c r="I133" s="849">
        <v>3</v>
      </c>
      <c r="J133" s="849">
        <v>953.94</v>
      </c>
      <c r="K133" s="837">
        <v>1</v>
      </c>
      <c r="L133" s="849">
        <v>3</v>
      </c>
      <c r="M133" s="850">
        <v>953.94</v>
      </c>
    </row>
    <row r="134" spans="1:13" ht="14.4" customHeight="1" x14ac:dyDescent="0.3">
      <c r="A134" s="831" t="s">
        <v>2049</v>
      </c>
      <c r="B134" s="832" t="s">
        <v>1738</v>
      </c>
      <c r="C134" s="832" t="s">
        <v>1745</v>
      </c>
      <c r="D134" s="832" t="s">
        <v>1740</v>
      </c>
      <c r="E134" s="832" t="s">
        <v>1746</v>
      </c>
      <c r="F134" s="849"/>
      <c r="G134" s="849"/>
      <c r="H134" s="837">
        <v>0</v>
      </c>
      <c r="I134" s="849">
        <v>5</v>
      </c>
      <c r="J134" s="849">
        <v>79.5</v>
      </c>
      <c r="K134" s="837">
        <v>1</v>
      </c>
      <c r="L134" s="849">
        <v>5</v>
      </c>
      <c r="M134" s="850">
        <v>79.5</v>
      </c>
    </row>
    <row r="135" spans="1:13" ht="14.4" customHeight="1" x14ac:dyDescent="0.3">
      <c r="A135" s="831" t="s">
        <v>2049</v>
      </c>
      <c r="B135" s="832" t="s">
        <v>1750</v>
      </c>
      <c r="C135" s="832" t="s">
        <v>1751</v>
      </c>
      <c r="D135" s="832" t="s">
        <v>1752</v>
      </c>
      <c r="E135" s="832" t="s">
        <v>1753</v>
      </c>
      <c r="F135" s="849"/>
      <c r="G135" s="849"/>
      <c r="H135" s="837">
        <v>0</v>
      </c>
      <c r="I135" s="849">
        <v>2</v>
      </c>
      <c r="J135" s="849">
        <v>437.24</v>
      </c>
      <c r="K135" s="837">
        <v>1</v>
      </c>
      <c r="L135" s="849">
        <v>2</v>
      </c>
      <c r="M135" s="850">
        <v>437.24</v>
      </c>
    </row>
    <row r="136" spans="1:13" ht="14.4" customHeight="1" x14ac:dyDescent="0.3">
      <c r="A136" s="831" t="s">
        <v>2049</v>
      </c>
      <c r="B136" s="832" t="s">
        <v>1750</v>
      </c>
      <c r="C136" s="832" t="s">
        <v>1754</v>
      </c>
      <c r="D136" s="832" t="s">
        <v>1752</v>
      </c>
      <c r="E136" s="832" t="s">
        <v>1755</v>
      </c>
      <c r="F136" s="849"/>
      <c r="G136" s="849"/>
      <c r="H136" s="837">
        <v>0</v>
      </c>
      <c r="I136" s="849">
        <v>2</v>
      </c>
      <c r="J136" s="849">
        <v>291.45999999999998</v>
      </c>
      <c r="K136" s="837">
        <v>1</v>
      </c>
      <c r="L136" s="849">
        <v>2</v>
      </c>
      <c r="M136" s="850">
        <v>291.45999999999998</v>
      </c>
    </row>
    <row r="137" spans="1:13" ht="14.4" customHeight="1" x14ac:dyDescent="0.3">
      <c r="A137" s="831" t="s">
        <v>2049</v>
      </c>
      <c r="B137" s="832" t="s">
        <v>1750</v>
      </c>
      <c r="C137" s="832" t="s">
        <v>1756</v>
      </c>
      <c r="D137" s="832" t="s">
        <v>1752</v>
      </c>
      <c r="E137" s="832" t="s">
        <v>1757</v>
      </c>
      <c r="F137" s="849"/>
      <c r="G137" s="849"/>
      <c r="H137" s="837">
        <v>0</v>
      </c>
      <c r="I137" s="849">
        <v>2</v>
      </c>
      <c r="J137" s="849">
        <v>874.46</v>
      </c>
      <c r="K137" s="837">
        <v>1</v>
      </c>
      <c r="L137" s="849">
        <v>2</v>
      </c>
      <c r="M137" s="850">
        <v>874.46</v>
      </c>
    </row>
    <row r="138" spans="1:13" ht="14.4" customHeight="1" x14ac:dyDescent="0.3">
      <c r="A138" s="831" t="s">
        <v>2049</v>
      </c>
      <c r="B138" s="832" t="s">
        <v>1764</v>
      </c>
      <c r="C138" s="832" t="s">
        <v>1765</v>
      </c>
      <c r="D138" s="832" t="s">
        <v>934</v>
      </c>
      <c r="E138" s="832" t="s">
        <v>1766</v>
      </c>
      <c r="F138" s="849"/>
      <c r="G138" s="849"/>
      <c r="H138" s="837">
        <v>0</v>
      </c>
      <c r="I138" s="849">
        <v>1</v>
      </c>
      <c r="J138" s="849">
        <v>39.549999999999997</v>
      </c>
      <c r="K138" s="837">
        <v>1</v>
      </c>
      <c r="L138" s="849">
        <v>1</v>
      </c>
      <c r="M138" s="850">
        <v>39.549999999999997</v>
      </c>
    </row>
    <row r="139" spans="1:13" ht="14.4" customHeight="1" x14ac:dyDescent="0.3">
      <c r="A139" s="831" t="s">
        <v>2049</v>
      </c>
      <c r="B139" s="832" t="s">
        <v>1764</v>
      </c>
      <c r="C139" s="832" t="s">
        <v>2310</v>
      </c>
      <c r="D139" s="832" t="s">
        <v>934</v>
      </c>
      <c r="E139" s="832" t="s">
        <v>2311</v>
      </c>
      <c r="F139" s="849"/>
      <c r="G139" s="849"/>
      <c r="H139" s="837">
        <v>0</v>
      </c>
      <c r="I139" s="849">
        <v>1</v>
      </c>
      <c r="J139" s="849">
        <v>118.65</v>
      </c>
      <c r="K139" s="837">
        <v>1</v>
      </c>
      <c r="L139" s="849">
        <v>1</v>
      </c>
      <c r="M139" s="850">
        <v>118.65</v>
      </c>
    </row>
    <row r="140" spans="1:13" ht="14.4" customHeight="1" x14ac:dyDescent="0.3">
      <c r="A140" s="831" t="s">
        <v>2049</v>
      </c>
      <c r="B140" s="832" t="s">
        <v>1764</v>
      </c>
      <c r="C140" s="832" t="s">
        <v>2312</v>
      </c>
      <c r="D140" s="832" t="s">
        <v>2313</v>
      </c>
      <c r="E140" s="832" t="s">
        <v>2314</v>
      </c>
      <c r="F140" s="849"/>
      <c r="G140" s="849"/>
      <c r="H140" s="837">
        <v>0</v>
      </c>
      <c r="I140" s="849">
        <v>2</v>
      </c>
      <c r="J140" s="849">
        <v>474.62</v>
      </c>
      <c r="K140" s="837">
        <v>1</v>
      </c>
      <c r="L140" s="849">
        <v>2</v>
      </c>
      <c r="M140" s="850">
        <v>474.62</v>
      </c>
    </row>
    <row r="141" spans="1:13" ht="14.4" customHeight="1" x14ac:dyDescent="0.3">
      <c r="A141" s="831" t="s">
        <v>2049</v>
      </c>
      <c r="B141" s="832" t="s">
        <v>1771</v>
      </c>
      <c r="C141" s="832" t="s">
        <v>1772</v>
      </c>
      <c r="D141" s="832" t="s">
        <v>1773</v>
      </c>
      <c r="E141" s="832" t="s">
        <v>1774</v>
      </c>
      <c r="F141" s="849"/>
      <c r="G141" s="849"/>
      <c r="H141" s="837">
        <v>0</v>
      </c>
      <c r="I141" s="849">
        <v>5</v>
      </c>
      <c r="J141" s="849">
        <v>395.55</v>
      </c>
      <c r="K141" s="837">
        <v>1</v>
      </c>
      <c r="L141" s="849">
        <v>5</v>
      </c>
      <c r="M141" s="850">
        <v>395.55</v>
      </c>
    </row>
    <row r="142" spans="1:13" ht="14.4" customHeight="1" x14ac:dyDescent="0.3">
      <c r="A142" s="831" t="s">
        <v>2049</v>
      </c>
      <c r="B142" s="832" t="s">
        <v>1771</v>
      </c>
      <c r="C142" s="832" t="s">
        <v>2379</v>
      </c>
      <c r="D142" s="832" t="s">
        <v>1773</v>
      </c>
      <c r="E142" s="832" t="s">
        <v>2380</v>
      </c>
      <c r="F142" s="849"/>
      <c r="G142" s="849"/>
      <c r="H142" s="837">
        <v>0</v>
      </c>
      <c r="I142" s="849">
        <v>1</v>
      </c>
      <c r="J142" s="849">
        <v>263.68</v>
      </c>
      <c r="K142" s="837">
        <v>1</v>
      </c>
      <c r="L142" s="849">
        <v>1</v>
      </c>
      <c r="M142" s="850">
        <v>263.68</v>
      </c>
    </row>
    <row r="143" spans="1:13" ht="14.4" customHeight="1" x14ac:dyDescent="0.3">
      <c r="A143" s="831" t="s">
        <v>2049</v>
      </c>
      <c r="B143" s="832" t="s">
        <v>1780</v>
      </c>
      <c r="C143" s="832" t="s">
        <v>1781</v>
      </c>
      <c r="D143" s="832" t="s">
        <v>1782</v>
      </c>
      <c r="E143" s="832" t="s">
        <v>1783</v>
      </c>
      <c r="F143" s="849"/>
      <c r="G143" s="849"/>
      <c r="H143" s="837">
        <v>0</v>
      </c>
      <c r="I143" s="849">
        <v>3</v>
      </c>
      <c r="J143" s="849">
        <v>311.15999999999997</v>
      </c>
      <c r="K143" s="837">
        <v>1</v>
      </c>
      <c r="L143" s="849">
        <v>3</v>
      </c>
      <c r="M143" s="850">
        <v>311.15999999999997</v>
      </c>
    </row>
    <row r="144" spans="1:13" ht="14.4" customHeight="1" x14ac:dyDescent="0.3">
      <c r="A144" s="831" t="s">
        <v>2049</v>
      </c>
      <c r="B144" s="832" t="s">
        <v>1780</v>
      </c>
      <c r="C144" s="832" t="s">
        <v>2385</v>
      </c>
      <c r="D144" s="832" t="s">
        <v>1782</v>
      </c>
      <c r="E144" s="832" t="s">
        <v>2386</v>
      </c>
      <c r="F144" s="849"/>
      <c r="G144" s="849"/>
      <c r="H144" s="837">
        <v>0</v>
      </c>
      <c r="I144" s="849">
        <v>4</v>
      </c>
      <c r="J144" s="849">
        <v>1382.76</v>
      </c>
      <c r="K144" s="837">
        <v>1</v>
      </c>
      <c r="L144" s="849">
        <v>4</v>
      </c>
      <c r="M144" s="850">
        <v>1382.76</v>
      </c>
    </row>
    <row r="145" spans="1:13" ht="14.4" customHeight="1" x14ac:dyDescent="0.3">
      <c r="A145" s="831" t="s">
        <v>2049</v>
      </c>
      <c r="B145" s="832" t="s">
        <v>3283</v>
      </c>
      <c r="C145" s="832" t="s">
        <v>2382</v>
      </c>
      <c r="D145" s="832" t="s">
        <v>2383</v>
      </c>
      <c r="E145" s="832" t="s">
        <v>2384</v>
      </c>
      <c r="F145" s="849"/>
      <c r="G145" s="849"/>
      <c r="H145" s="837">
        <v>0</v>
      </c>
      <c r="I145" s="849">
        <v>6</v>
      </c>
      <c r="J145" s="849">
        <v>1807.56</v>
      </c>
      <c r="K145" s="837">
        <v>1</v>
      </c>
      <c r="L145" s="849">
        <v>6</v>
      </c>
      <c r="M145" s="850">
        <v>1807.56</v>
      </c>
    </row>
    <row r="146" spans="1:13" ht="14.4" customHeight="1" x14ac:dyDescent="0.3">
      <c r="A146" s="831" t="s">
        <v>2049</v>
      </c>
      <c r="B146" s="832" t="s">
        <v>1784</v>
      </c>
      <c r="C146" s="832" t="s">
        <v>1785</v>
      </c>
      <c r="D146" s="832" t="s">
        <v>1786</v>
      </c>
      <c r="E146" s="832" t="s">
        <v>1787</v>
      </c>
      <c r="F146" s="849"/>
      <c r="G146" s="849"/>
      <c r="H146" s="837">
        <v>0</v>
      </c>
      <c r="I146" s="849">
        <v>10</v>
      </c>
      <c r="J146" s="849">
        <v>2786.3</v>
      </c>
      <c r="K146" s="837">
        <v>1</v>
      </c>
      <c r="L146" s="849">
        <v>10</v>
      </c>
      <c r="M146" s="850">
        <v>2786.3</v>
      </c>
    </row>
    <row r="147" spans="1:13" ht="14.4" customHeight="1" x14ac:dyDescent="0.3">
      <c r="A147" s="831" t="s">
        <v>2049</v>
      </c>
      <c r="B147" s="832" t="s">
        <v>1784</v>
      </c>
      <c r="C147" s="832" t="s">
        <v>1791</v>
      </c>
      <c r="D147" s="832" t="s">
        <v>1789</v>
      </c>
      <c r="E147" s="832" t="s">
        <v>1792</v>
      </c>
      <c r="F147" s="849"/>
      <c r="G147" s="849"/>
      <c r="H147" s="837">
        <v>0</v>
      </c>
      <c r="I147" s="849">
        <v>7</v>
      </c>
      <c r="J147" s="849">
        <v>1956.7099999999998</v>
      </c>
      <c r="K147" s="837">
        <v>1</v>
      </c>
      <c r="L147" s="849">
        <v>7</v>
      </c>
      <c r="M147" s="850">
        <v>1956.7099999999998</v>
      </c>
    </row>
    <row r="148" spans="1:13" ht="14.4" customHeight="1" x14ac:dyDescent="0.3">
      <c r="A148" s="831" t="s">
        <v>2049</v>
      </c>
      <c r="B148" s="832" t="s">
        <v>1804</v>
      </c>
      <c r="C148" s="832" t="s">
        <v>2319</v>
      </c>
      <c r="D148" s="832" t="s">
        <v>2320</v>
      </c>
      <c r="E148" s="832" t="s">
        <v>2321</v>
      </c>
      <c r="F148" s="849"/>
      <c r="G148" s="849"/>
      <c r="H148" s="837">
        <v>0</v>
      </c>
      <c r="I148" s="849">
        <v>1</v>
      </c>
      <c r="J148" s="849">
        <v>32.869999999999997</v>
      </c>
      <c r="K148" s="837">
        <v>1</v>
      </c>
      <c r="L148" s="849">
        <v>1</v>
      </c>
      <c r="M148" s="850">
        <v>32.869999999999997</v>
      </c>
    </row>
    <row r="149" spans="1:13" ht="14.4" customHeight="1" x14ac:dyDescent="0.3">
      <c r="A149" s="831" t="s">
        <v>2049</v>
      </c>
      <c r="B149" s="832" t="s">
        <v>1807</v>
      </c>
      <c r="C149" s="832" t="s">
        <v>2412</v>
      </c>
      <c r="D149" s="832" t="s">
        <v>1809</v>
      </c>
      <c r="E149" s="832" t="s">
        <v>2413</v>
      </c>
      <c r="F149" s="849"/>
      <c r="G149" s="849"/>
      <c r="H149" s="837">
        <v>0</v>
      </c>
      <c r="I149" s="849">
        <v>1</v>
      </c>
      <c r="J149" s="849">
        <v>63.14</v>
      </c>
      <c r="K149" s="837">
        <v>1</v>
      </c>
      <c r="L149" s="849">
        <v>1</v>
      </c>
      <c r="M149" s="850">
        <v>63.14</v>
      </c>
    </row>
    <row r="150" spans="1:13" ht="14.4" customHeight="1" x14ac:dyDescent="0.3">
      <c r="A150" s="831" t="s">
        <v>2049</v>
      </c>
      <c r="B150" s="832" t="s">
        <v>1807</v>
      </c>
      <c r="C150" s="832" t="s">
        <v>1814</v>
      </c>
      <c r="D150" s="832" t="s">
        <v>1809</v>
      </c>
      <c r="E150" s="832" t="s">
        <v>1815</v>
      </c>
      <c r="F150" s="849"/>
      <c r="G150" s="849"/>
      <c r="H150" s="837">
        <v>0</v>
      </c>
      <c r="I150" s="849">
        <v>1</v>
      </c>
      <c r="J150" s="849">
        <v>49.08</v>
      </c>
      <c r="K150" s="837">
        <v>1</v>
      </c>
      <c r="L150" s="849">
        <v>1</v>
      </c>
      <c r="M150" s="850">
        <v>49.08</v>
      </c>
    </row>
    <row r="151" spans="1:13" ht="14.4" customHeight="1" x14ac:dyDescent="0.3">
      <c r="A151" s="831" t="s">
        <v>2049</v>
      </c>
      <c r="B151" s="832" t="s">
        <v>1807</v>
      </c>
      <c r="C151" s="832" t="s">
        <v>2410</v>
      </c>
      <c r="D151" s="832" t="s">
        <v>1812</v>
      </c>
      <c r="E151" s="832" t="s">
        <v>2411</v>
      </c>
      <c r="F151" s="849"/>
      <c r="G151" s="849"/>
      <c r="H151" s="837">
        <v>0</v>
      </c>
      <c r="I151" s="849">
        <v>1</v>
      </c>
      <c r="J151" s="849">
        <v>63.14</v>
      </c>
      <c r="K151" s="837">
        <v>1</v>
      </c>
      <c r="L151" s="849">
        <v>1</v>
      </c>
      <c r="M151" s="850">
        <v>63.14</v>
      </c>
    </row>
    <row r="152" spans="1:13" ht="14.4" customHeight="1" x14ac:dyDescent="0.3">
      <c r="A152" s="831" t="s">
        <v>2049</v>
      </c>
      <c r="B152" s="832" t="s">
        <v>1816</v>
      </c>
      <c r="C152" s="832" t="s">
        <v>1819</v>
      </c>
      <c r="D152" s="832" t="s">
        <v>1156</v>
      </c>
      <c r="E152" s="832" t="s">
        <v>1820</v>
      </c>
      <c r="F152" s="849"/>
      <c r="G152" s="849"/>
      <c r="H152" s="837">
        <v>0</v>
      </c>
      <c r="I152" s="849">
        <v>1</v>
      </c>
      <c r="J152" s="849">
        <v>154.36000000000001</v>
      </c>
      <c r="K152" s="837">
        <v>1</v>
      </c>
      <c r="L152" s="849">
        <v>1</v>
      </c>
      <c r="M152" s="850">
        <v>154.36000000000001</v>
      </c>
    </row>
    <row r="153" spans="1:13" ht="14.4" customHeight="1" x14ac:dyDescent="0.3">
      <c r="A153" s="831" t="s">
        <v>2049</v>
      </c>
      <c r="B153" s="832" t="s">
        <v>3284</v>
      </c>
      <c r="C153" s="832" t="s">
        <v>2095</v>
      </c>
      <c r="D153" s="832" t="s">
        <v>1202</v>
      </c>
      <c r="E153" s="832" t="s">
        <v>2096</v>
      </c>
      <c r="F153" s="849">
        <v>1</v>
      </c>
      <c r="G153" s="849">
        <v>98.75</v>
      </c>
      <c r="H153" s="837">
        <v>1</v>
      </c>
      <c r="I153" s="849"/>
      <c r="J153" s="849"/>
      <c r="K153" s="837">
        <v>0</v>
      </c>
      <c r="L153" s="849">
        <v>1</v>
      </c>
      <c r="M153" s="850">
        <v>98.75</v>
      </c>
    </row>
    <row r="154" spans="1:13" ht="14.4" customHeight="1" x14ac:dyDescent="0.3">
      <c r="A154" s="831" t="s">
        <v>2049</v>
      </c>
      <c r="B154" s="832" t="s">
        <v>1861</v>
      </c>
      <c r="C154" s="832" t="s">
        <v>1862</v>
      </c>
      <c r="D154" s="832" t="s">
        <v>635</v>
      </c>
      <c r="E154" s="832" t="s">
        <v>636</v>
      </c>
      <c r="F154" s="849"/>
      <c r="G154" s="849"/>
      <c r="H154" s="837">
        <v>0</v>
      </c>
      <c r="I154" s="849">
        <v>1</v>
      </c>
      <c r="J154" s="849">
        <v>72.55</v>
      </c>
      <c r="K154" s="837">
        <v>1</v>
      </c>
      <c r="L154" s="849">
        <v>1</v>
      </c>
      <c r="M154" s="850">
        <v>72.55</v>
      </c>
    </row>
    <row r="155" spans="1:13" ht="14.4" customHeight="1" x14ac:dyDescent="0.3">
      <c r="A155" s="831" t="s">
        <v>2049</v>
      </c>
      <c r="B155" s="832" t="s">
        <v>1901</v>
      </c>
      <c r="C155" s="832" t="s">
        <v>2240</v>
      </c>
      <c r="D155" s="832" t="s">
        <v>2241</v>
      </c>
      <c r="E155" s="832" t="s">
        <v>2242</v>
      </c>
      <c r="F155" s="849"/>
      <c r="G155" s="849"/>
      <c r="H155" s="837">
        <v>0</v>
      </c>
      <c r="I155" s="849">
        <v>7</v>
      </c>
      <c r="J155" s="849">
        <v>131.66999999999999</v>
      </c>
      <c r="K155" s="837">
        <v>1</v>
      </c>
      <c r="L155" s="849">
        <v>7</v>
      </c>
      <c r="M155" s="850">
        <v>131.66999999999999</v>
      </c>
    </row>
    <row r="156" spans="1:13" ht="14.4" customHeight="1" x14ac:dyDescent="0.3">
      <c r="A156" s="831" t="s">
        <v>2049</v>
      </c>
      <c r="B156" s="832" t="s">
        <v>1901</v>
      </c>
      <c r="C156" s="832" t="s">
        <v>1902</v>
      </c>
      <c r="D156" s="832" t="s">
        <v>1903</v>
      </c>
      <c r="E156" s="832" t="s">
        <v>1904</v>
      </c>
      <c r="F156" s="849"/>
      <c r="G156" s="849"/>
      <c r="H156" s="837">
        <v>0</v>
      </c>
      <c r="I156" s="849">
        <v>15</v>
      </c>
      <c r="J156" s="849">
        <v>70.5</v>
      </c>
      <c r="K156" s="837">
        <v>1</v>
      </c>
      <c r="L156" s="849">
        <v>15</v>
      </c>
      <c r="M156" s="850">
        <v>70.5</v>
      </c>
    </row>
    <row r="157" spans="1:13" ht="14.4" customHeight="1" x14ac:dyDescent="0.3">
      <c r="A157" s="831" t="s">
        <v>2049</v>
      </c>
      <c r="B157" s="832" t="s">
        <v>1905</v>
      </c>
      <c r="C157" s="832" t="s">
        <v>2327</v>
      </c>
      <c r="D157" s="832" t="s">
        <v>2328</v>
      </c>
      <c r="E157" s="832" t="s">
        <v>2329</v>
      </c>
      <c r="F157" s="849"/>
      <c r="G157" s="849"/>
      <c r="H157" s="837"/>
      <c r="I157" s="849">
        <v>3</v>
      </c>
      <c r="J157" s="849">
        <v>0</v>
      </c>
      <c r="K157" s="837"/>
      <c r="L157" s="849">
        <v>3</v>
      </c>
      <c r="M157" s="850">
        <v>0</v>
      </c>
    </row>
    <row r="158" spans="1:13" ht="14.4" customHeight="1" x14ac:dyDescent="0.3">
      <c r="A158" s="831" t="s">
        <v>2049</v>
      </c>
      <c r="B158" s="832" t="s">
        <v>1909</v>
      </c>
      <c r="C158" s="832" t="s">
        <v>1910</v>
      </c>
      <c r="D158" s="832" t="s">
        <v>1121</v>
      </c>
      <c r="E158" s="832" t="s">
        <v>1911</v>
      </c>
      <c r="F158" s="849"/>
      <c r="G158" s="849"/>
      <c r="H158" s="837"/>
      <c r="I158" s="849">
        <v>7</v>
      </c>
      <c r="J158" s="849">
        <v>0</v>
      </c>
      <c r="K158" s="837"/>
      <c r="L158" s="849">
        <v>7</v>
      </c>
      <c r="M158" s="850">
        <v>0</v>
      </c>
    </row>
    <row r="159" spans="1:13" ht="14.4" customHeight="1" x14ac:dyDescent="0.3">
      <c r="A159" s="831" t="s">
        <v>2049</v>
      </c>
      <c r="B159" s="832" t="s">
        <v>3285</v>
      </c>
      <c r="C159" s="832" t="s">
        <v>2264</v>
      </c>
      <c r="D159" s="832" t="s">
        <v>2265</v>
      </c>
      <c r="E159" s="832" t="s">
        <v>2069</v>
      </c>
      <c r="F159" s="849"/>
      <c r="G159" s="849"/>
      <c r="H159" s="837">
        <v>0</v>
      </c>
      <c r="I159" s="849">
        <v>1</v>
      </c>
      <c r="J159" s="849">
        <v>176.32</v>
      </c>
      <c r="K159" s="837">
        <v>1</v>
      </c>
      <c r="L159" s="849">
        <v>1</v>
      </c>
      <c r="M159" s="850">
        <v>176.32</v>
      </c>
    </row>
    <row r="160" spans="1:13" ht="14.4" customHeight="1" x14ac:dyDescent="0.3">
      <c r="A160" s="831" t="s">
        <v>2049</v>
      </c>
      <c r="B160" s="832" t="s">
        <v>1653</v>
      </c>
      <c r="C160" s="832" t="s">
        <v>2397</v>
      </c>
      <c r="D160" s="832" t="s">
        <v>1655</v>
      </c>
      <c r="E160" s="832" t="s">
        <v>2398</v>
      </c>
      <c r="F160" s="849"/>
      <c r="G160" s="849"/>
      <c r="H160" s="837">
        <v>0</v>
      </c>
      <c r="I160" s="849">
        <v>4</v>
      </c>
      <c r="J160" s="849">
        <v>6179.96</v>
      </c>
      <c r="K160" s="837">
        <v>1</v>
      </c>
      <c r="L160" s="849">
        <v>4</v>
      </c>
      <c r="M160" s="850">
        <v>6179.96</v>
      </c>
    </row>
    <row r="161" spans="1:13" ht="14.4" customHeight="1" x14ac:dyDescent="0.3">
      <c r="A161" s="831" t="s">
        <v>2049</v>
      </c>
      <c r="B161" s="832" t="s">
        <v>1653</v>
      </c>
      <c r="C161" s="832" t="s">
        <v>1657</v>
      </c>
      <c r="D161" s="832" t="s">
        <v>1655</v>
      </c>
      <c r="E161" s="832" t="s">
        <v>1658</v>
      </c>
      <c r="F161" s="849"/>
      <c r="G161" s="849"/>
      <c r="H161" s="837">
        <v>0</v>
      </c>
      <c r="I161" s="849">
        <v>3</v>
      </c>
      <c r="J161" s="849">
        <v>5663.7000000000007</v>
      </c>
      <c r="K161" s="837">
        <v>1</v>
      </c>
      <c r="L161" s="849">
        <v>3</v>
      </c>
      <c r="M161" s="850">
        <v>5663.7000000000007</v>
      </c>
    </row>
    <row r="162" spans="1:13" ht="14.4" customHeight="1" x14ac:dyDescent="0.3">
      <c r="A162" s="831" t="s">
        <v>2049</v>
      </c>
      <c r="B162" s="832" t="s">
        <v>1653</v>
      </c>
      <c r="C162" s="832" t="s">
        <v>2399</v>
      </c>
      <c r="D162" s="832" t="s">
        <v>1655</v>
      </c>
      <c r="E162" s="832" t="s">
        <v>2400</v>
      </c>
      <c r="F162" s="849"/>
      <c r="G162" s="849"/>
      <c r="H162" s="837">
        <v>0</v>
      </c>
      <c r="I162" s="849">
        <v>3</v>
      </c>
      <c r="J162" s="849">
        <v>4634.97</v>
      </c>
      <c r="K162" s="837">
        <v>1</v>
      </c>
      <c r="L162" s="849">
        <v>3</v>
      </c>
      <c r="M162" s="850">
        <v>4634.97</v>
      </c>
    </row>
    <row r="163" spans="1:13" ht="14.4" customHeight="1" x14ac:dyDescent="0.3">
      <c r="A163" s="831" t="s">
        <v>2049</v>
      </c>
      <c r="B163" s="832" t="s">
        <v>1758</v>
      </c>
      <c r="C163" s="832" t="s">
        <v>1762</v>
      </c>
      <c r="D163" s="832" t="s">
        <v>1760</v>
      </c>
      <c r="E163" s="832" t="s">
        <v>1763</v>
      </c>
      <c r="F163" s="849"/>
      <c r="G163" s="849"/>
      <c r="H163" s="837">
        <v>0</v>
      </c>
      <c r="I163" s="849">
        <v>1</v>
      </c>
      <c r="J163" s="849">
        <v>218.32</v>
      </c>
      <c r="K163" s="837">
        <v>1</v>
      </c>
      <c r="L163" s="849">
        <v>1</v>
      </c>
      <c r="M163" s="850">
        <v>218.32</v>
      </c>
    </row>
    <row r="164" spans="1:13" ht="14.4" customHeight="1" x14ac:dyDescent="0.3">
      <c r="A164" s="831" t="s">
        <v>2049</v>
      </c>
      <c r="B164" s="832" t="s">
        <v>3286</v>
      </c>
      <c r="C164" s="832" t="s">
        <v>2402</v>
      </c>
      <c r="D164" s="832" t="s">
        <v>2403</v>
      </c>
      <c r="E164" s="832" t="s">
        <v>2404</v>
      </c>
      <c r="F164" s="849"/>
      <c r="G164" s="849"/>
      <c r="H164" s="837">
        <v>0</v>
      </c>
      <c r="I164" s="849">
        <v>2</v>
      </c>
      <c r="J164" s="849">
        <v>331.26</v>
      </c>
      <c r="K164" s="837">
        <v>1</v>
      </c>
      <c r="L164" s="849">
        <v>2</v>
      </c>
      <c r="M164" s="850">
        <v>331.26</v>
      </c>
    </row>
    <row r="165" spans="1:13" ht="14.4" customHeight="1" x14ac:dyDescent="0.3">
      <c r="A165" s="831" t="s">
        <v>2050</v>
      </c>
      <c r="B165" s="832" t="s">
        <v>1597</v>
      </c>
      <c r="C165" s="832" t="s">
        <v>2143</v>
      </c>
      <c r="D165" s="832" t="s">
        <v>1601</v>
      </c>
      <c r="E165" s="832" t="s">
        <v>1602</v>
      </c>
      <c r="F165" s="849"/>
      <c r="G165" s="849"/>
      <c r="H165" s="837">
        <v>0</v>
      </c>
      <c r="I165" s="849">
        <v>1</v>
      </c>
      <c r="J165" s="849">
        <v>16.12</v>
      </c>
      <c r="K165" s="837">
        <v>1</v>
      </c>
      <c r="L165" s="849">
        <v>1</v>
      </c>
      <c r="M165" s="850">
        <v>16.12</v>
      </c>
    </row>
    <row r="166" spans="1:13" ht="14.4" customHeight="1" x14ac:dyDescent="0.3">
      <c r="A166" s="831" t="s">
        <v>2050</v>
      </c>
      <c r="B166" s="832" t="s">
        <v>1597</v>
      </c>
      <c r="C166" s="832" t="s">
        <v>1600</v>
      </c>
      <c r="D166" s="832" t="s">
        <v>1601</v>
      </c>
      <c r="E166" s="832" t="s">
        <v>1602</v>
      </c>
      <c r="F166" s="849"/>
      <c r="G166" s="849"/>
      <c r="H166" s="837">
        <v>0</v>
      </c>
      <c r="I166" s="849">
        <v>1</v>
      </c>
      <c r="J166" s="849">
        <v>16.12</v>
      </c>
      <c r="K166" s="837">
        <v>1</v>
      </c>
      <c r="L166" s="849">
        <v>1</v>
      </c>
      <c r="M166" s="850">
        <v>16.12</v>
      </c>
    </row>
    <row r="167" spans="1:13" ht="14.4" customHeight="1" x14ac:dyDescent="0.3">
      <c r="A167" s="831" t="s">
        <v>2050</v>
      </c>
      <c r="B167" s="832" t="s">
        <v>1624</v>
      </c>
      <c r="C167" s="832" t="s">
        <v>1625</v>
      </c>
      <c r="D167" s="832" t="s">
        <v>1626</v>
      </c>
      <c r="E167" s="832" t="s">
        <v>1627</v>
      </c>
      <c r="F167" s="849"/>
      <c r="G167" s="849"/>
      <c r="H167" s="837">
        <v>0</v>
      </c>
      <c r="I167" s="849">
        <v>1</v>
      </c>
      <c r="J167" s="849">
        <v>120.61</v>
      </c>
      <c r="K167" s="837">
        <v>1</v>
      </c>
      <c r="L167" s="849">
        <v>1</v>
      </c>
      <c r="M167" s="850">
        <v>120.61</v>
      </c>
    </row>
    <row r="168" spans="1:13" ht="14.4" customHeight="1" x14ac:dyDescent="0.3">
      <c r="A168" s="831" t="s">
        <v>2050</v>
      </c>
      <c r="B168" s="832" t="s">
        <v>1624</v>
      </c>
      <c r="C168" s="832" t="s">
        <v>1628</v>
      </c>
      <c r="D168" s="832" t="s">
        <v>1626</v>
      </c>
      <c r="E168" s="832" t="s">
        <v>1629</v>
      </c>
      <c r="F168" s="849">
        <v>2</v>
      </c>
      <c r="G168" s="849">
        <v>369.48</v>
      </c>
      <c r="H168" s="837">
        <v>1</v>
      </c>
      <c r="I168" s="849"/>
      <c r="J168" s="849"/>
      <c r="K168" s="837">
        <v>0</v>
      </c>
      <c r="L168" s="849">
        <v>2</v>
      </c>
      <c r="M168" s="850">
        <v>369.48</v>
      </c>
    </row>
    <row r="169" spans="1:13" ht="14.4" customHeight="1" x14ac:dyDescent="0.3">
      <c r="A169" s="831" t="s">
        <v>2050</v>
      </c>
      <c r="B169" s="832" t="s">
        <v>1630</v>
      </c>
      <c r="C169" s="832" t="s">
        <v>2189</v>
      </c>
      <c r="D169" s="832" t="s">
        <v>829</v>
      </c>
      <c r="E169" s="832" t="s">
        <v>1638</v>
      </c>
      <c r="F169" s="849"/>
      <c r="G169" s="849"/>
      <c r="H169" s="837">
        <v>0</v>
      </c>
      <c r="I169" s="849">
        <v>1</v>
      </c>
      <c r="J169" s="849">
        <v>923.74</v>
      </c>
      <c r="K169" s="837">
        <v>1</v>
      </c>
      <c r="L169" s="849">
        <v>1</v>
      </c>
      <c r="M169" s="850">
        <v>923.74</v>
      </c>
    </row>
    <row r="170" spans="1:13" ht="14.4" customHeight="1" x14ac:dyDescent="0.3">
      <c r="A170" s="831" t="s">
        <v>2050</v>
      </c>
      <c r="B170" s="832" t="s">
        <v>1630</v>
      </c>
      <c r="C170" s="832" t="s">
        <v>2559</v>
      </c>
      <c r="D170" s="832" t="s">
        <v>835</v>
      </c>
      <c r="E170" s="832" t="s">
        <v>2560</v>
      </c>
      <c r="F170" s="849"/>
      <c r="G170" s="849"/>
      <c r="H170" s="837">
        <v>0</v>
      </c>
      <c r="I170" s="849">
        <v>1</v>
      </c>
      <c r="J170" s="849">
        <v>369.5</v>
      </c>
      <c r="K170" s="837">
        <v>1</v>
      </c>
      <c r="L170" s="849">
        <v>1</v>
      </c>
      <c r="M170" s="850">
        <v>369.5</v>
      </c>
    </row>
    <row r="171" spans="1:13" ht="14.4" customHeight="1" x14ac:dyDescent="0.3">
      <c r="A171" s="831" t="s">
        <v>2050</v>
      </c>
      <c r="B171" s="832" t="s">
        <v>1630</v>
      </c>
      <c r="C171" s="832" t="s">
        <v>2190</v>
      </c>
      <c r="D171" s="832" t="s">
        <v>835</v>
      </c>
      <c r="E171" s="832" t="s">
        <v>1634</v>
      </c>
      <c r="F171" s="849"/>
      <c r="G171" s="849"/>
      <c r="H171" s="837">
        <v>0</v>
      </c>
      <c r="I171" s="849">
        <v>1</v>
      </c>
      <c r="J171" s="849">
        <v>1847.49</v>
      </c>
      <c r="K171" s="837">
        <v>1</v>
      </c>
      <c r="L171" s="849">
        <v>1</v>
      </c>
      <c r="M171" s="850">
        <v>1847.49</v>
      </c>
    </row>
    <row r="172" spans="1:13" ht="14.4" customHeight="1" x14ac:dyDescent="0.3">
      <c r="A172" s="831" t="s">
        <v>2050</v>
      </c>
      <c r="B172" s="832" t="s">
        <v>1630</v>
      </c>
      <c r="C172" s="832" t="s">
        <v>1631</v>
      </c>
      <c r="D172" s="832" t="s">
        <v>835</v>
      </c>
      <c r="E172" s="832" t="s">
        <v>1632</v>
      </c>
      <c r="F172" s="849"/>
      <c r="G172" s="849"/>
      <c r="H172" s="837">
        <v>0</v>
      </c>
      <c r="I172" s="849">
        <v>3</v>
      </c>
      <c r="J172" s="849">
        <v>4156.8599999999997</v>
      </c>
      <c r="K172" s="837">
        <v>1</v>
      </c>
      <c r="L172" s="849">
        <v>3</v>
      </c>
      <c r="M172" s="850">
        <v>4156.8599999999997</v>
      </c>
    </row>
    <row r="173" spans="1:13" ht="14.4" customHeight="1" x14ac:dyDescent="0.3">
      <c r="A173" s="831" t="s">
        <v>2050</v>
      </c>
      <c r="B173" s="832" t="s">
        <v>1630</v>
      </c>
      <c r="C173" s="832" t="s">
        <v>3165</v>
      </c>
      <c r="D173" s="832" t="s">
        <v>835</v>
      </c>
      <c r="E173" s="832" t="s">
        <v>3166</v>
      </c>
      <c r="F173" s="849"/>
      <c r="G173" s="849"/>
      <c r="H173" s="837">
        <v>0</v>
      </c>
      <c r="I173" s="849">
        <v>2</v>
      </c>
      <c r="J173" s="849">
        <v>554.24</v>
      </c>
      <c r="K173" s="837">
        <v>1</v>
      </c>
      <c r="L173" s="849">
        <v>2</v>
      </c>
      <c r="M173" s="850">
        <v>554.24</v>
      </c>
    </row>
    <row r="174" spans="1:13" ht="14.4" customHeight="1" x14ac:dyDescent="0.3">
      <c r="A174" s="831" t="s">
        <v>2050</v>
      </c>
      <c r="B174" s="832" t="s">
        <v>1647</v>
      </c>
      <c r="C174" s="832" t="s">
        <v>2228</v>
      </c>
      <c r="D174" s="832" t="s">
        <v>2229</v>
      </c>
      <c r="E174" s="832" t="s">
        <v>2230</v>
      </c>
      <c r="F174" s="849">
        <v>1</v>
      </c>
      <c r="G174" s="849">
        <v>300.33</v>
      </c>
      <c r="H174" s="837">
        <v>1</v>
      </c>
      <c r="I174" s="849"/>
      <c r="J174" s="849"/>
      <c r="K174" s="837">
        <v>0</v>
      </c>
      <c r="L174" s="849">
        <v>1</v>
      </c>
      <c r="M174" s="850">
        <v>300.33</v>
      </c>
    </row>
    <row r="175" spans="1:13" ht="14.4" customHeight="1" x14ac:dyDescent="0.3">
      <c r="A175" s="831" t="s">
        <v>2050</v>
      </c>
      <c r="B175" s="832" t="s">
        <v>1647</v>
      </c>
      <c r="C175" s="832" t="s">
        <v>3163</v>
      </c>
      <c r="D175" s="832" t="s">
        <v>2229</v>
      </c>
      <c r="E175" s="832" t="s">
        <v>3164</v>
      </c>
      <c r="F175" s="849">
        <v>1</v>
      </c>
      <c r="G175" s="849">
        <v>100.11</v>
      </c>
      <c r="H175" s="837">
        <v>1</v>
      </c>
      <c r="I175" s="849"/>
      <c r="J175" s="849"/>
      <c r="K175" s="837">
        <v>0</v>
      </c>
      <c r="L175" s="849">
        <v>1</v>
      </c>
      <c r="M175" s="850">
        <v>100.11</v>
      </c>
    </row>
    <row r="176" spans="1:13" ht="14.4" customHeight="1" x14ac:dyDescent="0.3">
      <c r="A176" s="831" t="s">
        <v>2050</v>
      </c>
      <c r="B176" s="832" t="s">
        <v>1659</v>
      </c>
      <c r="C176" s="832" t="s">
        <v>1664</v>
      </c>
      <c r="D176" s="832" t="s">
        <v>731</v>
      </c>
      <c r="E176" s="832" t="s">
        <v>1665</v>
      </c>
      <c r="F176" s="849"/>
      <c r="G176" s="849"/>
      <c r="H176" s="837">
        <v>0</v>
      </c>
      <c r="I176" s="849">
        <v>2</v>
      </c>
      <c r="J176" s="849">
        <v>288.02</v>
      </c>
      <c r="K176" s="837">
        <v>1</v>
      </c>
      <c r="L176" s="849">
        <v>2</v>
      </c>
      <c r="M176" s="850">
        <v>288.02</v>
      </c>
    </row>
    <row r="177" spans="1:13" ht="14.4" customHeight="1" x14ac:dyDescent="0.3">
      <c r="A177" s="831" t="s">
        <v>2050</v>
      </c>
      <c r="B177" s="832" t="s">
        <v>1677</v>
      </c>
      <c r="C177" s="832" t="s">
        <v>1953</v>
      </c>
      <c r="D177" s="832" t="s">
        <v>1323</v>
      </c>
      <c r="E177" s="832" t="s">
        <v>1954</v>
      </c>
      <c r="F177" s="849">
        <v>1</v>
      </c>
      <c r="G177" s="849">
        <v>42.51</v>
      </c>
      <c r="H177" s="837">
        <v>1</v>
      </c>
      <c r="I177" s="849"/>
      <c r="J177" s="849"/>
      <c r="K177" s="837">
        <v>0</v>
      </c>
      <c r="L177" s="849">
        <v>1</v>
      </c>
      <c r="M177" s="850">
        <v>42.51</v>
      </c>
    </row>
    <row r="178" spans="1:13" ht="14.4" customHeight="1" x14ac:dyDescent="0.3">
      <c r="A178" s="831" t="s">
        <v>2050</v>
      </c>
      <c r="B178" s="832" t="s">
        <v>1690</v>
      </c>
      <c r="C178" s="832" t="s">
        <v>1696</v>
      </c>
      <c r="D178" s="832" t="s">
        <v>1694</v>
      </c>
      <c r="E178" s="832" t="s">
        <v>1697</v>
      </c>
      <c r="F178" s="849"/>
      <c r="G178" s="849"/>
      <c r="H178" s="837">
        <v>0</v>
      </c>
      <c r="I178" s="849">
        <v>1</v>
      </c>
      <c r="J178" s="849">
        <v>35.11</v>
      </c>
      <c r="K178" s="837">
        <v>1</v>
      </c>
      <c r="L178" s="849">
        <v>1</v>
      </c>
      <c r="M178" s="850">
        <v>35.11</v>
      </c>
    </row>
    <row r="179" spans="1:13" ht="14.4" customHeight="1" x14ac:dyDescent="0.3">
      <c r="A179" s="831" t="s">
        <v>2050</v>
      </c>
      <c r="B179" s="832" t="s">
        <v>1705</v>
      </c>
      <c r="C179" s="832" t="s">
        <v>2687</v>
      </c>
      <c r="D179" s="832" t="s">
        <v>1707</v>
      </c>
      <c r="E179" s="832" t="s">
        <v>2011</v>
      </c>
      <c r="F179" s="849"/>
      <c r="G179" s="849"/>
      <c r="H179" s="837">
        <v>0</v>
      </c>
      <c r="I179" s="849">
        <v>1</v>
      </c>
      <c r="J179" s="849">
        <v>65.540000000000006</v>
      </c>
      <c r="K179" s="837">
        <v>1</v>
      </c>
      <c r="L179" s="849">
        <v>1</v>
      </c>
      <c r="M179" s="850">
        <v>65.540000000000006</v>
      </c>
    </row>
    <row r="180" spans="1:13" ht="14.4" customHeight="1" x14ac:dyDescent="0.3">
      <c r="A180" s="831" t="s">
        <v>2050</v>
      </c>
      <c r="B180" s="832" t="s">
        <v>1709</v>
      </c>
      <c r="C180" s="832" t="s">
        <v>2070</v>
      </c>
      <c r="D180" s="832" t="s">
        <v>2071</v>
      </c>
      <c r="E180" s="832" t="s">
        <v>2072</v>
      </c>
      <c r="F180" s="849">
        <v>2</v>
      </c>
      <c r="G180" s="849">
        <v>32.76</v>
      </c>
      <c r="H180" s="837">
        <v>1</v>
      </c>
      <c r="I180" s="849"/>
      <c r="J180" s="849"/>
      <c r="K180" s="837">
        <v>0</v>
      </c>
      <c r="L180" s="849">
        <v>2</v>
      </c>
      <c r="M180" s="850">
        <v>32.76</v>
      </c>
    </row>
    <row r="181" spans="1:13" ht="14.4" customHeight="1" x14ac:dyDescent="0.3">
      <c r="A181" s="831" t="s">
        <v>2050</v>
      </c>
      <c r="B181" s="832" t="s">
        <v>1709</v>
      </c>
      <c r="C181" s="832" t="s">
        <v>2112</v>
      </c>
      <c r="D181" s="832" t="s">
        <v>2068</v>
      </c>
      <c r="E181" s="832" t="s">
        <v>1958</v>
      </c>
      <c r="F181" s="849">
        <v>4</v>
      </c>
      <c r="G181" s="849">
        <v>140.44</v>
      </c>
      <c r="H181" s="837">
        <v>1</v>
      </c>
      <c r="I181" s="849"/>
      <c r="J181" s="849"/>
      <c r="K181" s="837">
        <v>0</v>
      </c>
      <c r="L181" s="849">
        <v>4</v>
      </c>
      <c r="M181" s="850">
        <v>140.44</v>
      </c>
    </row>
    <row r="182" spans="1:13" ht="14.4" customHeight="1" x14ac:dyDescent="0.3">
      <c r="A182" s="831" t="s">
        <v>2050</v>
      </c>
      <c r="B182" s="832" t="s">
        <v>1733</v>
      </c>
      <c r="C182" s="832" t="s">
        <v>1963</v>
      </c>
      <c r="D182" s="832" t="s">
        <v>991</v>
      </c>
      <c r="E182" s="832" t="s">
        <v>1958</v>
      </c>
      <c r="F182" s="849"/>
      <c r="G182" s="849"/>
      <c r="H182" s="837">
        <v>0</v>
      </c>
      <c r="I182" s="849">
        <v>1</v>
      </c>
      <c r="J182" s="849">
        <v>47.7</v>
      </c>
      <c r="K182" s="837">
        <v>1</v>
      </c>
      <c r="L182" s="849">
        <v>1</v>
      </c>
      <c r="M182" s="850">
        <v>47.7</v>
      </c>
    </row>
    <row r="183" spans="1:13" ht="14.4" customHeight="1" x14ac:dyDescent="0.3">
      <c r="A183" s="831" t="s">
        <v>2050</v>
      </c>
      <c r="B183" s="832" t="s">
        <v>1733</v>
      </c>
      <c r="C183" s="832" t="s">
        <v>1734</v>
      </c>
      <c r="D183" s="832" t="s">
        <v>991</v>
      </c>
      <c r="E183" s="832" t="s">
        <v>1735</v>
      </c>
      <c r="F183" s="849"/>
      <c r="G183" s="849"/>
      <c r="H183" s="837">
        <v>0</v>
      </c>
      <c r="I183" s="849">
        <v>2</v>
      </c>
      <c r="J183" s="849">
        <v>286.18</v>
      </c>
      <c r="K183" s="837">
        <v>1</v>
      </c>
      <c r="L183" s="849">
        <v>2</v>
      </c>
      <c r="M183" s="850">
        <v>286.18</v>
      </c>
    </row>
    <row r="184" spans="1:13" ht="14.4" customHeight="1" x14ac:dyDescent="0.3">
      <c r="A184" s="831" t="s">
        <v>2050</v>
      </c>
      <c r="B184" s="832" t="s">
        <v>1733</v>
      </c>
      <c r="C184" s="832" t="s">
        <v>3167</v>
      </c>
      <c r="D184" s="832" t="s">
        <v>3168</v>
      </c>
      <c r="E184" s="832" t="s">
        <v>3169</v>
      </c>
      <c r="F184" s="849">
        <v>1</v>
      </c>
      <c r="G184" s="849">
        <v>47.7</v>
      </c>
      <c r="H184" s="837">
        <v>1</v>
      </c>
      <c r="I184" s="849"/>
      <c r="J184" s="849"/>
      <c r="K184" s="837">
        <v>0</v>
      </c>
      <c r="L184" s="849">
        <v>1</v>
      </c>
      <c r="M184" s="850">
        <v>47.7</v>
      </c>
    </row>
    <row r="185" spans="1:13" ht="14.4" customHeight="1" x14ac:dyDescent="0.3">
      <c r="A185" s="831" t="s">
        <v>2050</v>
      </c>
      <c r="B185" s="832" t="s">
        <v>1738</v>
      </c>
      <c r="C185" s="832" t="s">
        <v>1745</v>
      </c>
      <c r="D185" s="832" t="s">
        <v>1740</v>
      </c>
      <c r="E185" s="832" t="s">
        <v>1746</v>
      </c>
      <c r="F185" s="849"/>
      <c r="G185" s="849"/>
      <c r="H185" s="837">
        <v>0</v>
      </c>
      <c r="I185" s="849">
        <v>1</v>
      </c>
      <c r="J185" s="849">
        <v>15.9</v>
      </c>
      <c r="K185" s="837">
        <v>1</v>
      </c>
      <c r="L185" s="849">
        <v>1</v>
      </c>
      <c r="M185" s="850">
        <v>15.9</v>
      </c>
    </row>
    <row r="186" spans="1:13" ht="14.4" customHeight="1" x14ac:dyDescent="0.3">
      <c r="A186" s="831" t="s">
        <v>2050</v>
      </c>
      <c r="B186" s="832" t="s">
        <v>1750</v>
      </c>
      <c r="C186" s="832" t="s">
        <v>1965</v>
      </c>
      <c r="D186" s="832" t="s">
        <v>1752</v>
      </c>
      <c r="E186" s="832" t="s">
        <v>1966</v>
      </c>
      <c r="F186" s="849"/>
      <c r="G186" s="849"/>
      <c r="H186" s="837">
        <v>0</v>
      </c>
      <c r="I186" s="849">
        <v>1</v>
      </c>
      <c r="J186" s="849">
        <v>72.88</v>
      </c>
      <c r="K186" s="837">
        <v>1</v>
      </c>
      <c r="L186" s="849">
        <v>1</v>
      </c>
      <c r="M186" s="850">
        <v>72.88</v>
      </c>
    </row>
    <row r="187" spans="1:13" ht="14.4" customHeight="1" x14ac:dyDescent="0.3">
      <c r="A187" s="831" t="s">
        <v>2050</v>
      </c>
      <c r="B187" s="832" t="s">
        <v>1750</v>
      </c>
      <c r="C187" s="832" t="s">
        <v>3170</v>
      </c>
      <c r="D187" s="832" t="s">
        <v>2577</v>
      </c>
      <c r="E187" s="832" t="s">
        <v>3171</v>
      </c>
      <c r="F187" s="849"/>
      <c r="G187" s="849"/>
      <c r="H187" s="837">
        <v>0</v>
      </c>
      <c r="I187" s="849">
        <v>1</v>
      </c>
      <c r="J187" s="849">
        <v>72.31</v>
      </c>
      <c r="K187" s="837">
        <v>1</v>
      </c>
      <c r="L187" s="849">
        <v>1</v>
      </c>
      <c r="M187" s="850">
        <v>72.31</v>
      </c>
    </row>
    <row r="188" spans="1:13" ht="14.4" customHeight="1" x14ac:dyDescent="0.3">
      <c r="A188" s="831" t="s">
        <v>2050</v>
      </c>
      <c r="B188" s="832" t="s">
        <v>1784</v>
      </c>
      <c r="C188" s="832" t="s">
        <v>1785</v>
      </c>
      <c r="D188" s="832" t="s">
        <v>1786</v>
      </c>
      <c r="E188" s="832" t="s">
        <v>1787</v>
      </c>
      <c r="F188" s="849"/>
      <c r="G188" s="849"/>
      <c r="H188" s="837">
        <v>0</v>
      </c>
      <c r="I188" s="849">
        <v>1</v>
      </c>
      <c r="J188" s="849">
        <v>278.63</v>
      </c>
      <c r="K188" s="837">
        <v>1</v>
      </c>
      <c r="L188" s="849">
        <v>1</v>
      </c>
      <c r="M188" s="850">
        <v>278.63</v>
      </c>
    </row>
    <row r="189" spans="1:13" ht="14.4" customHeight="1" x14ac:dyDescent="0.3">
      <c r="A189" s="831" t="s">
        <v>2050</v>
      </c>
      <c r="B189" s="832" t="s">
        <v>1784</v>
      </c>
      <c r="C189" s="832" t="s">
        <v>2063</v>
      </c>
      <c r="D189" s="832" t="s">
        <v>1786</v>
      </c>
      <c r="E189" s="832" t="s">
        <v>1796</v>
      </c>
      <c r="F189" s="849">
        <v>1</v>
      </c>
      <c r="G189" s="849">
        <v>117.71</v>
      </c>
      <c r="H189" s="837">
        <v>1</v>
      </c>
      <c r="I189" s="849"/>
      <c r="J189" s="849"/>
      <c r="K189" s="837">
        <v>0</v>
      </c>
      <c r="L189" s="849">
        <v>1</v>
      </c>
      <c r="M189" s="850">
        <v>117.71</v>
      </c>
    </row>
    <row r="190" spans="1:13" ht="14.4" customHeight="1" x14ac:dyDescent="0.3">
      <c r="A190" s="831" t="s">
        <v>2050</v>
      </c>
      <c r="B190" s="832" t="s">
        <v>1784</v>
      </c>
      <c r="C190" s="832" t="s">
        <v>2064</v>
      </c>
      <c r="D190" s="832" t="s">
        <v>1786</v>
      </c>
      <c r="E190" s="832" t="s">
        <v>2065</v>
      </c>
      <c r="F190" s="849">
        <v>1</v>
      </c>
      <c r="G190" s="849">
        <v>603.72</v>
      </c>
      <c r="H190" s="837">
        <v>1</v>
      </c>
      <c r="I190" s="849"/>
      <c r="J190" s="849"/>
      <c r="K190" s="837">
        <v>0</v>
      </c>
      <c r="L190" s="849">
        <v>1</v>
      </c>
      <c r="M190" s="850">
        <v>603.72</v>
      </c>
    </row>
    <row r="191" spans="1:13" ht="14.4" customHeight="1" x14ac:dyDescent="0.3">
      <c r="A191" s="831" t="s">
        <v>2050</v>
      </c>
      <c r="B191" s="832" t="s">
        <v>1793</v>
      </c>
      <c r="C191" s="832" t="s">
        <v>3172</v>
      </c>
      <c r="D191" s="832" t="s">
        <v>2591</v>
      </c>
      <c r="E191" s="832" t="s">
        <v>3173</v>
      </c>
      <c r="F191" s="849">
        <v>1</v>
      </c>
      <c r="G191" s="849">
        <v>86.97</v>
      </c>
      <c r="H191" s="837">
        <v>1</v>
      </c>
      <c r="I191" s="849"/>
      <c r="J191" s="849"/>
      <c r="K191" s="837">
        <v>0</v>
      </c>
      <c r="L191" s="849">
        <v>1</v>
      </c>
      <c r="M191" s="850">
        <v>86.97</v>
      </c>
    </row>
    <row r="192" spans="1:13" ht="14.4" customHeight="1" x14ac:dyDescent="0.3">
      <c r="A192" s="831" t="s">
        <v>2050</v>
      </c>
      <c r="B192" s="832" t="s">
        <v>1807</v>
      </c>
      <c r="C192" s="832" t="s">
        <v>1811</v>
      </c>
      <c r="D192" s="832" t="s">
        <v>1812</v>
      </c>
      <c r="E192" s="832" t="s">
        <v>1813</v>
      </c>
      <c r="F192" s="849"/>
      <c r="G192" s="849"/>
      <c r="H192" s="837">
        <v>0</v>
      </c>
      <c r="I192" s="849">
        <v>2</v>
      </c>
      <c r="J192" s="849">
        <v>98.16</v>
      </c>
      <c r="K192" s="837">
        <v>1</v>
      </c>
      <c r="L192" s="849">
        <v>2</v>
      </c>
      <c r="M192" s="850">
        <v>98.16</v>
      </c>
    </row>
    <row r="193" spans="1:13" ht="14.4" customHeight="1" x14ac:dyDescent="0.3">
      <c r="A193" s="831" t="s">
        <v>2050</v>
      </c>
      <c r="B193" s="832" t="s">
        <v>1816</v>
      </c>
      <c r="C193" s="832" t="s">
        <v>1819</v>
      </c>
      <c r="D193" s="832" t="s">
        <v>1156</v>
      </c>
      <c r="E193" s="832" t="s">
        <v>1820</v>
      </c>
      <c r="F193" s="849"/>
      <c r="G193" s="849"/>
      <c r="H193" s="837">
        <v>0</v>
      </c>
      <c r="I193" s="849">
        <v>1</v>
      </c>
      <c r="J193" s="849">
        <v>154.36000000000001</v>
      </c>
      <c r="K193" s="837">
        <v>1</v>
      </c>
      <c r="L193" s="849">
        <v>1</v>
      </c>
      <c r="M193" s="850">
        <v>154.36000000000001</v>
      </c>
    </row>
    <row r="194" spans="1:13" ht="14.4" customHeight="1" x14ac:dyDescent="0.3">
      <c r="A194" s="831" t="s">
        <v>2050</v>
      </c>
      <c r="B194" s="832" t="s">
        <v>1878</v>
      </c>
      <c r="C194" s="832" t="s">
        <v>1879</v>
      </c>
      <c r="D194" s="832" t="s">
        <v>1880</v>
      </c>
      <c r="E194" s="832" t="s">
        <v>1881</v>
      </c>
      <c r="F194" s="849"/>
      <c r="G194" s="849"/>
      <c r="H194" s="837">
        <v>0</v>
      </c>
      <c r="I194" s="849">
        <v>2</v>
      </c>
      <c r="J194" s="849">
        <v>100.64</v>
      </c>
      <c r="K194" s="837">
        <v>1</v>
      </c>
      <c r="L194" s="849">
        <v>2</v>
      </c>
      <c r="M194" s="850">
        <v>100.64</v>
      </c>
    </row>
    <row r="195" spans="1:13" ht="14.4" customHeight="1" x14ac:dyDescent="0.3">
      <c r="A195" s="831" t="s">
        <v>2051</v>
      </c>
      <c r="B195" s="832" t="s">
        <v>1624</v>
      </c>
      <c r="C195" s="832" t="s">
        <v>1625</v>
      </c>
      <c r="D195" s="832" t="s">
        <v>1626</v>
      </c>
      <c r="E195" s="832" t="s">
        <v>1627</v>
      </c>
      <c r="F195" s="849"/>
      <c r="G195" s="849"/>
      <c r="H195" s="837">
        <v>0</v>
      </c>
      <c r="I195" s="849">
        <v>4</v>
      </c>
      <c r="J195" s="849">
        <v>482.44</v>
      </c>
      <c r="K195" s="837">
        <v>1</v>
      </c>
      <c r="L195" s="849">
        <v>4</v>
      </c>
      <c r="M195" s="850">
        <v>482.44</v>
      </c>
    </row>
    <row r="196" spans="1:13" ht="14.4" customHeight="1" x14ac:dyDescent="0.3">
      <c r="A196" s="831" t="s">
        <v>2051</v>
      </c>
      <c r="B196" s="832" t="s">
        <v>1624</v>
      </c>
      <c r="C196" s="832" t="s">
        <v>1628</v>
      </c>
      <c r="D196" s="832" t="s">
        <v>1626</v>
      </c>
      <c r="E196" s="832" t="s">
        <v>1629</v>
      </c>
      <c r="F196" s="849">
        <v>2</v>
      </c>
      <c r="G196" s="849">
        <v>369.48</v>
      </c>
      <c r="H196" s="837">
        <v>1</v>
      </c>
      <c r="I196" s="849"/>
      <c r="J196" s="849"/>
      <c r="K196" s="837">
        <v>0</v>
      </c>
      <c r="L196" s="849">
        <v>2</v>
      </c>
      <c r="M196" s="850">
        <v>369.48</v>
      </c>
    </row>
    <row r="197" spans="1:13" ht="14.4" customHeight="1" x14ac:dyDescent="0.3">
      <c r="A197" s="831" t="s">
        <v>2051</v>
      </c>
      <c r="B197" s="832" t="s">
        <v>1630</v>
      </c>
      <c r="C197" s="832" t="s">
        <v>2454</v>
      </c>
      <c r="D197" s="832" t="s">
        <v>829</v>
      </c>
      <c r="E197" s="832" t="s">
        <v>1646</v>
      </c>
      <c r="F197" s="849"/>
      <c r="G197" s="849"/>
      <c r="H197" s="837">
        <v>0</v>
      </c>
      <c r="I197" s="849">
        <v>3</v>
      </c>
      <c r="J197" s="849">
        <v>1472.67</v>
      </c>
      <c r="K197" s="837">
        <v>1</v>
      </c>
      <c r="L197" s="849">
        <v>3</v>
      </c>
      <c r="M197" s="850">
        <v>1472.67</v>
      </c>
    </row>
    <row r="198" spans="1:13" ht="14.4" customHeight="1" x14ac:dyDescent="0.3">
      <c r="A198" s="831" t="s">
        <v>2051</v>
      </c>
      <c r="B198" s="832" t="s">
        <v>1630</v>
      </c>
      <c r="C198" s="832" t="s">
        <v>2331</v>
      </c>
      <c r="D198" s="832" t="s">
        <v>835</v>
      </c>
      <c r="E198" s="832" t="s">
        <v>1632</v>
      </c>
      <c r="F198" s="849"/>
      <c r="G198" s="849"/>
      <c r="H198" s="837">
        <v>0</v>
      </c>
      <c r="I198" s="849">
        <v>1</v>
      </c>
      <c r="J198" s="849">
        <v>1385.62</v>
      </c>
      <c r="K198" s="837">
        <v>1</v>
      </c>
      <c r="L198" s="849">
        <v>1</v>
      </c>
      <c r="M198" s="850">
        <v>1385.62</v>
      </c>
    </row>
    <row r="199" spans="1:13" ht="14.4" customHeight="1" x14ac:dyDescent="0.3">
      <c r="A199" s="831" t="s">
        <v>2051</v>
      </c>
      <c r="B199" s="832" t="s">
        <v>1647</v>
      </c>
      <c r="C199" s="832" t="s">
        <v>2228</v>
      </c>
      <c r="D199" s="832" t="s">
        <v>2229</v>
      </c>
      <c r="E199" s="832" t="s">
        <v>2230</v>
      </c>
      <c r="F199" s="849">
        <v>1</v>
      </c>
      <c r="G199" s="849">
        <v>300.33</v>
      </c>
      <c r="H199" s="837">
        <v>1</v>
      </c>
      <c r="I199" s="849"/>
      <c r="J199" s="849"/>
      <c r="K199" s="837">
        <v>0</v>
      </c>
      <c r="L199" s="849">
        <v>1</v>
      </c>
      <c r="M199" s="850">
        <v>300.33</v>
      </c>
    </row>
    <row r="200" spans="1:13" ht="14.4" customHeight="1" x14ac:dyDescent="0.3">
      <c r="A200" s="831" t="s">
        <v>2051</v>
      </c>
      <c r="B200" s="832" t="s">
        <v>1647</v>
      </c>
      <c r="C200" s="832" t="s">
        <v>1651</v>
      </c>
      <c r="D200" s="832" t="s">
        <v>1649</v>
      </c>
      <c r="E200" s="832" t="s">
        <v>1652</v>
      </c>
      <c r="F200" s="849"/>
      <c r="G200" s="849"/>
      <c r="H200" s="837">
        <v>0</v>
      </c>
      <c r="I200" s="849">
        <v>2</v>
      </c>
      <c r="J200" s="849">
        <v>373.74</v>
      </c>
      <c r="K200" s="837">
        <v>1</v>
      </c>
      <c r="L200" s="849">
        <v>2</v>
      </c>
      <c r="M200" s="850">
        <v>373.74</v>
      </c>
    </row>
    <row r="201" spans="1:13" ht="14.4" customHeight="1" x14ac:dyDescent="0.3">
      <c r="A201" s="831" t="s">
        <v>2051</v>
      </c>
      <c r="B201" s="832" t="s">
        <v>1659</v>
      </c>
      <c r="C201" s="832" t="s">
        <v>1662</v>
      </c>
      <c r="D201" s="832" t="s">
        <v>731</v>
      </c>
      <c r="E201" s="832" t="s">
        <v>1663</v>
      </c>
      <c r="F201" s="849"/>
      <c r="G201" s="849"/>
      <c r="H201" s="837">
        <v>0</v>
      </c>
      <c r="I201" s="849">
        <v>5</v>
      </c>
      <c r="J201" s="849">
        <v>368.01</v>
      </c>
      <c r="K201" s="837">
        <v>1</v>
      </c>
      <c r="L201" s="849">
        <v>5</v>
      </c>
      <c r="M201" s="850">
        <v>368.01</v>
      </c>
    </row>
    <row r="202" spans="1:13" ht="14.4" customHeight="1" x14ac:dyDescent="0.3">
      <c r="A202" s="831" t="s">
        <v>2051</v>
      </c>
      <c r="B202" s="832" t="s">
        <v>1659</v>
      </c>
      <c r="C202" s="832" t="s">
        <v>1664</v>
      </c>
      <c r="D202" s="832" t="s">
        <v>731</v>
      </c>
      <c r="E202" s="832" t="s">
        <v>1665</v>
      </c>
      <c r="F202" s="849"/>
      <c r="G202" s="849"/>
      <c r="H202" s="837">
        <v>0</v>
      </c>
      <c r="I202" s="849">
        <v>1</v>
      </c>
      <c r="J202" s="849">
        <v>160.03</v>
      </c>
      <c r="K202" s="837">
        <v>1</v>
      </c>
      <c r="L202" s="849">
        <v>1</v>
      </c>
      <c r="M202" s="850">
        <v>160.03</v>
      </c>
    </row>
    <row r="203" spans="1:13" ht="14.4" customHeight="1" x14ac:dyDescent="0.3">
      <c r="A203" s="831" t="s">
        <v>2051</v>
      </c>
      <c r="B203" s="832" t="s">
        <v>1677</v>
      </c>
      <c r="C203" s="832" t="s">
        <v>1953</v>
      </c>
      <c r="D203" s="832" t="s">
        <v>1323</v>
      </c>
      <c r="E203" s="832" t="s">
        <v>1954</v>
      </c>
      <c r="F203" s="849">
        <v>4</v>
      </c>
      <c r="G203" s="849">
        <v>170.04</v>
      </c>
      <c r="H203" s="837">
        <v>1</v>
      </c>
      <c r="I203" s="849"/>
      <c r="J203" s="849"/>
      <c r="K203" s="837">
        <v>0</v>
      </c>
      <c r="L203" s="849">
        <v>4</v>
      </c>
      <c r="M203" s="850">
        <v>170.04</v>
      </c>
    </row>
    <row r="204" spans="1:13" ht="14.4" customHeight="1" x14ac:dyDescent="0.3">
      <c r="A204" s="831" t="s">
        <v>2051</v>
      </c>
      <c r="B204" s="832" t="s">
        <v>1690</v>
      </c>
      <c r="C204" s="832" t="s">
        <v>1693</v>
      </c>
      <c r="D204" s="832" t="s">
        <v>1694</v>
      </c>
      <c r="E204" s="832" t="s">
        <v>1695</v>
      </c>
      <c r="F204" s="849"/>
      <c r="G204" s="849"/>
      <c r="H204" s="837">
        <v>0</v>
      </c>
      <c r="I204" s="849">
        <v>1</v>
      </c>
      <c r="J204" s="849">
        <v>38.04</v>
      </c>
      <c r="K204" s="837">
        <v>1</v>
      </c>
      <c r="L204" s="849">
        <v>1</v>
      </c>
      <c r="M204" s="850">
        <v>38.04</v>
      </c>
    </row>
    <row r="205" spans="1:13" ht="14.4" customHeight="1" x14ac:dyDescent="0.3">
      <c r="A205" s="831" t="s">
        <v>2051</v>
      </c>
      <c r="B205" s="832" t="s">
        <v>1709</v>
      </c>
      <c r="C205" s="832" t="s">
        <v>2067</v>
      </c>
      <c r="D205" s="832" t="s">
        <v>2068</v>
      </c>
      <c r="E205" s="832" t="s">
        <v>2069</v>
      </c>
      <c r="F205" s="849">
        <v>1</v>
      </c>
      <c r="G205" s="849">
        <v>105.32</v>
      </c>
      <c r="H205" s="837">
        <v>1</v>
      </c>
      <c r="I205" s="849"/>
      <c r="J205" s="849"/>
      <c r="K205" s="837">
        <v>0</v>
      </c>
      <c r="L205" s="849">
        <v>1</v>
      </c>
      <c r="M205" s="850">
        <v>105.32</v>
      </c>
    </row>
    <row r="206" spans="1:13" ht="14.4" customHeight="1" x14ac:dyDescent="0.3">
      <c r="A206" s="831" t="s">
        <v>2051</v>
      </c>
      <c r="B206" s="832" t="s">
        <v>1709</v>
      </c>
      <c r="C206" s="832" t="s">
        <v>2437</v>
      </c>
      <c r="D206" s="832" t="s">
        <v>2068</v>
      </c>
      <c r="E206" s="832" t="s">
        <v>2438</v>
      </c>
      <c r="F206" s="849">
        <v>1</v>
      </c>
      <c r="G206" s="849">
        <v>210.66</v>
      </c>
      <c r="H206" s="837">
        <v>1</v>
      </c>
      <c r="I206" s="849"/>
      <c r="J206" s="849"/>
      <c r="K206" s="837">
        <v>0</v>
      </c>
      <c r="L206" s="849">
        <v>1</v>
      </c>
      <c r="M206" s="850">
        <v>210.66</v>
      </c>
    </row>
    <row r="207" spans="1:13" ht="14.4" customHeight="1" x14ac:dyDescent="0.3">
      <c r="A207" s="831" t="s">
        <v>2051</v>
      </c>
      <c r="B207" s="832" t="s">
        <v>1709</v>
      </c>
      <c r="C207" s="832" t="s">
        <v>2070</v>
      </c>
      <c r="D207" s="832" t="s">
        <v>2071</v>
      </c>
      <c r="E207" s="832" t="s">
        <v>2072</v>
      </c>
      <c r="F207" s="849">
        <v>1</v>
      </c>
      <c r="G207" s="849">
        <v>16.38</v>
      </c>
      <c r="H207" s="837">
        <v>1</v>
      </c>
      <c r="I207" s="849"/>
      <c r="J207" s="849"/>
      <c r="K207" s="837">
        <v>0</v>
      </c>
      <c r="L207" s="849">
        <v>1</v>
      </c>
      <c r="M207" s="850">
        <v>16.38</v>
      </c>
    </row>
    <row r="208" spans="1:13" ht="14.4" customHeight="1" x14ac:dyDescent="0.3">
      <c r="A208" s="831" t="s">
        <v>2051</v>
      </c>
      <c r="B208" s="832" t="s">
        <v>1709</v>
      </c>
      <c r="C208" s="832" t="s">
        <v>2112</v>
      </c>
      <c r="D208" s="832" t="s">
        <v>2068</v>
      </c>
      <c r="E208" s="832" t="s">
        <v>1958</v>
      </c>
      <c r="F208" s="849">
        <v>2</v>
      </c>
      <c r="G208" s="849">
        <v>70.22</v>
      </c>
      <c r="H208" s="837">
        <v>1</v>
      </c>
      <c r="I208" s="849"/>
      <c r="J208" s="849"/>
      <c r="K208" s="837">
        <v>0</v>
      </c>
      <c r="L208" s="849">
        <v>2</v>
      </c>
      <c r="M208" s="850">
        <v>70.22</v>
      </c>
    </row>
    <row r="209" spans="1:13" ht="14.4" customHeight="1" x14ac:dyDescent="0.3">
      <c r="A209" s="831" t="s">
        <v>2051</v>
      </c>
      <c r="B209" s="832" t="s">
        <v>1709</v>
      </c>
      <c r="C209" s="832" t="s">
        <v>2073</v>
      </c>
      <c r="D209" s="832" t="s">
        <v>2068</v>
      </c>
      <c r="E209" s="832" t="s">
        <v>687</v>
      </c>
      <c r="F209" s="849">
        <v>2</v>
      </c>
      <c r="G209" s="849">
        <v>140.46</v>
      </c>
      <c r="H209" s="837">
        <v>1</v>
      </c>
      <c r="I209" s="849"/>
      <c r="J209" s="849"/>
      <c r="K209" s="837">
        <v>0</v>
      </c>
      <c r="L209" s="849">
        <v>2</v>
      </c>
      <c r="M209" s="850">
        <v>140.46</v>
      </c>
    </row>
    <row r="210" spans="1:13" ht="14.4" customHeight="1" x14ac:dyDescent="0.3">
      <c r="A210" s="831" t="s">
        <v>2051</v>
      </c>
      <c r="B210" s="832" t="s">
        <v>1709</v>
      </c>
      <c r="C210" s="832" t="s">
        <v>2439</v>
      </c>
      <c r="D210" s="832" t="s">
        <v>2440</v>
      </c>
      <c r="E210" s="832" t="s">
        <v>687</v>
      </c>
      <c r="F210" s="849">
        <v>2</v>
      </c>
      <c r="G210" s="849">
        <v>140.46</v>
      </c>
      <c r="H210" s="837">
        <v>1</v>
      </c>
      <c r="I210" s="849"/>
      <c r="J210" s="849"/>
      <c r="K210" s="837">
        <v>0</v>
      </c>
      <c r="L210" s="849">
        <v>2</v>
      </c>
      <c r="M210" s="850">
        <v>140.46</v>
      </c>
    </row>
    <row r="211" spans="1:13" ht="14.4" customHeight="1" x14ac:dyDescent="0.3">
      <c r="A211" s="831" t="s">
        <v>2051</v>
      </c>
      <c r="B211" s="832" t="s">
        <v>1709</v>
      </c>
      <c r="C211" s="832" t="s">
        <v>2205</v>
      </c>
      <c r="D211" s="832" t="s">
        <v>2206</v>
      </c>
      <c r="E211" s="832" t="s">
        <v>1958</v>
      </c>
      <c r="F211" s="849">
        <v>1</v>
      </c>
      <c r="G211" s="849">
        <v>35.11</v>
      </c>
      <c r="H211" s="837">
        <v>1</v>
      </c>
      <c r="I211" s="849"/>
      <c r="J211" s="849"/>
      <c r="K211" s="837">
        <v>0</v>
      </c>
      <c r="L211" s="849">
        <v>1</v>
      </c>
      <c r="M211" s="850">
        <v>35.11</v>
      </c>
    </row>
    <row r="212" spans="1:13" ht="14.4" customHeight="1" x14ac:dyDescent="0.3">
      <c r="A212" s="831" t="s">
        <v>2051</v>
      </c>
      <c r="B212" s="832" t="s">
        <v>1709</v>
      </c>
      <c r="C212" s="832" t="s">
        <v>1710</v>
      </c>
      <c r="D212" s="832" t="s">
        <v>686</v>
      </c>
      <c r="E212" s="832" t="s">
        <v>1711</v>
      </c>
      <c r="F212" s="849"/>
      <c r="G212" s="849"/>
      <c r="H212" s="837">
        <v>0</v>
      </c>
      <c r="I212" s="849">
        <v>1</v>
      </c>
      <c r="J212" s="849">
        <v>17.559999999999999</v>
      </c>
      <c r="K212" s="837">
        <v>1</v>
      </c>
      <c r="L212" s="849">
        <v>1</v>
      </c>
      <c r="M212" s="850">
        <v>17.559999999999999</v>
      </c>
    </row>
    <row r="213" spans="1:13" ht="14.4" customHeight="1" x14ac:dyDescent="0.3">
      <c r="A213" s="831" t="s">
        <v>2051</v>
      </c>
      <c r="B213" s="832" t="s">
        <v>1709</v>
      </c>
      <c r="C213" s="832" t="s">
        <v>1712</v>
      </c>
      <c r="D213" s="832" t="s">
        <v>686</v>
      </c>
      <c r="E213" s="832" t="s">
        <v>1713</v>
      </c>
      <c r="F213" s="849"/>
      <c r="G213" s="849"/>
      <c r="H213" s="837">
        <v>0</v>
      </c>
      <c r="I213" s="849">
        <v>1</v>
      </c>
      <c r="J213" s="849">
        <v>117.03</v>
      </c>
      <c r="K213" s="837">
        <v>1</v>
      </c>
      <c r="L213" s="849">
        <v>1</v>
      </c>
      <c r="M213" s="850">
        <v>117.03</v>
      </c>
    </row>
    <row r="214" spans="1:13" ht="14.4" customHeight="1" x14ac:dyDescent="0.3">
      <c r="A214" s="831" t="s">
        <v>2051</v>
      </c>
      <c r="B214" s="832" t="s">
        <v>1723</v>
      </c>
      <c r="C214" s="832" t="s">
        <v>2436</v>
      </c>
      <c r="D214" s="832" t="s">
        <v>1725</v>
      </c>
      <c r="E214" s="832" t="s">
        <v>2086</v>
      </c>
      <c r="F214" s="849"/>
      <c r="G214" s="849"/>
      <c r="H214" s="837">
        <v>0</v>
      </c>
      <c r="I214" s="849">
        <v>1</v>
      </c>
      <c r="J214" s="849">
        <v>93.27</v>
      </c>
      <c r="K214" s="837">
        <v>1</v>
      </c>
      <c r="L214" s="849">
        <v>1</v>
      </c>
      <c r="M214" s="850">
        <v>93.27</v>
      </c>
    </row>
    <row r="215" spans="1:13" ht="14.4" customHeight="1" x14ac:dyDescent="0.3">
      <c r="A215" s="831" t="s">
        <v>2051</v>
      </c>
      <c r="B215" s="832" t="s">
        <v>1723</v>
      </c>
      <c r="C215" s="832" t="s">
        <v>1724</v>
      </c>
      <c r="D215" s="832" t="s">
        <v>1725</v>
      </c>
      <c r="E215" s="832" t="s">
        <v>1726</v>
      </c>
      <c r="F215" s="849"/>
      <c r="G215" s="849"/>
      <c r="H215" s="837">
        <v>0</v>
      </c>
      <c r="I215" s="849">
        <v>1</v>
      </c>
      <c r="J215" s="849">
        <v>31.09</v>
      </c>
      <c r="K215" s="837">
        <v>1</v>
      </c>
      <c r="L215" s="849">
        <v>1</v>
      </c>
      <c r="M215" s="850">
        <v>31.09</v>
      </c>
    </row>
    <row r="216" spans="1:13" ht="14.4" customHeight="1" x14ac:dyDescent="0.3">
      <c r="A216" s="831" t="s">
        <v>2051</v>
      </c>
      <c r="B216" s="832" t="s">
        <v>1723</v>
      </c>
      <c r="C216" s="832" t="s">
        <v>1727</v>
      </c>
      <c r="D216" s="832" t="s">
        <v>1725</v>
      </c>
      <c r="E216" s="832" t="s">
        <v>1728</v>
      </c>
      <c r="F216" s="849"/>
      <c r="G216" s="849"/>
      <c r="H216" s="837">
        <v>0</v>
      </c>
      <c r="I216" s="849">
        <v>1</v>
      </c>
      <c r="J216" s="849">
        <v>62.18</v>
      </c>
      <c r="K216" s="837">
        <v>1</v>
      </c>
      <c r="L216" s="849">
        <v>1</v>
      </c>
      <c r="M216" s="850">
        <v>62.18</v>
      </c>
    </row>
    <row r="217" spans="1:13" ht="14.4" customHeight="1" x14ac:dyDescent="0.3">
      <c r="A217" s="831" t="s">
        <v>2051</v>
      </c>
      <c r="B217" s="832" t="s">
        <v>1733</v>
      </c>
      <c r="C217" s="832" t="s">
        <v>1963</v>
      </c>
      <c r="D217" s="832" t="s">
        <v>991</v>
      </c>
      <c r="E217" s="832" t="s">
        <v>1958</v>
      </c>
      <c r="F217" s="849"/>
      <c r="G217" s="849"/>
      <c r="H217" s="837">
        <v>0</v>
      </c>
      <c r="I217" s="849">
        <v>1</v>
      </c>
      <c r="J217" s="849">
        <v>47.7</v>
      </c>
      <c r="K217" s="837">
        <v>1</v>
      </c>
      <c r="L217" s="849">
        <v>1</v>
      </c>
      <c r="M217" s="850">
        <v>47.7</v>
      </c>
    </row>
    <row r="218" spans="1:13" ht="14.4" customHeight="1" x14ac:dyDescent="0.3">
      <c r="A218" s="831" t="s">
        <v>2051</v>
      </c>
      <c r="B218" s="832" t="s">
        <v>1738</v>
      </c>
      <c r="C218" s="832" t="s">
        <v>1739</v>
      </c>
      <c r="D218" s="832" t="s">
        <v>1740</v>
      </c>
      <c r="E218" s="832" t="s">
        <v>1728</v>
      </c>
      <c r="F218" s="849"/>
      <c r="G218" s="849"/>
      <c r="H218" s="837">
        <v>0</v>
      </c>
      <c r="I218" s="849">
        <v>1</v>
      </c>
      <c r="J218" s="849">
        <v>95.39</v>
      </c>
      <c r="K218" s="837">
        <v>1</v>
      </c>
      <c r="L218" s="849">
        <v>1</v>
      </c>
      <c r="M218" s="850">
        <v>95.39</v>
      </c>
    </row>
    <row r="219" spans="1:13" ht="14.4" customHeight="1" x14ac:dyDescent="0.3">
      <c r="A219" s="831" t="s">
        <v>2051</v>
      </c>
      <c r="B219" s="832" t="s">
        <v>1738</v>
      </c>
      <c r="C219" s="832" t="s">
        <v>1745</v>
      </c>
      <c r="D219" s="832" t="s">
        <v>1740</v>
      </c>
      <c r="E219" s="832" t="s">
        <v>1746</v>
      </c>
      <c r="F219" s="849"/>
      <c r="G219" s="849"/>
      <c r="H219" s="837">
        <v>0</v>
      </c>
      <c r="I219" s="849">
        <v>1</v>
      </c>
      <c r="J219" s="849">
        <v>15.9</v>
      </c>
      <c r="K219" s="837">
        <v>1</v>
      </c>
      <c r="L219" s="849">
        <v>1</v>
      </c>
      <c r="M219" s="850">
        <v>15.9</v>
      </c>
    </row>
    <row r="220" spans="1:13" ht="14.4" customHeight="1" x14ac:dyDescent="0.3">
      <c r="A220" s="831" t="s">
        <v>2051</v>
      </c>
      <c r="B220" s="832" t="s">
        <v>1738</v>
      </c>
      <c r="C220" s="832" t="s">
        <v>1747</v>
      </c>
      <c r="D220" s="832" t="s">
        <v>1740</v>
      </c>
      <c r="E220" s="832" t="s">
        <v>1726</v>
      </c>
      <c r="F220" s="849"/>
      <c r="G220" s="849"/>
      <c r="H220" s="837">
        <v>0</v>
      </c>
      <c r="I220" s="849">
        <v>2</v>
      </c>
      <c r="J220" s="849">
        <v>95.4</v>
      </c>
      <c r="K220" s="837">
        <v>1</v>
      </c>
      <c r="L220" s="849">
        <v>2</v>
      </c>
      <c r="M220" s="850">
        <v>95.4</v>
      </c>
    </row>
    <row r="221" spans="1:13" ht="14.4" customHeight="1" x14ac:dyDescent="0.3">
      <c r="A221" s="831" t="s">
        <v>2051</v>
      </c>
      <c r="B221" s="832" t="s">
        <v>3277</v>
      </c>
      <c r="C221" s="832" t="s">
        <v>2464</v>
      </c>
      <c r="D221" s="832" t="s">
        <v>2465</v>
      </c>
      <c r="E221" s="832" t="s">
        <v>2466</v>
      </c>
      <c r="F221" s="849"/>
      <c r="G221" s="849"/>
      <c r="H221" s="837">
        <v>0</v>
      </c>
      <c r="I221" s="849">
        <v>1</v>
      </c>
      <c r="J221" s="849">
        <v>352.37</v>
      </c>
      <c r="K221" s="837">
        <v>1</v>
      </c>
      <c r="L221" s="849">
        <v>1</v>
      </c>
      <c r="M221" s="850">
        <v>352.37</v>
      </c>
    </row>
    <row r="222" spans="1:13" ht="14.4" customHeight="1" x14ac:dyDescent="0.3">
      <c r="A222" s="831" t="s">
        <v>2051</v>
      </c>
      <c r="B222" s="832" t="s">
        <v>1764</v>
      </c>
      <c r="C222" s="832" t="s">
        <v>1765</v>
      </c>
      <c r="D222" s="832" t="s">
        <v>934</v>
      </c>
      <c r="E222" s="832" t="s">
        <v>1766</v>
      </c>
      <c r="F222" s="849"/>
      <c r="G222" s="849"/>
      <c r="H222" s="837">
        <v>0</v>
      </c>
      <c r="I222" s="849">
        <v>2</v>
      </c>
      <c r="J222" s="849">
        <v>79.099999999999994</v>
      </c>
      <c r="K222" s="837">
        <v>1</v>
      </c>
      <c r="L222" s="849">
        <v>2</v>
      </c>
      <c r="M222" s="850">
        <v>79.099999999999994</v>
      </c>
    </row>
    <row r="223" spans="1:13" ht="14.4" customHeight="1" x14ac:dyDescent="0.3">
      <c r="A223" s="831" t="s">
        <v>2051</v>
      </c>
      <c r="B223" s="832" t="s">
        <v>1784</v>
      </c>
      <c r="C223" s="832" t="s">
        <v>1785</v>
      </c>
      <c r="D223" s="832" t="s">
        <v>1786</v>
      </c>
      <c r="E223" s="832" t="s">
        <v>1787</v>
      </c>
      <c r="F223" s="849"/>
      <c r="G223" s="849"/>
      <c r="H223" s="837">
        <v>0</v>
      </c>
      <c r="I223" s="849">
        <v>6</v>
      </c>
      <c r="J223" s="849">
        <v>1671.7800000000002</v>
      </c>
      <c r="K223" s="837">
        <v>1</v>
      </c>
      <c r="L223" s="849">
        <v>6</v>
      </c>
      <c r="M223" s="850">
        <v>1671.7800000000002</v>
      </c>
    </row>
    <row r="224" spans="1:13" ht="14.4" customHeight="1" x14ac:dyDescent="0.3">
      <c r="A224" s="831" t="s">
        <v>2051</v>
      </c>
      <c r="B224" s="832" t="s">
        <v>1784</v>
      </c>
      <c r="C224" s="832" t="s">
        <v>2216</v>
      </c>
      <c r="D224" s="832" t="s">
        <v>1786</v>
      </c>
      <c r="E224" s="832" t="s">
        <v>1798</v>
      </c>
      <c r="F224" s="849">
        <v>1</v>
      </c>
      <c r="G224" s="849">
        <v>392.41</v>
      </c>
      <c r="H224" s="837">
        <v>1</v>
      </c>
      <c r="I224" s="849"/>
      <c r="J224" s="849"/>
      <c r="K224" s="837">
        <v>0</v>
      </c>
      <c r="L224" s="849">
        <v>1</v>
      </c>
      <c r="M224" s="850">
        <v>392.41</v>
      </c>
    </row>
    <row r="225" spans="1:13" ht="14.4" customHeight="1" x14ac:dyDescent="0.3">
      <c r="A225" s="831" t="s">
        <v>2051</v>
      </c>
      <c r="B225" s="832" t="s">
        <v>1816</v>
      </c>
      <c r="C225" s="832" t="s">
        <v>2478</v>
      </c>
      <c r="D225" s="832" t="s">
        <v>2479</v>
      </c>
      <c r="E225" s="832" t="s">
        <v>2480</v>
      </c>
      <c r="F225" s="849">
        <v>1</v>
      </c>
      <c r="G225" s="849">
        <v>154.36000000000001</v>
      </c>
      <c r="H225" s="837">
        <v>1</v>
      </c>
      <c r="I225" s="849"/>
      <c r="J225" s="849"/>
      <c r="K225" s="837">
        <v>0</v>
      </c>
      <c r="L225" s="849">
        <v>1</v>
      </c>
      <c r="M225" s="850">
        <v>154.36000000000001</v>
      </c>
    </row>
    <row r="226" spans="1:13" ht="14.4" customHeight="1" x14ac:dyDescent="0.3">
      <c r="A226" s="831" t="s">
        <v>2051</v>
      </c>
      <c r="B226" s="832" t="s">
        <v>1816</v>
      </c>
      <c r="C226" s="832" t="s">
        <v>1819</v>
      </c>
      <c r="D226" s="832" t="s">
        <v>1156</v>
      </c>
      <c r="E226" s="832" t="s">
        <v>1820</v>
      </c>
      <c r="F226" s="849"/>
      <c r="G226" s="849"/>
      <c r="H226" s="837">
        <v>0</v>
      </c>
      <c r="I226" s="849">
        <v>1</v>
      </c>
      <c r="J226" s="849">
        <v>154.36000000000001</v>
      </c>
      <c r="K226" s="837">
        <v>1</v>
      </c>
      <c r="L226" s="849">
        <v>1</v>
      </c>
      <c r="M226" s="850">
        <v>154.36000000000001</v>
      </c>
    </row>
    <row r="227" spans="1:13" ht="14.4" customHeight="1" x14ac:dyDescent="0.3">
      <c r="A227" s="831" t="s">
        <v>2051</v>
      </c>
      <c r="B227" s="832" t="s">
        <v>3284</v>
      </c>
      <c r="C227" s="832" t="s">
        <v>2095</v>
      </c>
      <c r="D227" s="832" t="s">
        <v>1202</v>
      </c>
      <c r="E227" s="832" t="s">
        <v>2096</v>
      </c>
      <c r="F227" s="849">
        <v>1</v>
      </c>
      <c r="G227" s="849">
        <v>98.75</v>
      </c>
      <c r="H227" s="837">
        <v>1</v>
      </c>
      <c r="I227" s="849"/>
      <c r="J227" s="849"/>
      <c r="K227" s="837">
        <v>0</v>
      </c>
      <c r="L227" s="849">
        <v>1</v>
      </c>
      <c r="M227" s="850">
        <v>98.75</v>
      </c>
    </row>
    <row r="228" spans="1:13" ht="14.4" customHeight="1" x14ac:dyDescent="0.3">
      <c r="A228" s="831" t="s">
        <v>2051</v>
      </c>
      <c r="B228" s="832" t="s">
        <v>1653</v>
      </c>
      <c r="C228" s="832" t="s">
        <v>1657</v>
      </c>
      <c r="D228" s="832" t="s">
        <v>1655</v>
      </c>
      <c r="E228" s="832" t="s">
        <v>1658</v>
      </c>
      <c r="F228" s="849"/>
      <c r="G228" s="849"/>
      <c r="H228" s="837">
        <v>0</v>
      </c>
      <c r="I228" s="849">
        <v>1</v>
      </c>
      <c r="J228" s="849">
        <v>1887.9</v>
      </c>
      <c r="K228" s="837">
        <v>1</v>
      </c>
      <c r="L228" s="849">
        <v>1</v>
      </c>
      <c r="M228" s="850">
        <v>1887.9</v>
      </c>
    </row>
    <row r="229" spans="1:13" ht="14.4" customHeight="1" x14ac:dyDescent="0.3">
      <c r="A229" s="831" t="s">
        <v>2051</v>
      </c>
      <c r="B229" s="832" t="s">
        <v>1758</v>
      </c>
      <c r="C229" s="832" t="s">
        <v>1762</v>
      </c>
      <c r="D229" s="832" t="s">
        <v>1760</v>
      </c>
      <c r="E229" s="832" t="s">
        <v>1763</v>
      </c>
      <c r="F229" s="849"/>
      <c r="G229" s="849"/>
      <c r="H229" s="837">
        <v>0</v>
      </c>
      <c r="I229" s="849">
        <v>1</v>
      </c>
      <c r="J229" s="849">
        <v>218.32</v>
      </c>
      <c r="K229" s="837">
        <v>1</v>
      </c>
      <c r="L229" s="849">
        <v>1</v>
      </c>
      <c r="M229" s="850">
        <v>218.32</v>
      </c>
    </row>
    <row r="230" spans="1:13" ht="14.4" customHeight="1" x14ac:dyDescent="0.3">
      <c r="A230" s="831" t="s">
        <v>2051</v>
      </c>
      <c r="B230" s="832" t="s">
        <v>1758</v>
      </c>
      <c r="C230" s="832" t="s">
        <v>2226</v>
      </c>
      <c r="D230" s="832" t="s">
        <v>1760</v>
      </c>
      <c r="E230" s="832" t="s">
        <v>2227</v>
      </c>
      <c r="F230" s="849"/>
      <c r="G230" s="849"/>
      <c r="H230" s="837">
        <v>0</v>
      </c>
      <c r="I230" s="849">
        <v>1</v>
      </c>
      <c r="J230" s="849">
        <v>654.95000000000005</v>
      </c>
      <c r="K230" s="837">
        <v>1</v>
      </c>
      <c r="L230" s="849">
        <v>1</v>
      </c>
      <c r="M230" s="850">
        <v>654.95000000000005</v>
      </c>
    </row>
    <row r="231" spans="1:13" ht="14.4" customHeight="1" x14ac:dyDescent="0.3">
      <c r="A231" s="831" t="s">
        <v>2052</v>
      </c>
      <c r="B231" s="832" t="s">
        <v>1597</v>
      </c>
      <c r="C231" s="832" t="s">
        <v>2143</v>
      </c>
      <c r="D231" s="832" t="s">
        <v>1601</v>
      </c>
      <c r="E231" s="832" t="s">
        <v>1602</v>
      </c>
      <c r="F231" s="849"/>
      <c r="G231" s="849"/>
      <c r="H231" s="837">
        <v>0</v>
      </c>
      <c r="I231" s="849">
        <v>3</v>
      </c>
      <c r="J231" s="849">
        <v>48.36</v>
      </c>
      <c r="K231" s="837">
        <v>1</v>
      </c>
      <c r="L231" s="849">
        <v>3</v>
      </c>
      <c r="M231" s="850">
        <v>48.36</v>
      </c>
    </row>
    <row r="232" spans="1:13" ht="14.4" customHeight="1" x14ac:dyDescent="0.3">
      <c r="A232" s="831" t="s">
        <v>2052</v>
      </c>
      <c r="B232" s="832" t="s">
        <v>1597</v>
      </c>
      <c r="C232" s="832" t="s">
        <v>2144</v>
      </c>
      <c r="D232" s="832" t="s">
        <v>1601</v>
      </c>
      <c r="E232" s="832" t="s">
        <v>2145</v>
      </c>
      <c r="F232" s="849"/>
      <c r="G232" s="849"/>
      <c r="H232" s="837">
        <v>0</v>
      </c>
      <c r="I232" s="849">
        <v>4</v>
      </c>
      <c r="J232" s="849">
        <v>129</v>
      </c>
      <c r="K232" s="837">
        <v>1</v>
      </c>
      <c r="L232" s="849">
        <v>4</v>
      </c>
      <c r="M232" s="850">
        <v>129</v>
      </c>
    </row>
    <row r="233" spans="1:13" ht="14.4" customHeight="1" x14ac:dyDescent="0.3">
      <c r="A233" s="831" t="s">
        <v>2052</v>
      </c>
      <c r="B233" s="832" t="s">
        <v>1597</v>
      </c>
      <c r="C233" s="832" t="s">
        <v>2146</v>
      </c>
      <c r="D233" s="832" t="s">
        <v>1601</v>
      </c>
      <c r="E233" s="832" t="s">
        <v>2147</v>
      </c>
      <c r="F233" s="849"/>
      <c r="G233" s="849"/>
      <c r="H233" s="837">
        <v>0</v>
      </c>
      <c r="I233" s="849">
        <v>3</v>
      </c>
      <c r="J233" s="849">
        <v>24.18</v>
      </c>
      <c r="K233" s="837">
        <v>1</v>
      </c>
      <c r="L233" s="849">
        <v>3</v>
      </c>
      <c r="M233" s="850">
        <v>24.18</v>
      </c>
    </row>
    <row r="234" spans="1:13" ht="14.4" customHeight="1" x14ac:dyDescent="0.3">
      <c r="A234" s="831" t="s">
        <v>2052</v>
      </c>
      <c r="B234" s="832" t="s">
        <v>1597</v>
      </c>
      <c r="C234" s="832" t="s">
        <v>2351</v>
      </c>
      <c r="D234" s="832" t="s">
        <v>1601</v>
      </c>
      <c r="E234" s="832"/>
      <c r="F234" s="849">
        <v>3</v>
      </c>
      <c r="G234" s="849">
        <v>103.68</v>
      </c>
      <c r="H234" s="837">
        <v>1</v>
      </c>
      <c r="I234" s="849"/>
      <c r="J234" s="849"/>
      <c r="K234" s="837">
        <v>0</v>
      </c>
      <c r="L234" s="849">
        <v>3</v>
      </c>
      <c r="M234" s="850">
        <v>103.68</v>
      </c>
    </row>
    <row r="235" spans="1:13" ht="14.4" customHeight="1" x14ac:dyDescent="0.3">
      <c r="A235" s="831" t="s">
        <v>2052</v>
      </c>
      <c r="B235" s="832" t="s">
        <v>1597</v>
      </c>
      <c r="C235" s="832" t="s">
        <v>2573</v>
      </c>
      <c r="D235" s="832" t="s">
        <v>2574</v>
      </c>
      <c r="E235" s="832" t="s">
        <v>2575</v>
      </c>
      <c r="F235" s="849">
        <v>1</v>
      </c>
      <c r="G235" s="849">
        <v>16.12</v>
      </c>
      <c r="H235" s="837">
        <v>1</v>
      </c>
      <c r="I235" s="849"/>
      <c r="J235" s="849"/>
      <c r="K235" s="837">
        <v>0</v>
      </c>
      <c r="L235" s="849">
        <v>1</v>
      </c>
      <c r="M235" s="850">
        <v>16.12</v>
      </c>
    </row>
    <row r="236" spans="1:13" ht="14.4" customHeight="1" x14ac:dyDescent="0.3">
      <c r="A236" s="831" t="s">
        <v>2052</v>
      </c>
      <c r="B236" s="832" t="s">
        <v>1618</v>
      </c>
      <c r="C236" s="832" t="s">
        <v>1619</v>
      </c>
      <c r="D236" s="832" t="s">
        <v>1024</v>
      </c>
      <c r="E236" s="832" t="s">
        <v>1620</v>
      </c>
      <c r="F236" s="849"/>
      <c r="G236" s="849"/>
      <c r="H236" s="837">
        <v>0</v>
      </c>
      <c r="I236" s="849">
        <v>1</v>
      </c>
      <c r="J236" s="849">
        <v>86.41</v>
      </c>
      <c r="K236" s="837">
        <v>1</v>
      </c>
      <c r="L236" s="849">
        <v>1</v>
      </c>
      <c r="M236" s="850">
        <v>86.41</v>
      </c>
    </row>
    <row r="237" spans="1:13" ht="14.4" customHeight="1" x14ac:dyDescent="0.3">
      <c r="A237" s="831" t="s">
        <v>2052</v>
      </c>
      <c r="B237" s="832" t="s">
        <v>1621</v>
      </c>
      <c r="C237" s="832" t="s">
        <v>2121</v>
      </c>
      <c r="D237" s="832" t="s">
        <v>2122</v>
      </c>
      <c r="E237" s="832" t="s">
        <v>918</v>
      </c>
      <c r="F237" s="849">
        <v>1</v>
      </c>
      <c r="G237" s="849">
        <v>46.25</v>
      </c>
      <c r="H237" s="837">
        <v>1</v>
      </c>
      <c r="I237" s="849"/>
      <c r="J237" s="849"/>
      <c r="K237" s="837">
        <v>0</v>
      </c>
      <c r="L237" s="849">
        <v>1</v>
      </c>
      <c r="M237" s="850">
        <v>46.25</v>
      </c>
    </row>
    <row r="238" spans="1:13" ht="14.4" customHeight="1" x14ac:dyDescent="0.3">
      <c r="A238" s="831" t="s">
        <v>2052</v>
      </c>
      <c r="B238" s="832" t="s">
        <v>1624</v>
      </c>
      <c r="C238" s="832" t="s">
        <v>2199</v>
      </c>
      <c r="D238" s="832" t="s">
        <v>2200</v>
      </c>
      <c r="E238" s="832" t="s">
        <v>2201</v>
      </c>
      <c r="F238" s="849"/>
      <c r="G238" s="849"/>
      <c r="H238" s="837">
        <v>0</v>
      </c>
      <c r="I238" s="849">
        <v>1</v>
      </c>
      <c r="J238" s="849">
        <v>184.74</v>
      </c>
      <c r="K238" s="837">
        <v>1</v>
      </c>
      <c r="L238" s="849">
        <v>1</v>
      </c>
      <c r="M238" s="850">
        <v>184.74</v>
      </c>
    </row>
    <row r="239" spans="1:13" ht="14.4" customHeight="1" x14ac:dyDescent="0.3">
      <c r="A239" s="831" t="s">
        <v>2052</v>
      </c>
      <c r="B239" s="832" t="s">
        <v>1624</v>
      </c>
      <c r="C239" s="832" t="s">
        <v>1625</v>
      </c>
      <c r="D239" s="832" t="s">
        <v>1626</v>
      </c>
      <c r="E239" s="832" t="s">
        <v>1627</v>
      </c>
      <c r="F239" s="849"/>
      <c r="G239" s="849"/>
      <c r="H239" s="837">
        <v>0</v>
      </c>
      <c r="I239" s="849">
        <v>2</v>
      </c>
      <c r="J239" s="849">
        <v>241.22</v>
      </c>
      <c r="K239" s="837">
        <v>1</v>
      </c>
      <c r="L239" s="849">
        <v>2</v>
      </c>
      <c r="M239" s="850">
        <v>241.22</v>
      </c>
    </row>
    <row r="240" spans="1:13" ht="14.4" customHeight="1" x14ac:dyDescent="0.3">
      <c r="A240" s="831" t="s">
        <v>2052</v>
      </c>
      <c r="B240" s="832" t="s">
        <v>1624</v>
      </c>
      <c r="C240" s="832" t="s">
        <v>1628</v>
      </c>
      <c r="D240" s="832" t="s">
        <v>1626</v>
      </c>
      <c r="E240" s="832" t="s">
        <v>1629</v>
      </c>
      <c r="F240" s="849">
        <v>4</v>
      </c>
      <c r="G240" s="849">
        <v>738.96</v>
      </c>
      <c r="H240" s="837">
        <v>1</v>
      </c>
      <c r="I240" s="849"/>
      <c r="J240" s="849"/>
      <c r="K240" s="837">
        <v>0</v>
      </c>
      <c r="L240" s="849">
        <v>4</v>
      </c>
      <c r="M240" s="850">
        <v>738.96</v>
      </c>
    </row>
    <row r="241" spans="1:13" ht="14.4" customHeight="1" x14ac:dyDescent="0.3">
      <c r="A241" s="831" t="s">
        <v>2052</v>
      </c>
      <c r="B241" s="832" t="s">
        <v>1630</v>
      </c>
      <c r="C241" s="832" t="s">
        <v>2331</v>
      </c>
      <c r="D241" s="832" t="s">
        <v>835</v>
      </c>
      <c r="E241" s="832" t="s">
        <v>1632</v>
      </c>
      <c r="F241" s="849"/>
      <c r="G241" s="849"/>
      <c r="H241" s="837">
        <v>0</v>
      </c>
      <c r="I241" s="849">
        <v>1</v>
      </c>
      <c r="J241" s="849">
        <v>1385.62</v>
      </c>
      <c r="K241" s="837">
        <v>1</v>
      </c>
      <c r="L241" s="849">
        <v>1</v>
      </c>
      <c r="M241" s="850">
        <v>1385.62</v>
      </c>
    </row>
    <row r="242" spans="1:13" ht="14.4" customHeight="1" x14ac:dyDescent="0.3">
      <c r="A242" s="831" t="s">
        <v>2052</v>
      </c>
      <c r="B242" s="832" t="s">
        <v>1630</v>
      </c>
      <c r="C242" s="832" t="s">
        <v>2559</v>
      </c>
      <c r="D242" s="832" t="s">
        <v>835</v>
      </c>
      <c r="E242" s="832" t="s">
        <v>2560</v>
      </c>
      <c r="F242" s="849"/>
      <c r="G242" s="849"/>
      <c r="H242" s="837">
        <v>0</v>
      </c>
      <c r="I242" s="849">
        <v>1</v>
      </c>
      <c r="J242" s="849">
        <v>369.5</v>
      </c>
      <c r="K242" s="837">
        <v>1</v>
      </c>
      <c r="L242" s="849">
        <v>1</v>
      </c>
      <c r="M242" s="850">
        <v>369.5</v>
      </c>
    </row>
    <row r="243" spans="1:13" ht="14.4" customHeight="1" x14ac:dyDescent="0.3">
      <c r="A243" s="831" t="s">
        <v>2052</v>
      </c>
      <c r="B243" s="832" t="s">
        <v>1630</v>
      </c>
      <c r="C243" s="832" t="s">
        <v>2190</v>
      </c>
      <c r="D243" s="832" t="s">
        <v>835</v>
      </c>
      <c r="E243" s="832" t="s">
        <v>1634</v>
      </c>
      <c r="F243" s="849"/>
      <c r="G243" s="849"/>
      <c r="H243" s="837">
        <v>0</v>
      </c>
      <c r="I243" s="849">
        <v>2</v>
      </c>
      <c r="J243" s="849">
        <v>3694.98</v>
      </c>
      <c r="K243" s="837">
        <v>1</v>
      </c>
      <c r="L243" s="849">
        <v>2</v>
      </c>
      <c r="M243" s="850">
        <v>3694.98</v>
      </c>
    </row>
    <row r="244" spans="1:13" ht="14.4" customHeight="1" x14ac:dyDescent="0.3">
      <c r="A244" s="831" t="s">
        <v>2052</v>
      </c>
      <c r="B244" s="832" t="s">
        <v>1630</v>
      </c>
      <c r="C244" s="832" t="s">
        <v>2140</v>
      </c>
      <c r="D244" s="832" t="s">
        <v>835</v>
      </c>
      <c r="E244" s="832" t="s">
        <v>1636</v>
      </c>
      <c r="F244" s="849"/>
      <c r="G244" s="849"/>
      <c r="H244" s="837">
        <v>0</v>
      </c>
      <c r="I244" s="849">
        <v>1</v>
      </c>
      <c r="J244" s="849">
        <v>2309.36</v>
      </c>
      <c r="K244" s="837">
        <v>1</v>
      </c>
      <c r="L244" s="849">
        <v>1</v>
      </c>
      <c r="M244" s="850">
        <v>2309.36</v>
      </c>
    </row>
    <row r="245" spans="1:13" ht="14.4" customHeight="1" x14ac:dyDescent="0.3">
      <c r="A245" s="831" t="s">
        <v>2052</v>
      </c>
      <c r="B245" s="832" t="s">
        <v>1630</v>
      </c>
      <c r="C245" s="832" t="s">
        <v>1641</v>
      </c>
      <c r="D245" s="832" t="s">
        <v>829</v>
      </c>
      <c r="E245" s="832" t="s">
        <v>1642</v>
      </c>
      <c r="F245" s="849"/>
      <c r="G245" s="849"/>
      <c r="H245" s="837">
        <v>0</v>
      </c>
      <c r="I245" s="849">
        <v>1</v>
      </c>
      <c r="J245" s="849">
        <v>736.33</v>
      </c>
      <c r="K245" s="837">
        <v>1</v>
      </c>
      <c r="L245" s="849">
        <v>1</v>
      </c>
      <c r="M245" s="850">
        <v>736.33</v>
      </c>
    </row>
    <row r="246" spans="1:13" ht="14.4" customHeight="1" x14ac:dyDescent="0.3">
      <c r="A246" s="831" t="s">
        <v>2052</v>
      </c>
      <c r="B246" s="832" t="s">
        <v>1647</v>
      </c>
      <c r="C246" s="832" t="s">
        <v>1648</v>
      </c>
      <c r="D246" s="832" t="s">
        <v>1649</v>
      </c>
      <c r="E246" s="832" t="s">
        <v>1650</v>
      </c>
      <c r="F246" s="849"/>
      <c r="G246" s="849"/>
      <c r="H246" s="837">
        <v>0</v>
      </c>
      <c r="I246" s="849">
        <v>9</v>
      </c>
      <c r="J246" s="849">
        <v>840.87</v>
      </c>
      <c r="K246" s="837">
        <v>1</v>
      </c>
      <c r="L246" s="849">
        <v>9</v>
      </c>
      <c r="M246" s="850">
        <v>840.87</v>
      </c>
    </row>
    <row r="247" spans="1:13" ht="14.4" customHeight="1" x14ac:dyDescent="0.3">
      <c r="A247" s="831" t="s">
        <v>2052</v>
      </c>
      <c r="B247" s="832" t="s">
        <v>3274</v>
      </c>
      <c r="C247" s="832" t="s">
        <v>2599</v>
      </c>
      <c r="D247" s="832" t="s">
        <v>1034</v>
      </c>
      <c r="E247" s="832" t="s">
        <v>2600</v>
      </c>
      <c r="F247" s="849">
        <v>7</v>
      </c>
      <c r="G247" s="849">
        <v>0</v>
      </c>
      <c r="H247" s="837"/>
      <c r="I247" s="849"/>
      <c r="J247" s="849"/>
      <c r="K247" s="837"/>
      <c r="L247" s="849">
        <v>7</v>
      </c>
      <c r="M247" s="850">
        <v>0</v>
      </c>
    </row>
    <row r="248" spans="1:13" ht="14.4" customHeight="1" x14ac:dyDescent="0.3">
      <c r="A248" s="831" t="s">
        <v>2052</v>
      </c>
      <c r="B248" s="832" t="s">
        <v>1659</v>
      </c>
      <c r="C248" s="832" t="s">
        <v>1662</v>
      </c>
      <c r="D248" s="832" t="s">
        <v>731</v>
      </c>
      <c r="E248" s="832" t="s">
        <v>1663</v>
      </c>
      <c r="F248" s="849"/>
      <c r="G248" s="849"/>
      <c r="H248" s="837">
        <v>0</v>
      </c>
      <c r="I248" s="849">
        <v>5</v>
      </c>
      <c r="J248" s="849">
        <v>368.01</v>
      </c>
      <c r="K248" s="837">
        <v>1</v>
      </c>
      <c r="L248" s="849">
        <v>5</v>
      </c>
      <c r="M248" s="850">
        <v>368.01</v>
      </c>
    </row>
    <row r="249" spans="1:13" ht="14.4" customHeight="1" x14ac:dyDescent="0.3">
      <c r="A249" s="831" t="s">
        <v>2052</v>
      </c>
      <c r="B249" s="832" t="s">
        <v>1659</v>
      </c>
      <c r="C249" s="832" t="s">
        <v>2487</v>
      </c>
      <c r="D249" s="832" t="s">
        <v>2488</v>
      </c>
      <c r="E249" s="832" t="s">
        <v>2489</v>
      </c>
      <c r="F249" s="849">
        <v>1</v>
      </c>
      <c r="G249" s="849">
        <v>120</v>
      </c>
      <c r="H249" s="837">
        <v>1</v>
      </c>
      <c r="I249" s="849"/>
      <c r="J249" s="849"/>
      <c r="K249" s="837">
        <v>0</v>
      </c>
      <c r="L249" s="849">
        <v>1</v>
      </c>
      <c r="M249" s="850">
        <v>120</v>
      </c>
    </row>
    <row r="250" spans="1:13" ht="14.4" customHeight="1" x14ac:dyDescent="0.3">
      <c r="A250" s="831" t="s">
        <v>2052</v>
      </c>
      <c r="B250" s="832" t="s">
        <v>1677</v>
      </c>
      <c r="C250" s="832" t="s">
        <v>2181</v>
      </c>
      <c r="D250" s="832" t="s">
        <v>839</v>
      </c>
      <c r="E250" s="832" t="s">
        <v>1954</v>
      </c>
      <c r="F250" s="849"/>
      <c r="G250" s="849"/>
      <c r="H250" s="837">
        <v>0</v>
      </c>
      <c r="I250" s="849">
        <v>1</v>
      </c>
      <c r="J250" s="849">
        <v>42.51</v>
      </c>
      <c r="K250" s="837">
        <v>1</v>
      </c>
      <c r="L250" s="849">
        <v>1</v>
      </c>
      <c r="M250" s="850">
        <v>42.51</v>
      </c>
    </row>
    <row r="251" spans="1:13" ht="14.4" customHeight="1" x14ac:dyDescent="0.3">
      <c r="A251" s="831" t="s">
        <v>2052</v>
      </c>
      <c r="B251" s="832" t="s">
        <v>1677</v>
      </c>
      <c r="C251" s="832" t="s">
        <v>2530</v>
      </c>
      <c r="D251" s="832" t="s">
        <v>837</v>
      </c>
      <c r="E251" s="832" t="s">
        <v>2531</v>
      </c>
      <c r="F251" s="849"/>
      <c r="G251" s="849"/>
      <c r="H251" s="837">
        <v>0</v>
      </c>
      <c r="I251" s="849">
        <v>1</v>
      </c>
      <c r="J251" s="849">
        <v>58.97</v>
      </c>
      <c r="K251" s="837">
        <v>1</v>
      </c>
      <c r="L251" s="849">
        <v>1</v>
      </c>
      <c r="M251" s="850">
        <v>58.97</v>
      </c>
    </row>
    <row r="252" spans="1:13" ht="14.4" customHeight="1" x14ac:dyDescent="0.3">
      <c r="A252" s="831" t="s">
        <v>2052</v>
      </c>
      <c r="B252" s="832" t="s">
        <v>1677</v>
      </c>
      <c r="C252" s="832" t="s">
        <v>1953</v>
      </c>
      <c r="D252" s="832" t="s">
        <v>1323</v>
      </c>
      <c r="E252" s="832" t="s">
        <v>1954</v>
      </c>
      <c r="F252" s="849">
        <v>10</v>
      </c>
      <c r="G252" s="849">
        <v>425.09999999999997</v>
      </c>
      <c r="H252" s="837">
        <v>1</v>
      </c>
      <c r="I252" s="849"/>
      <c r="J252" s="849"/>
      <c r="K252" s="837">
        <v>0</v>
      </c>
      <c r="L252" s="849">
        <v>10</v>
      </c>
      <c r="M252" s="850">
        <v>425.09999999999997</v>
      </c>
    </row>
    <row r="253" spans="1:13" ht="14.4" customHeight="1" x14ac:dyDescent="0.3">
      <c r="A253" s="831" t="s">
        <v>2052</v>
      </c>
      <c r="B253" s="832" t="s">
        <v>1690</v>
      </c>
      <c r="C253" s="832" t="s">
        <v>1955</v>
      </c>
      <c r="D253" s="832" t="s">
        <v>1694</v>
      </c>
      <c r="E253" s="832" t="s">
        <v>1956</v>
      </c>
      <c r="F253" s="849"/>
      <c r="G253" s="849"/>
      <c r="H253" s="837">
        <v>0</v>
      </c>
      <c r="I253" s="849">
        <v>9</v>
      </c>
      <c r="J253" s="849">
        <v>95.850000000000009</v>
      </c>
      <c r="K253" s="837">
        <v>1</v>
      </c>
      <c r="L253" s="849">
        <v>9</v>
      </c>
      <c r="M253" s="850">
        <v>95.850000000000009</v>
      </c>
    </row>
    <row r="254" spans="1:13" ht="14.4" customHeight="1" x14ac:dyDescent="0.3">
      <c r="A254" s="831" t="s">
        <v>2052</v>
      </c>
      <c r="B254" s="832" t="s">
        <v>1690</v>
      </c>
      <c r="C254" s="832" t="s">
        <v>1696</v>
      </c>
      <c r="D254" s="832" t="s">
        <v>1694</v>
      </c>
      <c r="E254" s="832" t="s">
        <v>1697</v>
      </c>
      <c r="F254" s="849"/>
      <c r="G254" s="849"/>
      <c r="H254" s="837">
        <v>0</v>
      </c>
      <c r="I254" s="849">
        <v>1</v>
      </c>
      <c r="J254" s="849">
        <v>35.11</v>
      </c>
      <c r="K254" s="837">
        <v>1</v>
      </c>
      <c r="L254" s="849">
        <v>1</v>
      </c>
      <c r="M254" s="850">
        <v>35.11</v>
      </c>
    </row>
    <row r="255" spans="1:13" ht="14.4" customHeight="1" x14ac:dyDescent="0.3">
      <c r="A255" s="831" t="s">
        <v>2052</v>
      </c>
      <c r="B255" s="832" t="s">
        <v>1690</v>
      </c>
      <c r="C255" s="832" t="s">
        <v>1701</v>
      </c>
      <c r="D255" s="832" t="s">
        <v>1694</v>
      </c>
      <c r="E255" s="832" t="s">
        <v>1702</v>
      </c>
      <c r="F255" s="849"/>
      <c r="G255" s="849"/>
      <c r="H255" s="837">
        <v>0</v>
      </c>
      <c r="I255" s="849">
        <v>4</v>
      </c>
      <c r="J255" s="849">
        <v>70.239999999999995</v>
      </c>
      <c r="K255" s="837">
        <v>1</v>
      </c>
      <c r="L255" s="849">
        <v>4</v>
      </c>
      <c r="M255" s="850">
        <v>70.239999999999995</v>
      </c>
    </row>
    <row r="256" spans="1:13" ht="14.4" customHeight="1" x14ac:dyDescent="0.3">
      <c r="A256" s="831" t="s">
        <v>2052</v>
      </c>
      <c r="B256" s="832" t="s">
        <v>1709</v>
      </c>
      <c r="C256" s="832" t="s">
        <v>1957</v>
      </c>
      <c r="D256" s="832" t="s">
        <v>686</v>
      </c>
      <c r="E256" s="832" t="s">
        <v>1958</v>
      </c>
      <c r="F256" s="849"/>
      <c r="G256" s="849"/>
      <c r="H256" s="837">
        <v>0</v>
      </c>
      <c r="I256" s="849">
        <v>2</v>
      </c>
      <c r="J256" s="849">
        <v>70.22</v>
      </c>
      <c r="K256" s="837">
        <v>1</v>
      </c>
      <c r="L256" s="849">
        <v>2</v>
      </c>
      <c r="M256" s="850">
        <v>70.22</v>
      </c>
    </row>
    <row r="257" spans="1:13" ht="14.4" customHeight="1" x14ac:dyDescent="0.3">
      <c r="A257" s="831" t="s">
        <v>2052</v>
      </c>
      <c r="B257" s="832" t="s">
        <v>1709</v>
      </c>
      <c r="C257" s="832" t="s">
        <v>2070</v>
      </c>
      <c r="D257" s="832" t="s">
        <v>2071</v>
      </c>
      <c r="E257" s="832" t="s">
        <v>2072</v>
      </c>
      <c r="F257" s="849">
        <v>1</v>
      </c>
      <c r="G257" s="849">
        <v>16.38</v>
      </c>
      <c r="H257" s="837">
        <v>1</v>
      </c>
      <c r="I257" s="849"/>
      <c r="J257" s="849"/>
      <c r="K257" s="837">
        <v>0</v>
      </c>
      <c r="L257" s="849">
        <v>1</v>
      </c>
      <c r="M257" s="850">
        <v>16.38</v>
      </c>
    </row>
    <row r="258" spans="1:13" ht="14.4" customHeight="1" x14ac:dyDescent="0.3">
      <c r="A258" s="831" t="s">
        <v>2052</v>
      </c>
      <c r="B258" s="832" t="s">
        <v>1709</v>
      </c>
      <c r="C258" s="832" t="s">
        <v>2112</v>
      </c>
      <c r="D258" s="832" t="s">
        <v>2068</v>
      </c>
      <c r="E258" s="832" t="s">
        <v>1958</v>
      </c>
      <c r="F258" s="849">
        <v>9</v>
      </c>
      <c r="G258" s="849">
        <v>315.99</v>
      </c>
      <c r="H258" s="837">
        <v>1</v>
      </c>
      <c r="I258" s="849"/>
      <c r="J258" s="849"/>
      <c r="K258" s="837">
        <v>0</v>
      </c>
      <c r="L258" s="849">
        <v>9</v>
      </c>
      <c r="M258" s="850">
        <v>315.99</v>
      </c>
    </row>
    <row r="259" spans="1:13" ht="14.4" customHeight="1" x14ac:dyDescent="0.3">
      <c r="A259" s="831" t="s">
        <v>2052</v>
      </c>
      <c r="B259" s="832" t="s">
        <v>1709</v>
      </c>
      <c r="C259" s="832" t="s">
        <v>2439</v>
      </c>
      <c r="D259" s="832" t="s">
        <v>2440</v>
      </c>
      <c r="E259" s="832" t="s">
        <v>687</v>
      </c>
      <c r="F259" s="849">
        <v>1</v>
      </c>
      <c r="G259" s="849">
        <v>70.23</v>
      </c>
      <c r="H259" s="837">
        <v>1</v>
      </c>
      <c r="I259" s="849"/>
      <c r="J259" s="849"/>
      <c r="K259" s="837">
        <v>0</v>
      </c>
      <c r="L259" s="849">
        <v>1</v>
      </c>
      <c r="M259" s="850">
        <v>70.23</v>
      </c>
    </row>
    <row r="260" spans="1:13" ht="14.4" customHeight="1" x14ac:dyDescent="0.3">
      <c r="A260" s="831" t="s">
        <v>2052</v>
      </c>
      <c r="B260" s="832" t="s">
        <v>1709</v>
      </c>
      <c r="C260" s="832" t="s">
        <v>2205</v>
      </c>
      <c r="D260" s="832" t="s">
        <v>2206</v>
      </c>
      <c r="E260" s="832" t="s">
        <v>1958</v>
      </c>
      <c r="F260" s="849">
        <v>1</v>
      </c>
      <c r="G260" s="849">
        <v>35.11</v>
      </c>
      <c r="H260" s="837">
        <v>1</v>
      </c>
      <c r="I260" s="849"/>
      <c r="J260" s="849"/>
      <c r="K260" s="837">
        <v>0</v>
      </c>
      <c r="L260" s="849">
        <v>1</v>
      </c>
      <c r="M260" s="850">
        <v>35.11</v>
      </c>
    </row>
    <row r="261" spans="1:13" ht="14.4" customHeight="1" x14ac:dyDescent="0.3">
      <c r="A261" s="831" t="s">
        <v>2052</v>
      </c>
      <c r="B261" s="832" t="s">
        <v>3275</v>
      </c>
      <c r="C261" s="832" t="s">
        <v>2141</v>
      </c>
      <c r="D261" s="832" t="s">
        <v>2085</v>
      </c>
      <c r="E261" s="832" t="s">
        <v>2082</v>
      </c>
      <c r="F261" s="849">
        <v>1</v>
      </c>
      <c r="G261" s="849">
        <v>32.76</v>
      </c>
      <c r="H261" s="837">
        <v>1</v>
      </c>
      <c r="I261" s="849"/>
      <c r="J261" s="849"/>
      <c r="K261" s="837">
        <v>0</v>
      </c>
      <c r="L261" s="849">
        <v>1</v>
      </c>
      <c r="M261" s="850">
        <v>32.76</v>
      </c>
    </row>
    <row r="262" spans="1:13" ht="14.4" customHeight="1" x14ac:dyDescent="0.3">
      <c r="A262" s="831" t="s">
        <v>2052</v>
      </c>
      <c r="B262" s="832" t="s">
        <v>1718</v>
      </c>
      <c r="C262" s="832" t="s">
        <v>1959</v>
      </c>
      <c r="D262" s="832" t="s">
        <v>711</v>
      </c>
      <c r="E262" s="832" t="s">
        <v>1960</v>
      </c>
      <c r="F262" s="849"/>
      <c r="G262" s="849"/>
      <c r="H262" s="837">
        <v>0</v>
      </c>
      <c r="I262" s="849">
        <v>1</v>
      </c>
      <c r="J262" s="849">
        <v>8.7899999999999991</v>
      </c>
      <c r="K262" s="837">
        <v>1</v>
      </c>
      <c r="L262" s="849">
        <v>1</v>
      </c>
      <c r="M262" s="850">
        <v>8.7899999999999991</v>
      </c>
    </row>
    <row r="263" spans="1:13" ht="14.4" customHeight="1" x14ac:dyDescent="0.3">
      <c r="A263" s="831" t="s">
        <v>2052</v>
      </c>
      <c r="B263" s="832" t="s">
        <v>1723</v>
      </c>
      <c r="C263" s="832" t="s">
        <v>2109</v>
      </c>
      <c r="D263" s="832" t="s">
        <v>2110</v>
      </c>
      <c r="E263" s="832" t="s">
        <v>1728</v>
      </c>
      <c r="F263" s="849">
        <v>3</v>
      </c>
      <c r="G263" s="849">
        <v>186.54</v>
      </c>
      <c r="H263" s="837">
        <v>1</v>
      </c>
      <c r="I263" s="849"/>
      <c r="J263" s="849"/>
      <c r="K263" s="837">
        <v>0</v>
      </c>
      <c r="L263" s="849">
        <v>3</v>
      </c>
      <c r="M263" s="850">
        <v>186.54</v>
      </c>
    </row>
    <row r="264" spans="1:13" ht="14.4" customHeight="1" x14ac:dyDescent="0.3">
      <c r="A264" s="831" t="s">
        <v>2052</v>
      </c>
      <c r="B264" s="832" t="s">
        <v>3281</v>
      </c>
      <c r="C264" s="832" t="s">
        <v>2565</v>
      </c>
      <c r="D264" s="832" t="s">
        <v>2337</v>
      </c>
      <c r="E264" s="832" t="s">
        <v>2566</v>
      </c>
      <c r="F264" s="849"/>
      <c r="G264" s="849"/>
      <c r="H264" s="837">
        <v>0</v>
      </c>
      <c r="I264" s="849">
        <v>1</v>
      </c>
      <c r="J264" s="849">
        <v>31.09</v>
      </c>
      <c r="K264" s="837">
        <v>1</v>
      </c>
      <c r="L264" s="849">
        <v>1</v>
      </c>
      <c r="M264" s="850">
        <v>31.09</v>
      </c>
    </row>
    <row r="265" spans="1:13" ht="14.4" customHeight="1" x14ac:dyDescent="0.3">
      <c r="A265" s="831" t="s">
        <v>2052</v>
      </c>
      <c r="B265" s="832" t="s">
        <v>1733</v>
      </c>
      <c r="C265" s="832" t="s">
        <v>1963</v>
      </c>
      <c r="D265" s="832" t="s">
        <v>991</v>
      </c>
      <c r="E265" s="832" t="s">
        <v>1958</v>
      </c>
      <c r="F265" s="849"/>
      <c r="G265" s="849"/>
      <c r="H265" s="837">
        <v>0</v>
      </c>
      <c r="I265" s="849">
        <v>11</v>
      </c>
      <c r="J265" s="849">
        <v>524.70000000000005</v>
      </c>
      <c r="K265" s="837">
        <v>1</v>
      </c>
      <c r="L265" s="849">
        <v>11</v>
      </c>
      <c r="M265" s="850">
        <v>524.70000000000005</v>
      </c>
    </row>
    <row r="266" spans="1:13" ht="14.4" customHeight="1" x14ac:dyDescent="0.3">
      <c r="A266" s="831" t="s">
        <v>2052</v>
      </c>
      <c r="B266" s="832" t="s">
        <v>1733</v>
      </c>
      <c r="C266" s="832" t="s">
        <v>1734</v>
      </c>
      <c r="D266" s="832" t="s">
        <v>991</v>
      </c>
      <c r="E266" s="832" t="s">
        <v>1735</v>
      </c>
      <c r="F266" s="849"/>
      <c r="G266" s="849"/>
      <c r="H266" s="837">
        <v>0</v>
      </c>
      <c r="I266" s="849">
        <v>1</v>
      </c>
      <c r="J266" s="849">
        <v>143.09</v>
      </c>
      <c r="K266" s="837">
        <v>1</v>
      </c>
      <c r="L266" s="849">
        <v>1</v>
      </c>
      <c r="M266" s="850">
        <v>143.09</v>
      </c>
    </row>
    <row r="267" spans="1:13" ht="14.4" customHeight="1" x14ac:dyDescent="0.3">
      <c r="A267" s="831" t="s">
        <v>2052</v>
      </c>
      <c r="B267" s="832" t="s">
        <v>1733</v>
      </c>
      <c r="C267" s="832" t="s">
        <v>1964</v>
      </c>
      <c r="D267" s="832" t="s">
        <v>995</v>
      </c>
      <c r="E267" s="832" t="s">
        <v>687</v>
      </c>
      <c r="F267" s="849"/>
      <c r="G267" s="849"/>
      <c r="H267" s="837">
        <v>0</v>
      </c>
      <c r="I267" s="849">
        <v>1</v>
      </c>
      <c r="J267" s="849">
        <v>95.39</v>
      </c>
      <c r="K267" s="837">
        <v>1</v>
      </c>
      <c r="L267" s="849">
        <v>1</v>
      </c>
      <c r="M267" s="850">
        <v>95.39</v>
      </c>
    </row>
    <row r="268" spans="1:13" ht="14.4" customHeight="1" x14ac:dyDescent="0.3">
      <c r="A268" s="831" t="s">
        <v>2052</v>
      </c>
      <c r="B268" s="832" t="s">
        <v>1738</v>
      </c>
      <c r="C268" s="832" t="s">
        <v>1743</v>
      </c>
      <c r="D268" s="832" t="s">
        <v>1740</v>
      </c>
      <c r="E268" s="832" t="s">
        <v>1744</v>
      </c>
      <c r="F268" s="849"/>
      <c r="G268" s="849"/>
      <c r="H268" s="837">
        <v>0</v>
      </c>
      <c r="I268" s="849">
        <v>1</v>
      </c>
      <c r="J268" s="849">
        <v>10.34</v>
      </c>
      <c r="K268" s="837">
        <v>1</v>
      </c>
      <c r="L268" s="849">
        <v>1</v>
      </c>
      <c r="M268" s="850">
        <v>10.34</v>
      </c>
    </row>
    <row r="269" spans="1:13" ht="14.4" customHeight="1" x14ac:dyDescent="0.3">
      <c r="A269" s="831" t="s">
        <v>2052</v>
      </c>
      <c r="B269" s="832" t="s">
        <v>1738</v>
      </c>
      <c r="C269" s="832" t="s">
        <v>1745</v>
      </c>
      <c r="D269" s="832" t="s">
        <v>1740</v>
      </c>
      <c r="E269" s="832" t="s">
        <v>1746</v>
      </c>
      <c r="F269" s="849"/>
      <c r="G269" s="849"/>
      <c r="H269" s="837">
        <v>0</v>
      </c>
      <c r="I269" s="849">
        <v>3</v>
      </c>
      <c r="J269" s="849">
        <v>47.7</v>
      </c>
      <c r="K269" s="837">
        <v>1</v>
      </c>
      <c r="L269" s="849">
        <v>3</v>
      </c>
      <c r="M269" s="850">
        <v>47.7</v>
      </c>
    </row>
    <row r="270" spans="1:13" ht="14.4" customHeight="1" x14ac:dyDescent="0.3">
      <c r="A270" s="831" t="s">
        <v>2052</v>
      </c>
      <c r="B270" s="832" t="s">
        <v>1738</v>
      </c>
      <c r="C270" s="832" t="s">
        <v>1747</v>
      </c>
      <c r="D270" s="832" t="s">
        <v>1740</v>
      </c>
      <c r="E270" s="832" t="s">
        <v>1726</v>
      </c>
      <c r="F270" s="849"/>
      <c r="G270" s="849"/>
      <c r="H270" s="837">
        <v>0</v>
      </c>
      <c r="I270" s="849">
        <v>3</v>
      </c>
      <c r="J270" s="849">
        <v>143.10000000000002</v>
      </c>
      <c r="K270" s="837">
        <v>1</v>
      </c>
      <c r="L270" s="849">
        <v>3</v>
      </c>
      <c r="M270" s="850">
        <v>143.10000000000002</v>
      </c>
    </row>
    <row r="271" spans="1:13" ht="14.4" customHeight="1" x14ac:dyDescent="0.3">
      <c r="A271" s="831" t="s">
        <v>2052</v>
      </c>
      <c r="B271" s="832" t="s">
        <v>1750</v>
      </c>
      <c r="C271" s="832" t="s">
        <v>1965</v>
      </c>
      <c r="D271" s="832" t="s">
        <v>1752</v>
      </c>
      <c r="E271" s="832" t="s">
        <v>1966</v>
      </c>
      <c r="F271" s="849"/>
      <c r="G271" s="849"/>
      <c r="H271" s="837">
        <v>0</v>
      </c>
      <c r="I271" s="849">
        <v>1</v>
      </c>
      <c r="J271" s="849">
        <v>72.88</v>
      </c>
      <c r="K271" s="837">
        <v>1</v>
      </c>
      <c r="L271" s="849">
        <v>1</v>
      </c>
      <c r="M271" s="850">
        <v>72.88</v>
      </c>
    </row>
    <row r="272" spans="1:13" ht="14.4" customHeight="1" x14ac:dyDescent="0.3">
      <c r="A272" s="831" t="s">
        <v>2052</v>
      </c>
      <c r="B272" s="832" t="s">
        <v>1750</v>
      </c>
      <c r="C272" s="832" t="s">
        <v>2576</v>
      </c>
      <c r="D272" s="832" t="s">
        <v>2577</v>
      </c>
      <c r="E272" s="832" t="s">
        <v>2578</v>
      </c>
      <c r="F272" s="849"/>
      <c r="G272" s="849"/>
      <c r="H272" s="837">
        <v>0</v>
      </c>
      <c r="I272" s="849">
        <v>1</v>
      </c>
      <c r="J272" s="849">
        <v>39.85</v>
      </c>
      <c r="K272" s="837">
        <v>1</v>
      </c>
      <c r="L272" s="849">
        <v>1</v>
      </c>
      <c r="M272" s="850">
        <v>39.85</v>
      </c>
    </row>
    <row r="273" spans="1:13" ht="14.4" customHeight="1" x14ac:dyDescent="0.3">
      <c r="A273" s="831" t="s">
        <v>2052</v>
      </c>
      <c r="B273" s="832" t="s">
        <v>1750</v>
      </c>
      <c r="C273" s="832" t="s">
        <v>1754</v>
      </c>
      <c r="D273" s="832" t="s">
        <v>1752</v>
      </c>
      <c r="E273" s="832" t="s">
        <v>1755</v>
      </c>
      <c r="F273" s="849"/>
      <c r="G273" s="849"/>
      <c r="H273" s="837">
        <v>0</v>
      </c>
      <c r="I273" s="849">
        <v>1</v>
      </c>
      <c r="J273" s="849">
        <v>145.72999999999999</v>
      </c>
      <c r="K273" s="837">
        <v>1</v>
      </c>
      <c r="L273" s="849">
        <v>1</v>
      </c>
      <c r="M273" s="850">
        <v>145.72999999999999</v>
      </c>
    </row>
    <row r="274" spans="1:13" ht="14.4" customHeight="1" x14ac:dyDescent="0.3">
      <c r="A274" s="831" t="s">
        <v>2052</v>
      </c>
      <c r="B274" s="832" t="s">
        <v>1771</v>
      </c>
      <c r="C274" s="832" t="s">
        <v>2607</v>
      </c>
      <c r="D274" s="832" t="s">
        <v>2608</v>
      </c>
      <c r="E274" s="832" t="s">
        <v>2609</v>
      </c>
      <c r="F274" s="849">
        <v>1</v>
      </c>
      <c r="G274" s="849">
        <v>73.83</v>
      </c>
      <c r="H274" s="837">
        <v>1</v>
      </c>
      <c r="I274" s="849"/>
      <c r="J274" s="849"/>
      <c r="K274" s="837">
        <v>0</v>
      </c>
      <c r="L274" s="849">
        <v>1</v>
      </c>
      <c r="M274" s="850">
        <v>73.83</v>
      </c>
    </row>
    <row r="275" spans="1:13" ht="14.4" customHeight="1" x14ac:dyDescent="0.3">
      <c r="A275" s="831" t="s">
        <v>2052</v>
      </c>
      <c r="B275" s="832" t="s">
        <v>1771</v>
      </c>
      <c r="C275" s="832" t="s">
        <v>2610</v>
      </c>
      <c r="D275" s="832" t="s">
        <v>2611</v>
      </c>
      <c r="E275" s="832" t="s">
        <v>2612</v>
      </c>
      <c r="F275" s="849">
        <v>1</v>
      </c>
      <c r="G275" s="849">
        <v>36.909999999999997</v>
      </c>
      <c r="H275" s="837">
        <v>1</v>
      </c>
      <c r="I275" s="849"/>
      <c r="J275" s="849"/>
      <c r="K275" s="837">
        <v>0</v>
      </c>
      <c r="L275" s="849">
        <v>1</v>
      </c>
      <c r="M275" s="850">
        <v>36.909999999999997</v>
      </c>
    </row>
    <row r="276" spans="1:13" ht="14.4" customHeight="1" x14ac:dyDescent="0.3">
      <c r="A276" s="831" t="s">
        <v>2052</v>
      </c>
      <c r="B276" s="832" t="s">
        <v>3287</v>
      </c>
      <c r="C276" s="832" t="s">
        <v>2625</v>
      </c>
      <c r="D276" s="832" t="s">
        <v>2626</v>
      </c>
      <c r="E276" s="832" t="s">
        <v>2627</v>
      </c>
      <c r="F276" s="849"/>
      <c r="G276" s="849"/>
      <c r="H276" s="837">
        <v>0</v>
      </c>
      <c r="I276" s="849">
        <v>1</v>
      </c>
      <c r="J276" s="849">
        <v>103.92</v>
      </c>
      <c r="K276" s="837">
        <v>1</v>
      </c>
      <c r="L276" s="849">
        <v>1</v>
      </c>
      <c r="M276" s="850">
        <v>103.92</v>
      </c>
    </row>
    <row r="277" spans="1:13" ht="14.4" customHeight="1" x14ac:dyDescent="0.3">
      <c r="A277" s="831" t="s">
        <v>2052</v>
      </c>
      <c r="B277" s="832" t="s">
        <v>1784</v>
      </c>
      <c r="C277" s="832" t="s">
        <v>1785</v>
      </c>
      <c r="D277" s="832" t="s">
        <v>1786</v>
      </c>
      <c r="E277" s="832" t="s">
        <v>1787</v>
      </c>
      <c r="F277" s="849"/>
      <c r="G277" s="849"/>
      <c r="H277" s="837">
        <v>0</v>
      </c>
      <c r="I277" s="849">
        <v>13</v>
      </c>
      <c r="J277" s="849">
        <v>3622.1900000000005</v>
      </c>
      <c r="K277" s="837">
        <v>1</v>
      </c>
      <c r="L277" s="849">
        <v>13</v>
      </c>
      <c r="M277" s="850">
        <v>3622.1900000000005</v>
      </c>
    </row>
    <row r="278" spans="1:13" ht="14.4" customHeight="1" x14ac:dyDescent="0.3">
      <c r="A278" s="831" t="s">
        <v>2052</v>
      </c>
      <c r="B278" s="832" t="s">
        <v>1784</v>
      </c>
      <c r="C278" s="832" t="s">
        <v>2490</v>
      </c>
      <c r="D278" s="832" t="s">
        <v>1789</v>
      </c>
      <c r="E278" s="832" t="s">
        <v>2491</v>
      </c>
      <c r="F278" s="849"/>
      <c r="G278" s="849"/>
      <c r="H278" s="837">
        <v>0</v>
      </c>
      <c r="I278" s="849">
        <v>2</v>
      </c>
      <c r="J278" s="849">
        <v>279.54000000000002</v>
      </c>
      <c r="K278" s="837">
        <v>1</v>
      </c>
      <c r="L278" s="849">
        <v>2</v>
      </c>
      <c r="M278" s="850">
        <v>279.54000000000002</v>
      </c>
    </row>
    <row r="279" spans="1:13" ht="14.4" customHeight="1" x14ac:dyDescent="0.3">
      <c r="A279" s="831" t="s">
        <v>2052</v>
      </c>
      <c r="B279" s="832" t="s">
        <v>1784</v>
      </c>
      <c r="C279" s="832" t="s">
        <v>1791</v>
      </c>
      <c r="D279" s="832" t="s">
        <v>1789</v>
      </c>
      <c r="E279" s="832" t="s">
        <v>1792</v>
      </c>
      <c r="F279" s="849"/>
      <c r="G279" s="849"/>
      <c r="H279" s="837">
        <v>0</v>
      </c>
      <c r="I279" s="849">
        <v>1</v>
      </c>
      <c r="J279" s="849">
        <v>279.52999999999997</v>
      </c>
      <c r="K279" s="837">
        <v>1</v>
      </c>
      <c r="L279" s="849">
        <v>1</v>
      </c>
      <c r="M279" s="850">
        <v>279.52999999999997</v>
      </c>
    </row>
    <row r="280" spans="1:13" ht="14.4" customHeight="1" x14ac:dyDescent="0.3">
      <c r="A280" s="831" t="s">
        <v>2052</v>
      </c>
      <c r="B280" s="832" t="s">
        <v>1784</v>
      </c>
      <c r="C280" s="832" t="s">
        <v>2063</v>
      </c>
      <c r="D280" s="832" t="s">
        <v>1786</v>
      </c>
      <c r="E280" s="832" t="s">
        <v>1796</v>
      </c>
      <c r="F280" s="849">
        <v>2</v>
      </c>
      <c r="G280" s="849">
        <v>235.42</v>
      </c>
      <c r="H280" s="837">
        <v>1</v>
      </c>
      <c r="I280" s="849"/>
      <c r="J280" s="849"/>
      <c r="K280" s="837">
        <v>0</v>
      </c>
      <c r="L280" s="849">
        <v>2</v>
      </c>
      <c r="M280" s="850">
        <v>235.42</v>
      </c>
    </row>
    <row r="281" spans="1:13" ht="14.4" customHeight="1" x14ac:dyDescent="0.3">
      <c r="A281" s="831" t="s">
        <v>2052</v>
      </c>
      <c r="B281" s="832" t="s">
        <v>1784</v>
      </c>
      <c r="C281" s="832" t="s">
        <v>2111</v>
      </c>
      <c r="D281" s="832" t="s">
        <v>1786</v>
      </c>
      <c r="E281" s="832" t="s">
        <v>1800</v>
      </c>
      <c r="F281" s="849">
        <v>7</v>
      </c>
      <c r="G281" s="849">
        <v>1267.77</v>
      </c>
      <c r="H281" s="837">
        <v>1</v>
      </c>
      <c r="I281" s="849"/>
      <c r="J281" s="849"/>
      <c r="K281" s="837">
        <v>0</v>
      </c>
      <c r="L281" s="849">
        <v>7</v>
      </c>
      <c r="M281" s="850">
        <v>1267.77</v>
      </c>
    </row>
    <row r="282" spans="1:13" ht="14.4" customHeight="1" x14ac:dyDescent="0.3">
      <c r="A282" s="831" t="s">
        <v>2052</v>
      </c>
      <c r="B282" s="832" t="s">
        <v>1784</v>
      </c>
      <c r="C282" s="832" t="s">
        <v>2492</v>
      </c>
      <c r="D282" s="832" t="s">
        <v>1789</v>
      </c>
      <c r="E282" s="832" t="s">
        <v>1800</v>
      </c>
      <c r="F282" s="849"/>
      <c r="G282" s="849"/>
      <c r="H282" s="837">
        <v>0</v>
      </c>
      <c r="I282" s="849">
        <v>2</v>
      </c>
      <c r="J282" s="849">
        <v>286.7</v>
      </c>
      <c r="K282" s="837">
        <v>1</v>
      </c>
      <c r="L282" s="849">
        <v>2</v>
      </c>
      <c r="M282" s="850">
        <v>286.7</v>
      </c>
    </row>
    <row r="283" spans="1:13" ht="14.4" customHeight="1" x14ac:dyDescent="0.3">
      <c r="A283" s="831" t="s">
        <v>2052</v>
      </c>
      <c r="B283" s="832" t="s">
        <v>1793</v>
      </c>
      <c r="C283" s="832" t="s">
        <v>2588</v>
      </c>
      <c r="D283" s="832" t="s">
        <v>2156</v>
      </c>
      <c r="E283" s="832" t="s">
        <v>1796</v>
      </c>
      <c r="F283" s="849">
        <v>2</v>
      </c>
      <c r="G283" s="849">
        <v>286.7</v>
      </c>
      <c r="H283" s="837">
        <v>1</v>
      </c>
      <c r="I283" s="849"/>
      <c r="J283" s="849"/>
      <c r="K283" s="837">
        <v>0</v>
      </c>
      <c r="L283" s="849">
        <v>2</v>
      </c>
      <c r="M283" s="850">
        <v>286.7</v>
      </c>
    </row>
    <row r="284" spans="1:13" ht="14.4" customHeight="1" x14ac:dyDescent="0.3">
      <c r="A284" s="831" t="s">
        <v>2052</v>
      </c>
      <c r="B284" s="832" t="s">
        <v>1793</v>
      </c>
      <c r="C284" s="832" t="s">
        <v>2589</v>
      </c>
      <c r="D284" s="832" t="s">
        <v>2156</v>
      </c>
      <c r="E284" s="832" t="s">
        <v>2245</v>
      </c>
      <c r="F284" s="849">
        <v>1</v>
      </c>
      <c r="G284" s="849">
        <v>430.05</v>
      </c>
      <c r="H284" s="837">
        <v>1</v>
      </c>
      <c r="I284" s="849"/>
      <c r="J284" s="849"/>
      <c r="K284" s="837">
        <v>0</v>
      </c>
      <c r="L284" s="849">
        <v>1</v>
      </c>
      <c r="M284" s="850">
        <v>430.05</v>
      </c>
    </row>
    <row r="285" spans="1:13" ht="14.4" customHeight="1" x14ac:dyDescent="0.3">
      <c r="A285" s="831" t="s">
        <v>2052</v>
      </c>
      <c r="B285" s="832" t="s">
        <v>1793</v>
      </c>
      <c r="C285" s="832" t="s">
        <v>2155</v>
      </c>
      <c r="D285" s="832" t="s">
        <v>2156</v>
      </c>
      <c r="E285" s="832" t="s">
        <v>1800</v>
      </c>
      <c r="F285" s="849">
        <v>1</v>
      </c>
      <c r="G285" s="849">
        <v>220.53</v>
      </c>
      <c r="H285" s="837">
        <v>1</v>
      </c>
      <c r="I285" s="849"/>
      <c r="J285" s="849"/>
      <c r="K285" s="837">
        <v>0</v>
      </c>
      <c r="L285" s="849">
        <v>1</v>
      </c>
      <c r="M285" s="850">
        <v>220.53</v>
      </c>
    </row>
    <row r="286" spans="1:13" ht="14.4" customHeight="1" x14ac:dyDescent="0.3">
      <c r="A286" s="831" t="s">
        <v>2052</v>
      </c>
      <c r="B286" s="832" t="s">
        <v>1793</v>
      </c>
      <c r="C286" s="832" t="s">
        <v>2590</v>
      </c>
      <c r="D286" s="832" t="s">
        <v>2591</v>
      </c>
      <c r="E286" s="832" t="s">
        <v>2592</v>
      </c>
      <c r="F286" s="849">
        <v>1</v>
      </c>
      <c r="G286" s="849">
        <v>260.89</v>
      </c>
      <c r="H286" s="837">
        <v>1</v>
      </c>
      <c r="I286" s="849"/>
      <c r="J286" s="849"/>
      <c r="K286" s="837">
        <v>0</v>
      </c>
      <c r="L286" s="849">
        <v>1</v>
      </c>
      <c r="M286" s="850">
        <v>260.89</v>
      </c>
    </row>
    <row r="287" spans="1:13" ht="14.4" customHeight="1" x14ac:dyDescent="0.3">
      <c r="A287" s="831" t="s">
        <v>2052</v>
      </c>
      <c r="B287" s="832" t="s">
        <v>1793</v>
      </c>
      <c r="C287" s="832" t="s">
        <v>2593</v>
      </c>
      <c r="D287" s="832" t="s">
        <v>2591</v>
      </c>
      <c r="E287" s="832" t="s">
        <v>2594</v>
      </c>
      <c r="F287" s="849">
        <v>1</v>
      </c>
      <c r="G287" s="849">
        <v>617.51</v>
      </c>
      <c r="H287" s="837">
        <v>1</v>
      </c>
      <c r="I287" s="849"/>
      <c r="J287" s="849"/>
      <c r="K287" s="837">
        <v>0</v>
      </c>
      <c r="L287" s="849">
        <v>1</v>
      </c>
      <c r="M287" s="850">
        <v>617.51</v>
      </c>
    </row>
    <row r="288" spans="1:13" ht="14.4" customHeight="1" x14ac:dyDescent="0.3">
      <c r="A288" s="831" t="s">
        <v>2052</v>
      </c>
      <c r="B288" s="832" t="s">
        <v>3288</v>
      </c>
      <c r="C288" s="832" t="s">
        <v>2519</v>
      </c>
      <c r="D288" s="832" t="s">
        <v>2520</v>
      </c>
      <c r="E288" s="832" t="s">
        <v>2521</v>
      </c>
      <c r="F288" s="849">
        <v>1</v>
      </c>
      <c r="G288" s="849">
        <v>3551.67</v>
      </c>
      <c r="H288" s="837">
        <v>1</v>
      </c>
      <c r="I288" s="849"/>
      <c r="J288" s="849"/>
      <c r="K288" s="837">
        <v>0</v>
      </c>
      <c r="L288" s="849">
        <v>1</v>
      </c>
      <c r="M288" s="850">
        <v>3551.67</v>
      </c>
    </row>
    <row r="289" spans="1:13" ht="14.4" customHeight="1" x14ac:dyDescent="0.3">
      <c r="A289" s="831" t="s">
        <v>2052</v>
      </c>
      <c r="B289" s="832" t="s">
        <v>1801</v>
      </c>
      <c r="C289" s="832" t="s">
        <v>2165</v>
      </c>
      <c r="D289" s="832" t="s">
        <v>2166</v>
      </c>
      <c r="E289" s="832" t="s">
        <v>2167</v>
      </c>
      <c r="F289" s="849">
        <v>1</v>
      </c>
      <c r="G289" s="849">
        <v>100.1</v>
      </c>
      <c r="H289" s="837">
        <v>1</v>
      </c>
      <c r="I289" s="849"/>
      <c r="J289" s="849"/>
      <c r="K289" s="837">
        <v>0</v>
      </c>
      <c r="L289" s="849">
        <v>1</v>
      </c>
      <c r="M289" s="850">
        <v>100.1</v>
      </c>
    </row>
    <row r="290" spans="1:13" ht="14.4" customHeight="1" x14ac:dyDescent="0.3">
      <c r="A290" s="831" t="s">
        <v>2052</v>
      </c>
      <c r="B290" s="832" t="s">
        <v>1807</v>
      </c>
      <c r="C290" s="832" t="s">
        <v>2412</v>
      </c>
      <c r="D290" s="832" t="s">
        <v>1809</v>
      </c>
      <c r="E290" s="832" t="s">
        <v>2413</v>
      </c>
      <c r="F290" s="849"/>
      <c r="G290" s="849"/>
      <c r="H290" s="837">
        <v>0</v>
      </c>
      <c r="I290" s="849">
        <v>1</v>
      </c>
      <c r="J290" s="849">
        <v>63.14</v>
      </c>
      <c r="K290" s="837">
        <v>1</v>
      </c>
      <c r="L290" s="849">
        <v>1</v>
      </c>
      <c r="M290" s="850">
        <v>63.14</v>
      </c>
    </row>
    <row r="291" spans="1:13" ht="14.4" customHeight="1" x14ac:dyDescent="0.3">
      <c r="A291" s="831" t="s">
        <v>2052</v>
      </c>
      <c r="B291" s="832" t="s">
        <v>1807</v>
      </c>
      <c r="C291" s="832" t="s">
        <v>1814</v>
      </c>
      <c r="D291" s="832" t="s">
        <v>1809</v>
      </c>
      <c r="E291" s="832" t="s">
        <v>1815</v>
      </c>
      <c r="F291" s="849"/>
      <c r="G291" s="849"/>
      <c r="H291" s="837">
        <v>0</v>
      </c>
      <c r="I291" s="849">
        <v>1</v>
      </c>
      <c r="J291" s="849">
        <v>49.08</v>
      </c>
      <c r="K291" s="837">
        <v>1</v>
      </c>
      <c r="L291" s="849">
        <v>1</v>
      </c>
      <c r="M291" s="850">
        <v>49.08</v>
      </c>
    </row>
    <row r="292" spans="1:13" ht="14.4" customHeight="1" x14ac:dyDescent="0.3">
      <c r="A292" s="831" t="s">
        <v>2052</v>
      </c>
      <c r="B292" s="832" t="s">
        <v>1816</v>
      </c>
      <c r="C292" s="832" t="s">
        <v>2478</v>
      </c>
      <c r="D292" s="832" t="s">
        <v>2479</v>
      </c>
      <c r="E292" s="832" t="s">
        <v>2480</v>
      </c>
      <c r="F292" s="849">
        <v>1</v>
      </c>
      <c r="G292" s="849">
        <v>154.36000000000001</v>
      </c>
      <c r="H292" s="837">
        <v>1</v>
      </c>
      <c r="I292" s="849"/>
      <c r="J292" s="849"/>
      <c r="K292" s="837">
        <v>0</v>
      </c>
      <c r="L292" s="849">
        <v>1</v>
      </c>
      <c r="M292" s="850">
        <v>154.36000000000001</v>
      </c>
    </row>
    <row r="293" spans="1:13" ht="14.4" customHeight="1" x14ac:dyDescent="0.3">
      <c r="A293" s="831" t="s">
        <v>2052</v>
      </c>
      <c r="B293" s="832" t="s">
        <v>1816</v>
      </c>
      <c r="C293" s="832" t="s">
        <v>1819</v>
      </c>
      <c r="D293" s="832" t="s">
        <v>1156</v>
      </c>
      <c r="E293" s="832" t="s">
        <v>1820</v>
      </c>
      <c r="F293" s="849"/>
      <c r="G293" s="849"/>
      <c r="H293" s="837">
        <v>0</v>
      </c>
      <c r="I293" s="849">
        <v>1</v>
      </c>
      <c r="J293" s="849">
        <v>154.36000000000001</v>
      </c>
      <c r="K293" s="837">
        <v>1</v>
      </c>
      <c r="L293" s="849">
        <v>1</v>
      </c>
      <c r="M293" s="850">
        <v>154.36000000000001</v>
      </c>
    </row>
    <row r="294" spans="1:13" ht="14.4" customHeight="1" x14ac:dyDescent="0.3">
      <c r="A294" s="831" t="s">
        <v>2052</v>
      </c>
      <c r="B294" s="832" t="s">
        <v>3289</v>
      </c>
      <c r="C294" s="832" t="s">
        <v>2561</v>
      </c>
      <c r="D294" s="832" t="s">
        <v>667</v>
      </c>
      <c r="E294" s="832" t="s">
        <v>2458</v>
      </c>
      <c r="F294" s="849"/>
      <c r="G294" s="849"/>
      <c r="H294" s="837">
        <v>0</v>
      </c>
      <c r="I294" s="849">
        <v>1</v>
      </c>
      <c r="J294" s="849">
        <v>48.42</v>
      </c>
      <c r="K294" s="837">
        <v>1</v>
      </c>
      <c r="L294" s="849">
        <v>1</v>
      </c>
      <c r="M294" s="850">
        <v>48.42</v>
      </c>
    </row>
    <row r="295" spans="1:13" ht="14.4" customHeight="1" x14ac:dyDescent="0.3">
      <c r="A295" s="831" t="s">
        <v>2052</v>
      </c>
      <c r="B295" s="832" t="s">
        <v>3289</v>
      </c>
      <c r="C295" s="832" t="s">
        <v>2562</v>
      </c>
      <c r="D295" s="832" t="s">
        <v>2563</v>
      </c>
      <c r="E295" s="832" t="s">
        <v>2564</v>
      </c>
      <c r="F295" s="849">
        <v>2</v>
      </c>
      <c r="G295" s="849">
        <v>96.84</v>
      </c>
      <c r="H295" s="837">
        <v>1</v>
      </c>
      <c r="I295" s="849"/>
      <c r="J295" s="849"/>
      <c r="K295" s="837">
        <v>0</v>
      </c>
      <c r="L295" s="849">
        <v>2</v>
      </c>
      <c r="M295" s="850">
        <v>96.84</v>
      </c>
    </row>
    <row r="296" spans="1:13" ht="14.4" customHeight="1" x14ac:dyDescent="0.3">
      <c r="A296" s="831" t="s">
        <v>2052</v>
      </c>
      <c r="B296" s="832" t="s">
        <v>1861</v>
      </c>
      <c r="C296" s="832" t="s">
        <v>2106</v>
      </c>
      <c r="D296" s="832" t="s">
        <v>2107</v>
      </c>
      <c r="E296" s="832" t="s">
        <v>2108</v>
      </c>
      <c r="F296" s="849">
        <v>2</v>
      </c>
      <c r="G296" s="849">
        <v>72.540000000000006</v>
      </c>
      <c r="H296" s="837">
        <v>1</v>
      </c>
      <c r="I296" s="849"/>
      <c r="J296" s="849"/>
      <c r="K296" s="837">
        <v>0</v>
      </c>
      <c r="L296" s="849">
        <v>2</v>
      </c>
      <c r="M296" s="850">
        <v>72.540000000000006</v>
      </c>
    </row>
    <row r="297" spans="1:13" ht="14.4" customHeight="1" x14ac:dyDescent="0.3">
      <c r="A297" s="831" t="s">
        <v>2052</v>
      </c>
      <c r="B297" s="832" t="s">
        <v>1882</v>
      </c>
      <c r="C297" s="832" t="s">
        <v>1883</v>
      </c>
      <c r="D297" s="832" t="s">
        <v>962</v>
      </c>
      <c r="E297" s="832" t="s">
        <v>1884</v>
      </c>
      <c r="F297" s="849"/>
      <c r="G297" s="849"/>
      <c r="H297" s="837"/>
      <c r="I297" s="849">
        <v>2</v>
      </c>
      <c r="J297" s="849">
        <v>0</v>
      </c>
      <c r="K297" s="837"/>
      <c r="L297" s="849">
        <v>2</v>
      </c>
      <c r="M297" s="850">
        <v>0</v>
      </c>
    </row>
    <row r="298" spans="1:13" ht="14.4" customHeight="1" x14ac:dyDescent="0.3">
      <c r="A298" s="831" t="s">
        <v>2052</v>
      </c>
      <c r="B298" s="832" t="s">
        <v>1893</v>
      </c>
      <c r="C298" s="832" t="s">
        <v>2579</v>
      </c>
      <c r="D298" s="832" t="s">
        <v>2152</v>
      </c>
      <c r="E298" s="832" t="s">
        <v>2580</v>
      </c>
      <c r="F298" s="849">
        <v>1</v>
      </c>
      <c r="G298" s="849">
        <v>1195.75</v>
      </c>
      <c r="H298" s="837">
        <v>1</v>
      </c>
      <c r="I298" s="849"/>
      <c r="J298" s="849"/>
      <c r="K298" s="837">
        <v>0</v>
      </c>
      <c r="L298" s="849">
        <v>1</v>
      </c>
      <c r="M298" s="850">
        <v>1195.75</v>
      </c>
    </row>
    <row r="299" spans="1:13" ht="14.4" customHeight="1" x14ac:dyDescent="0.3">
      <c r="A299" s="831" t="s">
        <v>2052</v>
      </c>
      <c r="B299" s="832" t="s">
        <v>1893</v>
      </c>
      <c r="C299" s="832" t="s">
        <v>2151</v>
      </c>
      <c r="D299" s="832" t="s">
        <v>2152</v>
      </c>
      <c r="E299" s="832" t="s">
        <v>1897</v>
      </c>
      <c r="F299" s="849">
        <v>1</v>
      </c>
      <c r="G299" s="849">
        <v>298.94</v>
      </c>
      <c r="H299" s="837">
        <v>1</v>
      </c>
      <c r="I299" s="849"/>
      <c r="J299" s="849"/>
      <c r="K299" s="837">
        <v>0</v>
      </c>
      <c r="L299" s="849">
        <v>1</v>
      </c>
      <c r="M299" s="850">
        <v>298.94</v>
      </c>
    </row>
    <row r="300" spans="1:13" ht="14.4" customHeight="1" x14ac:dyDescent="0.3">
      <c r="A300" s="831" t="s">
        <v>2052</v>
      </c>
      <c r="B300" s="832" t="s">
        <v>1901</v>
      </c>
      <c r="C300" s="832" t="s">
        <v>1902</v>
      </c>
      <c r="D300" s="832" t="s">
        <v>1903</v>
      </c>
      <c r="E300" s="832" t="s">
        <v>1904</v>
      </c>
      <c r="F300" s="849"/>
      <c r="G300" s="849"/>
      <c r="H300" s="837">
        <v>0</v>
      </c>
      <c r="I300" s="849">
        <v>1</v>
      </c>
      <c r="J300" s="849">
        <v>4.7</v>
      </c>
      <c r="K300" s="837">
        <v>1</v>
      </c>
      <c r="L300" s="849">
        <v>1</v>
      </c>
      <c r="M300" s="850">
        <v>4.7</v>
      </c>
    </row>
    <row r="301" spans="1:13" ht="14.4" customHeight="1" x14ac:dyDescent="0.3">
      <c r="A301" s="831" t="s">
        <v>2052</v>
      </c>
      <c r="B301" s="832" t="s">
        <v>1905</v>
      </c>
      <c r="C301" s="832" t="s">
        <v>2327</v>
      </c>
      <c r="D301" s="832" t="s">
        <v>2328</v>
      </c>
      <c r="E301" s="832" t="s">
        <v>2329</v>
      </c>
      <c r="F301" s="849"/>
      <c r="G301" s="849"/>
      <c r="H301" s="837"/>
      <c r="I301" s="849">
        <v>1</v>
      </c>
      <c r="J301" s="849">
        <v>0</v>
      </c>
      <c r="K301" s="837"/>
      <c r="L301" s="849">
        <v>1</v>
      </c>
      <c r="M301" s="850">
        <v>0</v>
      </c>
    </row>
    <row r="302" spans="1:13" ht="14.4" customHeight="1" x14ac:dyDescent="0.3">
      <c r="A302" s="831" t="s">
        <v>2052</v>
      </c>
      <c r="B302" s="832" t="s">
        <v>1909</v>
      </c>
      <c r="C302" s="832" t="s">
        <v>2632</v>
      </c>
      <c r="D302" s="832" t="s">
        <v>2633</v>
      </c>
      <c r="E302" s="832" t="s">
        <v>2634</v>
      </c>
      <c r="F302" s="849">
        <v>1</v>
      </c>
      <c r="G302" s="849">
        <v>0</v>
      </c>
      <c r="H302" s="837"/>
      <c r="I302" s="849"/>
      <c r="J302" s="849"/>
      <c r="K302" s="837"/>
      <c r="L302" s="849">
        <v>1</v>
      </c>
      <c r="M302" s="850">
        <v>0</v>
      </c>
    </row>
    <row r="303" spans="1:13" ht="14.4" customHeight="1" x14ac:dyDescent="0.3">
      <c r="A303" s="831" t="s">
        <v>2052</v>
      </c>
      <c r="B303" s="832" t="s">
        <v>3290</v>
      </c>
      <c r="C303" s="832" t="s">
        <v>2515</v>
      </c>
      <c r="D303" s="832" t="s">
        <v>2516</v>
      </c>
      <c r="E303" s="832" t="s">
        <v>2517</v>
      </c>
      <c r="F303" s="849"/>
      <c r="G303" s="849"/>
      <c r="H303" s="837">
        <v>0</v>
      </c>
      <c r="I303" s="849">
        <v>1</v>
      </c>
      <c r="J303" s="849">
        <v>561.76</v>
      </c>
      <c r="K303" s="837">
        <v>1</v>
      </c>
      <c r="L303" s="849">
        <v>1</v>
      </c>
      <c r="M303" s="850">
        <v>561.76</v>
      </c>
    </row>
    <row r="304" spans="1:13" ht="14.4" customHeight="1" x14ac:dyDescent="0.3">
      <c r="A304" s="831" t="s">
        <v>2052</v>
      </c>
      <c r="B304" s="832" t="s">
        <v>3291</v>
      </c>
      <c r="C304" s="832" t="s">
        <v>2527</v>
      </c>
      <c r="D304" s="832" t="s">
        <v>2528</v>
      </c>
      <c r="E304" s="832" t="s">
        <v>2529</v>
      </c>
      <c r="F304" s="849">
        <v>1</v>
      </c>
      <c r="G304" s="849">
        <v>386.89</v>
      </c>
      <c r="H304" s="837">
        <v>1</v>
      </c>
      <c r="I304" s="849"/>
      <c r="J304" s="849"/>
      <c r="K304" s="837">
        <v>0</v>
      </c>
      <c r="L304" s="849">
        <v>1</v>
      </c>
      <c r="M304" s="850">
        <v>386.89</v>
      </c>
    </row>
    <row r="305" spans="1:13" ht="14.4" customHeight="1" x14ac:dyDescent="0.3">
      <c r="A305" s="831" t="s">
        <v>2052</v>
      </c>
      <c r="B305" s="832" t="s">
        <v>1924</v>
      </c>
      <c r="C305" s="832" t="s">
        <v>2483</v>
      </c>
      <c r="D305" s="832" t="s">
        <v>2484</v>
      </c>
      <c r="E305" s="832" t="s">
        <v>1928</v>
      </c>
      <c r="F305" s="849">
        <v>1</v>
      </c>
      <c r="G305" s="849">
        <v>0</v>
      </c>
      <c r="H305" s="837"/>
      <c r="I305" s="849"/>
      <c r="J305" s="849"/>
      <c r="K305" s="837"/>
      <c r="L305" s="849">
        <v>1</v>
      </c>
      <c r="M305" s="850">
        <v>0</v>
      </c>
    </row>
    <row r="306" spans="1:13" ht="14.4" customHeight="1" x14ac:dyDescent="0.3">
      <c r="A306" s="831" t="s">
        <v>2052</v>
      </c>
      <c r="B306" s="832" t="s">
        <v>1929</v>
      </c>
      <c r="C306" s="832" t="s">
        <v>2486</v>
      </c>
      <c r="D306" s="832" t="s">
        <v>639</v>
      </c>
      <c r="E306" s="832" t="s">
        <v>1932</v>
      </c>
      <c r="F306" s="849">
        <v>1</v>
      </c>
      <c r="G306" s="849">
        <v>0</v>
      </c>
      <c r="H306" s="837"/>
      <c r="I306" s="849"/>
      <c r="J306" s="849"/>
      <c r="K306" s="837"/>
      <c r="L306" s="849">
        <v>1</v>
      </c>
      <c r="M306" s="850">
        <v>0</v>
      </c>
    </row>
    <row r="307" spans="1:13" ht="14.4" customHeight="1" x14ac:dyDescent="0.3">
      <c r="A307" s="831" t="s">
        <v>2052</v>
      </c>
      <c r="B307" s="832" t="s">
        <v>1933</v>
      </c>
      <c r="C307" s="832" t="s">
        <v>2016</v>
      </c>
      <c r="D307" s="832" t="s">
        <v>1117</v>
      </c>
      <c r="E307" s="832" t="s">
        <v>687</v>
      </c>
      <c r="F307" s="849"/>
      <c r="G307" s="849"/>
      <c r="H307" s="837">
        <v>0</v>
      </c>
      <c r="I307" s="849">
        <v>1</v>
      </c>
      <c r="J307" s="849">
        <v>58.77</v>
      </c>
      <c r="K307" s="837">
        <v>1</v>
      </c>
      <c r="L307" s="849">
        <v>1</v>
      </c>
      <c r="M307" s="850">
        <v>58.77</v>
      </c>
    </row>
    <row r="308" spans="1:13" ht="14.4" customHeight="1" x14ac:dyDescent="0.3">
      <c r="A308" s="831" t="s">
        <v>2052</v>
      </c>
      <c r="B308" s="832" t="s">
        <v>2017</v>
      </c>
      <c r="C308" s="832" t="s">
        <v>2548</v>
      </c>
      <c r="D308" s="832" t="s">
        <v>2019</v>
      </c>
      <c r="E308" s="832" t="s">
        <v>2549</v>
      </c>
      <c r="F308" s="849"/>
      <c r="G308" s="849"/>
      <c r="H308" s="837">
        <v>0</v>
      </c>
      <c r="I308" s="849">
        <v>1</v>
      </c>
      <c r="J308" s="849">
        <v>176.32</v>
      </c>
      <c r="K308" s="837">
        <v>1</v>
      </c>
      <c r="L308" s="849">
        <v>1</v>
      </c>
      <c r="M308" s="850">
        <v>176.32</v>
      </c>
    </row>
    <row r="309" spans="1:13" ht="14.4" customHeight="1" x14ac:dyDescent="0.3">
      <c r="A309" s="831" t="s">
        <v>2052</v>
      </c>
      <c r="B309" s="832" t="s">
        <v>1653</v>
      </c>
      <c r="C309" s="832" t="s">
        <v>2088</v>
      </c>
      <c r="D309" s="832" t="s">
        <v>1655</v>
      </c>
      <c r="E309" s="832" t="s">
        <v>2089</v>
      </c>
      <c r="F309" s="849"/>
      <c r="G309" s="849"/>
      <c r="H309" s="837">
        <v>0</v>
      </c>
      <c r="I309" s="849">
        <v>1</v>
      </c>
      <c r="J309" s="849">
        <v>515</v>
      </c>
      <c r="K309" s="837">
        <v>1</v>
      </c>
      <c r="L309" s="849">
        <v>1</v>
      </c>
      <c r="M309" s="850">
        <v>515</v>
      </c>
    </row>
    <row r="310" spans="1:13" ht="14.4" customHeight="1" x14ac:dyDescent="0.3">
      <c r="A310" s="831" t="s">
        <v>2052</v>
      </c>
      <c r="B310" s="832" t="s">
        <v>1758</v>
      </c>
      <c r="C310" s="832" t="s">
        <v>1759</v>
      </c>
      <c r="D310" s="832" t="s">
        <v>1760</v>
      </c>
      <c r="E310" s="832" t="s">
        <v>1761</v>
      </c>
      <c r="F310" s="849"/>
      <c r="G310" s="849"/>
      <c r="H310" s="837">
        <v>0</v>
      </c>
      <c r="I310" s="849">
        <v>1</v>
      </c>
      <c r="J310" s="849">
        <v>109.17</v>
      </c>
      <c r="K310" s="837">
        <v>1</v>
      </c>
      <c r="L310" s="849">
        <v>1</v>
      </c>
      <c r="M310" s="850">
        <v>109.17</v>
      </c>
    </row>
    <row r="311" spans="1:13" ht="14.4" customHeight="1" x14ac:dyDescent="0.3">
      <c r="A311" s="831" t="s">
        <v>2052</v>
      </c>
      <c r="B311" s="832" t="s">
        <v>1878</v>
      </c>
      <c r="C311" s="832" t="s">
        <v>2639</v>
      </c>
      <c r="D311" s="832" t="s">
        <v>2640</v>
      </c>
      <c r="E311" s="832" t="s">
        <v>2641</v>
      </c>
      <c r="F311" s="849">
        <v>1</v>
      </c>
      <c r="G311" s="849">
        <v>16.77</v>
      </c>
      <c r="H311" s="837">
        <v>1</v>
      </c>
      <c r="I311" s="849"/>
      <c r="J311" s="849"/>
      <c r="K311" s="837">
        <v>0</v>
      </c>
      <c r="L311" s="849">
        <v>1</v>
      </c>
      <c r="M311" s="850">
        <v>16.77</v>
      </c>
    </row>
    <row r="312" spans="1:13" ht="14.4" customHeight="1" x14ac:dyDescent="0.3">
      <c r="A312" s="831" t="s">
        <v>2053</v>
      </c>
      <c r="B312" s="832" t="s">
        <v>1709</v>
      </c>
      <c r="C312" s="832" t="s">
        <v>2067</v>
      </c>
      <c r="D312" s="832" t="s">
        <v>2068</v>
      </c>
      <c r="E312" s="832" t="s">
        <v>2069</v>
      </c>
      <c r="F312" s="849">
        <v>1</v>
      </c>
      <c r="G312" s="849">
        <v>105.32</v>
      </c>
      <c r="H312" s="837">
        <v>1</v>
      </c>
      <c r="I312" s="849"/>
      <c r="J312" s="849"/>
      <c r="K312" s="837">
        <v>0</v>
      </c>
      <c r="L312" s="849">
        <v>1</v>
      </c>
      <c r="M312" s="850">
        <v>105.32</v>
      </c>
    </row>
    <row r="313" spans="1:13" ht="14.4" customHeight="1" x14ac:dyDescent="0.3">
      <c r="A313" s="831" t="s">
        <v>2053</v>
      </c>
      <c r="B313" s="832" t="s">
        <v>1905</v>
      </c>
      <c r="C313" s="832" t="s">
        <v>2645</v>
      </c>
      <c r="D313" s="832" t="s">
        <v>2328</v>
      </c>
      <c r="E313" s="832" t="s">
        <v>2646</v>
      </c>
      <c r="F313" s="849"/>
      <c r="G313" s="849"/>
      <c r="H313" s="837"/>
      <c r="I313" s="849">
        <v>7</v>
      </c>
      <c r="J313" s="849">
        <v>0</v>
      </c>
      <c r="K313" s="837"/>
      <c r="L313" s="849">
        <v>7</v>
      </c>
      <c r="M313" s="850">
        <v>0</v>
      </c>
    </row>
    <row r="314" spans="1:13" ht="14.4" customHeight="1" x14ac:dyDescent="0.3">
      <c r="A314" s="831" t="s">
        <v>2053</v>
      </c>
      <c r="B314" s="832" t="s">
        <v>1905</v>
      </c>
      <c r="C314" s="832" t="s">
        <v>2327</v>
      </c>
      <c r="D314" s="832" t="s">
        <v>2328</v>
      </c>
      <c r="E314" s="832" t="s">
        <v>2329</v>
      </c>
      <c r="F314" s="849"/>
      <c r="G314" s="849"/>
      <c r="H314" s="837"/>
      <c r="I314" s="849">
        <v>9</v>
      </c>
      <c r="J314" s="849">
        <v>0</v>
      </c>
      <c r="K314" s="837"/>
      <c r="L314" s="849">
        <v>9</v>
      </c>
      <c r="M314" s="850">
        <v>0</v>
      </c>
    </row>
    <row r="315" spans="1:13" ht="14.4" customHeight="1" x14ac:dyDescent="0.3">
      <c r="A315" s="831" t="s">
        <v>2054</v>
      </c>
      <c r="B315" s="832" t="s">
        <v>1597</v>
      </c>
      <c r="C315" s="832" t="s">
        <v>2350</v>
      </c>
      <c r="D315" s="832" t="s">
        <v>1601</v>
      </c>
      <c r="E315" s="832" t="s">
        <v>1606</v>
      </c>
      <c r="F315" s="849"/>
      <c r="G315" s="849"/>
      <c r="H315" s="837">
        <v>0</v>
      </c>
      <c r="I315" s="849">
        <v>6</v>
      </c>
      <c r="J315" s="849">
        <v>691.08</v>
      </c>
      <c r="K315" s="837">
        <v>1</v>
      </c>
      <c r="L315" s="849">
        <v>6</v>
      </c>
      <c r="M315" s="850">
        <v>691.08</v>
      </c>
    </row>
    <row r="316" spans="1:13" ht="14.4" customHeight="1" x14ac:dyDescent="0.3">
      <c r="A316" s="831" t="s">
        <v>2054</v>
      </c>
      <c r="B316" s="832" t="s">
        <v>1597</v>
      </c>
      <c r="C316" s="832" t="s">
        <v>2844</v>
      </c>
      <c r="D316" s="832" t="s">
        <v>2574</v>
      </c>
      <c r="E316" s="832" t="s">
        <v>2845</v>
      </c>
      <c r="F316" s="849">
        <v>1</v>
      </c>
      <c r="G316" s="849">
        <v>56.45</v>
      </c>
      <c r="H316" s="837">
        <v>1</v>
      </c>
      <c r="I316" s="849"/>
      <c r="J316" s="849"/>
      <c r="K316" s="837">
        <v>0</v>
      </c>
      <c r="L316" s="849">
        <v>1</v>
      </c>
      <c r="M316" s="850">
        <v>56.45</v>
      </c>
    </row>
    <row r="317" spans="1:13" ht="14.4" customHeight="1" x14ac:dyDescent="0.3">
      <c r="A317" s="831" t="s">
        <v>2054</v>
      </c>
      <c r="B317" s="832" t="s">
        <v>1597</v>
      </c>
      <c r="C317" s="832" t="s">
        <v>2843</v>
      </c>
      <c r="D317" s="832" t="s">
        <v>1601</v>
      </c>
      <c r="E317" s="832" t="s">
        <v>1604</v>
      </c>
      <c r="F317" s="849"/>
      <c r="G317" s="849"/>
      <c r="H317" s="837">
        <v>0</v>
      </c>
      <c r="I317" s="849">
        <v>2</v>
      </c>
      <c r="J317" s="849">
        <v>115.2</v>
      </c>
      <c r="K317" s="837">
        <v>1</v>
      </c>
      <c r="L317" s="849">
        <v>2</v>
      </c>
      <c r="M317" s="850">
        <v>115.2</v>
      </c>
    </row>
    <row r="318" spans="1:13" ht="14.4" customHeight="1" x14ac:dyDescent="0.3">
      <c r="A318" s="831" t="s">
        <v>2054</v>
      </c>
      <c r="B318" s="832" t="s">
        <v>1597</v>
      </c>
      <c r="C318" s="832" t="s">
        <v>2144</v>
      </c>
      <c r="D318" s="832" t="s">
        <v>1601</v>
      </c>
      <c r="E318" s="832" t="s">
        <v>2145</v>
      </c>
      <c r="F318" s="849"/>
      <c r="G318" s="849"/>
      <c r="H318" s="837">
        <v>0</v>
      </c>
      <c r="I318" s="849">
        <v>1</v>
      </c>
      <c r="J318" s="849">
        <v>32.25</v>
      </c>
      <c r="K318" s="837">
        <v>1</v>
      </c>
      <c r="L318" s="849">
        <v>1</v>
      </c>
      <c r="M318" s="850">
        <v>32.25</v>
      </c>
    </row>
    <row r="319" spans="1:13" ht="14.4" customHeight="1" x14ac:dyDescent="0.3">
      <c r="A319" s="831" t="s">
        <v>2054</v>
      </c>
      <c r="B319" s="832" t="s">
        <v>3292</v>
      </c>
      <c r="C319" s="832" t="s">
        <v>2793</v>
      </c>
      <c r="D319" s="832" t="s">
        <v>2794</v>
      </c>
      <c r="E319" s="832" t="s">
        <v>2795</v>
      </c>
      <c r="F319" s="849"/>
      <c r="G319" s="849"/>
      <c r="H319" s="837">
        <v>0</v>
      </c>
      <c r="I319" s="849">
        <v>1</v>
      </c>
      <c r="J319" s="849">
        <v>64.5</v>
      </c>
      <c r="K319" s="837">
        <v>1</v>
      </c>
      <c r="L319" s="849">
        <v>1</v>
      </c>
      <c r="M319" s="850">
        <v>64.5</v>
      </c>
    </row>
    <row r="320" spans="1:13" ht="14.4" customHeight="1" x14ac:dyDescent="0.3">
      <c r="A320" s="831" t="s">
        <v>2054</v>
      </c>
      <c r="B320" s="832" t="s">
        <v>1618</v>
      </c>
      <c r="C320" s="832" t="s">
        <v>2814</v>
      </c>
      <c r="D320" s="832" t="s">
        <v>2815</v>
      </c>
      <c r="E320" s="832" t="s">
        <v>2511</v>
      </c>
      <c r="F320" s="849">
        <v>3</v>
      </c>
      <c r="G320" s="849">
        <v>129.63</v>
      </c>
      <c r="H320" s="837">
        <v>1</v>
      </c>
      <c r="I320" s="849"/>
      <c r="J320" s="849"/>
      <c r="K320" s="837">
        <v>0</v>
      </c>
      <c r="L320" s="849">
        <v>3</v>
      </c>
      <c r="M320" s="850">
        <v>129.63</v>
      </c>
    </row>
    <row r="321" spans="1:13" ht="14.4" customHeight="1" x14ac:dyDescent="0.3">
      <c r="A321" s="831" t="s">
        <v>2054</v>
      </c>
      <c r="B321" s="832" t="s">
        <v>1624</v>
      </c>
      <c r="C321" s="832" t="s">
        <v>2199</v>
      </c>
      <c r="D321" s="832" t="s">
        <v>2200</v>
      </c>
      <c r="E321" s="832" t="s">
        <v>2201</v>
      </c>
      <c r="F321" s="849"/>
      <c r="G321" s="849"/>
      <c r="H321" s="837">
        <v>0</v>
      </c>
      <c r="I321" s="849">
        <v>6</v>
      </c>
      <c r="J321" s="849">
        <v>1108.44</v>
      </c>
      <c r="K321" s="837">
        <v>1</v>
      </c>
      <c r="L321" s="849">
        <v>6</v>
      </c>
      <c r="M321" s="850">
        <v>1108.44</v>
      </c>
    </row>
    <row r="322" spans="1:13" ht="14.4" customHeight="1" x14ac:dyDescent="0.3">
      <c r="A322" s="831" t="s">
        <v>2054</v>
      </c>
      <c r="B322" s="832" t="s">
        <v>1624</v>
      </c>
      <c r="C322" s="832" t="s">
        <v>1625</v>
      </c>
      <c r="D322" s="832" t="s">
        <v>1626</v>
      </c>
      <c r="E322" s="832" t="s">
        <v>1627</v>
      </c>
      <c r="F322" s="849"/>
      <c r="G322" s="849"/>
      <c r="H322" s="837">
        <v>0</v>
      </c>
      <c r="I322" s="849">
        <v>2</v>
      </c>
      <c r="J322" s="849">
        <v>241.22</v>
      </c>
      <c r="K322" s="837">
        <v>1</v>
      </c>
      <c r="L322" s="849">
        <v>2</v>
      </c>
      <c r="M322" s="850">
        <v>241.22</v>
      </c>
    </row>
    <row r="323" spans="1:13" ht="14.4" customHeight="1" x14ac:dyDescent="0.3">
      <c r="A323" s="831" t="s">
        <v>2054</v>
      </c>
      <c r="B323" s="832" t="s">
        <v>1624</v>
      </c>
      <c r="C323" s="832" t="s">
        <v>1628</v>
      </c>
      <c r="D323" s="832" t="s">
        <v>1626</v>
      </c>
      <c r="E323" s="832" t="s">
        <v>1629</v>
      </c>
      <c r="F323" s="849">
        <v>6</v>
      </c>
      <c r="G323" s="849">
        <v>1108.44</v>
      </c>
      <c r="H323" s="837">
        <v>1</v>
      </c>
      <c r="I323" s="849"/>
      <c r="J323" s="849"/>
      <c r="K323" s="837">
        <v>0</v>
      </c>
      <c r="L323" s="849">
        <v>6</v>
      </c>
      <c r="M323" s="850">
        <v>1108.44</v>
      </c>
    </row>
    <row r="324" spans="1:13" ht="14.4" customHeight="1" x14ac:dyDescent="0.3">
      <c r="A324" s="831" t="s">
        <v>2054</v>
      </c>
      <c r="B324" s="832" t="s">
        <v>1630</v>
      </c>
      <c r="C324" s="832" t="s">
        <v>2454</v>
      </c>
      <c r="D324" s="832" t="s">
        <v>829</v>
      </c>
      <c r="E324" s="832" t="s">
        <v>1646</v>
      </c>
      <c r="F324" s="849"/>
      <c r="G324" s="849"/>
      <c r="H324" s="837">
        <v>0</v>
      </c>
      <c r="I324" s="849">
        <v>1</v>
      </c>
      <c r="J324" s="849">
        <v>490.89</v>
      </c>
      <c r="K324" s="837">
        <v>1</v>
      </c>
      <c r="L324" s="849">
        <v>1</v>
      </c>
      <c r="M324" s="850">
        <v>490.89</v>
      </c>
    </row>
    <row r="325" spans="1:13" ht="14.4" customHeight="1" x14ac:dyDescent="0.3">
      <c r="A325" s="831" t="s">
        <v>2054</v>
      </c>
      <c r="B325" s="832" t="s">
        <v>1630</v>
      </c>
      <c r="C325" s="832" t="s">
        <v>2833</v>
      </c>
      <c r="D325" s="832" t="s">
        <v>829</v>
      </c>
      <c r="E325" s="832" t="s">
        <v>2834</v>
      </c>
      <c r="F325" s="849"/>
      <c r="G325" s="849"/>
      <c r="H325" s="837">
        <v>0</v>
      </c>
      <c r="I325" s="849">
        <v>1</v>
      </c>
      <c r="J325" s="849">
        <v>147.26</v>
      </c>
      <c r="K325" s="837">
        <v>1</v>
      </c>
      <c r="L325" s="849">
        <v>1</v>
      </c>
      <c r="M325" s="850">
        <v>147.26</v>
      </c>
    </row>
    <row r="326" spans="1:13" ht="14.4" customHeight="1" x14ac:dyDescent="0.3">
      <c r="A326" s="831" t="s">
        <v>2054</v>
      </c>
      <c r="B326" s="832" t="s">
        <v>1630</v>
      </c>
      <c r="C326" s="832" t="s">
        <v>2189</v>
      </c>
      <c r="D326" s="832" t="s">
        <v>829</v>
      </c>
      <c r="E326" s="832" t="s">
        <v>1638</v>
      </c>
      <c r="F326" s="849"/>
      <c r="G326" s="849"/>
      <c r="H326" s="837">
        <v>0</v>
      </c>
      <c r="I326" s="849">
        <v>1</v>
      </c>
      <c r="J326" s="849">
        <v>923.74</v>
      </c>
      <c r="K326" s="837">
        <v>1</v>
      </c>
      <c r="L326" s="849">
        <v>1</v>
      </c>
      <c r="M326" s="850">
        <v>923.74</v>
      </c>
    </row>
    <row r="327" spans="1:13" ht="14.4" customHeight="1" x14ac:dyDescent="0.3">
      <c r="A327" s="831" t="s">
        <v>2054</v>
      </c>
      <c r="B327" s="832" t="s">
        <v>1630</v>
      </c>
      <c r="C327" s="832" t="s">
        <v>2559</v>
      </c>
      <c r="D327" s="832" t="s">
        <v>835</v>
      </c>
      <c r="E327" s="832" t="s">
        <v>2560</v>
      </c>
      <c r="F327" s="849"/>
      <c r="G327" s="849"/>
      <c r="H327" s="837">
        <v>0</v>
      </c>
      <c r="I327" s="849">
        <v>3</v>
      </c>
      <c r="J327" s="849">
        <v>1108.5</v>
      </c>
      <c r="K327" s="837">
        <v>1</v>
      </c>
      <c r="L327" s="849">
        <v>3</v>
      </c>
      <c r="M327" s="850">
        <v>1108.5</v>
      </c>
    </row>
    <row r="328" spans="1:13" ht="14.4" customHeight="1" x14ac:dyDescent="0.3">
      <c r="A328" s="831" t="s">
        <v>2054</v>
      </c>
      <c r="B328" s="832" t="s">
        <v>1630</v>
      </c>
      <c r="C328" s="832" t="s">
        <v>2190</v>
      </c>
      <c r="D328" s="832" t="s">
        <v>835</v>
      </c>
      <c r="E328" s="832" t="s">
        <v>1634</v>
      </c>
      <c r="F328" s="849"/>
      <c r="G328" s="849"/>
      <c r="H328" s="837">
        <v>0</v>
      </c>
      <c r="I328" s="849">
        <v>2</v>
      </c>
      <c r="J328" s="849">
        <v>3694.98</v>
      </c>
      <c r="K328" s="837">
        <v>1</v>
      </c>
      <c r="L328" s="849">
        <v>2</v>
      </c>
      <c r="M328" s="850">
        <v>3694.98</v>
      </c>
    </row>
    <row r="329" spans="1:13" ht="14.4" customHeight="1" x14ac:dyDescent="0.3">
      <c r="A329" s="831" t="s">
        <v>2054</v>
      </c>
      <c r="B329" s="832" t="s">
        <v>1630</v>
      </c>
      <c r="C329" s="832" t="s">
        <v>2140</v>
      </c>
      <c r="D329" s="832" t="s">
        <v>835</v>
      </c>
      <c r="E329" s="832" t="s">
        <v>1636</v>
      </c>
      <c r="F329" s="849"/>
      <c r="G329" s="849"/>
      <c r="H329" s="837">
        <v>0</v>
      </c>
      <c r="I329" s="849">
        <v>3</v>
      </c>
      <c r="J329" s="849">
        <v>6928.08</v>
      </c>
      <c r="K329" s="837">
        <v>1</v>
      </c>
      <c r="L329" s="849">
        <v>3</v>
      </c>
      <c r="M329" s="850">
        <v>6928.08</v>
      </c>
    </row>
    <row r="330" spans="1:13" ht="14.4" customHeight="1" x14ac:dyDescent="0.3">
      <c r="A330" s="831" t="s">
        <v>2054</v>
      </c>
      <c r="B330" s="832" t="s">
        <v>1630</v>
      </c>
      <c r="C330" s="832" t="s">
        <v>1631</v>
      </c>
      <c r="D330" s="832" t="s">
        <v>835</v>
      </c>
      <c r="E330" s="832" t="s">
        <v>1632</v>
      </c>
      <c r="F330" s="849"/>
      <c r="G330" s="849"/>
      <c r="H330" s="837">
        <v>0</v>
      </c>
      <c r="I330" s="849">
        <v>1</v>
      </c>
      <c r="J330" s="849">
        <v>1385.62</v>
      </c>
      <c r="K330" s="837">
        <v>1</v>
      </c>
      <c r="L330" s="849">
        <v>1</v>
      </c>
      <c r="M330" s="850">
        <v>1385.62</v>
      </c>
    </row>
    <row r="331" spans="1:13" ht="14.4" customHeight="1" x14ac:dyDescent="0.3">
      <c r="A331" s="831" t="s">
        <v>2054</v>
      </c>
      <c r="B331" s="832" t="s">
        <v>1630</v>
      </c>
      <c r="C331" s="832" t="s">
        <v>1635</v>
      </c>
      <c r="D331" s="832" t="s">
        <v>835</v>
      </c>
      <c r="E331" s="832" t="s">
        <v>1636</v>
      </c>
      <c r="F331" s="849"/>
      <c r="G331" s="849"/>
      <c r="H331" s="837">
        <v>0</v>
      </c>
      <c r="I331" s="849">
        <v>2</v>
      </c>
      <c r="J331" s="849">
        <v>4618.72</v>
      </c>
      <c r="K331" s="837">
        <v>1</v>
      </c>
      <c r="L331" s="849">
        <v>2</v>
      </c>
      <c r="M331" s="850">
        <v>4618.72</v>
      </c>
    </row>
    <row r="332" spans="1:13" ht="14.4" customHeight="1" x14ac:dyDescent="0.3">
      <c r="A332" s="831" t="s">
        <v>2054</v>
      </c>
      <c r="B332" s="832" t="s">
        <v>1630</v>
      </c>
      <c r="C332" s="832" t="s">
        <v>1633</v>
      </c>
      <c r="D332" s="832" t="s">
        <v>835</v>
      </c>
      <c r="E332" s="832" t="s">
        <v>1634</v>
      </c>
      <c r="F332" s="849"/>
      <c r="G332" s="849"/>
      <c r="H332" s="837">
        <v>0</v>
      </c>
      <c r="I332" s="849">
        <v>1</v>
      </c>
      <c r="J332" s="849">
        <v>1847.49</v>
      </c>
      <c r="K332" s="837">
        <v>1</v>
      </c>
      <c r="L332" s="849">
        <v>1</v>
      </c>
      <c r="M332" s="850">
        <v>1847.49</v>
      </c>
    </row>
    <row r="333" spans="1:13" ht="14.4" customHeight="1" x14ac:dyDescent="0.3">
      <c r="A333" s="831" t="s">
        <v>2054</v>
      </c>
      <c r="B333" s="832" t="s">
        <v>1647</v>
      </c>
      <c r="C333" s="832" t="s">
        <v>1648</v>
      </c>
      <c r="D333" s="832" t="s">
        <v>1649</v>
      </c>
      <c r="E333" s="832" t="s">
        <v>1650</v>
      </c>
      <c r="F333" s="849"/>
      <c r="G333" s="849"/>
      <c r="H333" s="837">
        <v>0</v>
      </c>
      <c r="I333" s="849">
        <v>1</v>
      </c>
      <c r="J333" s="849">
        <v>93.43</v>
      </c>
      <c r="K333" s="837">
        <v>1</v>
      </c>
      <c r="L333" s="849">
        <v>1</v>
      </c>
      <c r="M333" s="850">
        <v>93.43</v>
      </c>
    </row>
    <row r="334" spans="1:13" ht="14.4" customHeight="1" x14ac:dyDescent="0.3">
      <c r="A334" s="831" t="s">
        <v>2054</v>
      </c>
      <c r="B334" s="832" t="s">
        <v>1647</v>
      </c>
      <c r="C334" s="832" t="s">
        <v>1651</v>
      </c>
      <c r="D334" s="832" t="s">
        <v>1649</v>
      </c>
      <c r="E334" s="832" t="s">
        <v>1652</v>
      </c>
      <c r="F334" s="849"/>
      <c r="G334" s="849"/>
      <c r="H334" s="837">
        <v>0</v>
      </c>
      <c r="I334" s="849">
        <v>5</v>
      </c>
      <c r="J334" s="849">
        <v>934.35</v>
      </c>
      <c r="K334" s="837">
        <v>1</v>
      </c>
      <c r="L334" s="849">
        <v>5</v>
      </c>
      <c r="M334" s="850">
        <v>934.35</v>
      </c>
    </row>
    <row r="335" spans="1:13" ht="14.4" customHeight="1" x14ac:dyDescent="0.3">
      <c r="A335" s="831" t="s">
        <v>2054</v>
      </c>
      <c r="B335" s="832" t="s">
        <v>3293</v>
      </c>
      <c r="C335" s="832" t="s">
        <v>2863</v>
      </c>
      <c r="D335" s="832" t="s">
        <v>2859</v>
      </c>
      <c r="E335" s="832" t="s">
        <v>2862</v>
      </c>
      <c r="F335" s="849"/>
      <c r="G335" s="849"/>
      <c r="H335" s="837">
        <v>0</v>
      </c>
      <c r="I335" s="849">
        <v>2</v>
      </c>
      <c r="J335" s="849">
        <v>1280.82</v>
      </c>
      <c r="K335" s="837">
        <v>1</v>
      </c>
      <c r="L335" s="849">
        <v>2</v>
      </c>
      <c r="M335" s="850">
        <v>1280.82</v>
      </c>
    </row>
    <row r="336" spans="1:13" ht="14.4" customHeight="1" x14ac:dyDescent="0.3">
      <c r="A336" s="831" t="s">
        <v>2054</v>
      </c>
      <c r="B336" s="832" t="s">
        <v>1659</v>
      </c>
      <c r="C336" s="832" t="s">
        <v>1662</v>
      </c>
      <c r="D336" s="832" t="s">
        <v>731</v>
      </c>
      <c r="E336" s="832" t="s">
        <v>1663</v>
      </c>
      <c r="F336" s="849"/>
      <c r="G336" s="849"/>
      <c r="H336" s="837">
        <v>0</v>
      </c>
      <c r="I336" s="849">
        <v>2</v>
      </c>
      <c r="J336" s="849">
        <v>152.01</v>
      </c>
      <c r="K336" s="837">
        <v>1</v>
      </c>
      <c r="L336" s="849">
        <v>2</v>
      </c>
      <c r="M336" s="850">
        <v>152.01</v>
      </c>
    </row>
    <row r="337" spans="1:13" ht="14.4" customHeight="1" x14ac:dyDescent="0.3">
      <c r="A337" s="831" t="s">
        <v>2054</v>
      </c>
      <c r="B337" s="832" t="s">
        <v>1659</v>
      </c>
      <c r="C337" s="832" t="s">
        <v>1664</v>
      </c>
      <c r="D337" s="832" t="s">
        <v>731</v>
      </c>
      <c r="E337" s="832" t="s">
        <v>1665</v>
      </c>
      <c r="F337" s="849"/>
      <c r="G337" s="849"/>
      <c r="H337" s="837">
        <v>0</v>
      </c>
      <c r="I337" s="849">
        <v>6</v>
      </c>
      <c r="J337" s="849">
        <v>896.09999999999991</v>
      </c>
      <c r="K337" s="837">
        <v>1</v>
      </c>
      <c r="L337" s="849">
        <v>6</v>
      </c>
      <c r="M337" s="850">
        <v>896.09999999999991</v>
      </c>
    </row>
    <row r="338" spans="1:13" ht="14.4" customHeight="1" x14ac:dyDescent="0.3">
      <c r="A338" s="831" t="s">
        <v>2054</v>
      </c>
      <c r="B338" s="832" t="s">
        <v>1668</v>
      </c>
      <c r="C338" s="832" t="s">
        <v>2948</v>
      </c>
      <c r="D338" s="832" t="s">
        <v>2949</v>
      </c>
      <c r="E338" s="832" t="s">
        <v>2950</v>
      </c>
      <c r="F338" s="849">
        <v>4</v>
      </c>
      <c r="G338" s="849">
        <v>1575.76</v>
      </c>
      <c r="H338" s="837">
        <v>1</v>
      </c>
      <c r="I338" s="849"/>
      <c r="J338" s="849"/>
      <c r="K338" s="837">
        <v>0</v>
      </c>
      <c r="L338" s="849">
        <v>4</v>
      </c>
      <c r="M338" s="850">
        <v>1575.76</v>
      </c>
    </row>
    <row r="339" spans="1:13" ht="14.4" customHeight="1" x14ac:dyDescent="0.3">
      <c r="A339" s="831" t="s">
        <v>2054</v>
      </c>
      <c r="B339" s="832" t="s">
        <v>3294</v>
      </c>
      <c r="C339" s="832" t="s">
        <v>2825</v>
      </c>
      <c r="D339" s="832" t="s">
        <v>2826</v>
      </c>
      <c r="E339" s="832" t="s">
        <v>2827</v>
      </c>
      <c r="F339" s="849">
        <v>1</v>
      </c>
      <c r="G339" s="849">
        <v>459.26</v>
      </c>
      <c r="H339" s="837">
        <v>1</v>
      </c>
      <c r="I339" s="849"/>
      <c r="J339" s="849"/>
      <c r="K339" s="837">
        <v>0</v>
      </c>
      <c r="L339" s="849">
        <v>1</v>
      </c>
      <c r="M339" s="850">
        <v>459.26</v>
      </c>
    </row>
    <row r="340" spans="1:13" ht="14.4" customHeight="1" x14ac:dyDescent="0.3">
      <c r="A340" s="831" t="s">
        <v>2054</v>
      </c>
      <c r="B340" s="832" t="s">
        <v>3294</v>
      </c>
      <c r="C340" s="832" t="s">
        <v>2828</v>
      </c>
      <c r="D340" s="832" t="s">
        <v>2826</v>
      </c>
      <c r="E340" s="832" t="s">
        <v>2829</v>
      </c>
      <c r="F340" s="849">
        <v>1</v>
      </c>
      <c r="G340" s="849">
        <v>459.3</v>
      </c>
      <c r="H340" s="837">
        <v>1</v>
      </c>
      <c r="I340" s="849"/>
      <c r="J340" s="849"/>
      <c r="K340" s="837">
        <v>0</v>
      </c>
      <c r="L340" s="849">
        <v>1</v>
      </c>
      <c r="M340" s="850">
        <v>459.3</v>
      </c>
    </row>
    <row r="341" spans="1:13" ht="14.4" customHeight="1" x14ac:dyDescent="0.3">
      <c r="A341" s="831" t="s">
        <v>2054</v>
      </c>
      <c r="B341" s="832" t="s">
        <v>3294</v>
      </c>
      <c r="C341" s="832" t="s">
        <v>2830</v>
      </c>
      <c r="D341" s="832" t="s">
        <v>2831</v>
      </c>
      <c r="E341" s="832" t="s">
        <v>2832</v>
      </c>
      <c r="F341" s="849">
        <v>1</v>
      </c>
      <c r="G341" s="849">
        <v>344.49</v>
      </c>
      <c r="H341" s="837">
        <v>1</v>
      </c>
      <c r="I341" s="849"/>
      <c r="J341" s="849"/>
      <c r="K341" s="837">
        <v>0</v>
      </c>
      <c r="L341" s="849">
        <v>1</v>
      </c>
      <c r="M341" s="850">
        <v>344.49</v>
      </c>
    </row>
    <row r="342" spans="1:13" ht="14.4" customHeight="1" x14ac:dyDescent="0.3">
      <c r="A342" s="831" t="s">
        <v>2054</v>
      </c>
      <c r="B342" s="832" t="s">
        <v>1672</v>
      </c>
      <c r="C342" s="832" t="s">
        <v>1673</v>
      </c>
      <c r="D342" s="832" t="s">
        <v>1126</v>
      </c>
      <c r="E342" s="832" t="s">
        <v>1674</v>
      </c>
      <c r="F342" s="849"/>
      <c r="G342" s="849"/>
      <c r="H342" s="837">
        <v>0</v>
      </c>
      <c r="I342" s="849">
        <v>2</v>
      </c>
      <c r="J342" s="849">
        <v>600.62</v>
      </c>
      <c r="K342" s="837">
        <v>1</v>
      </c>
      <c r="L342" s="849">
        <v>2</v>
      </c>
      <c r="M342" s="850">
        <v>600.62</v>
      </c>
    </row>
    <row r="343" spans="1:13" ht="14.4" customHeight="1" x14ac:dyDescent="0.3">
      <c r="A343" s="831" t="s">
        <v>2054</v>
      </c>
      <c r="B343" s="832" t="s">
        <v>1677</v>
      </c>
      <c r="C343" s="832" t="s">
        <v>2181</v>
      </c>
      <c r="D343" s="832" t="s">
        <v>839</v>
      </c>
      <c r="E343" s="832" t="s">
        <v>1954</v>
      </c>
      <c r="F343" s="849"/>
      <c r="G343" s="849"/>
      <c r="H343" s="837">
        <v>0</v>
      </c>
      <c r="I343" s="849">
        <v>8</v>
      </c>
      <c r="J343" s="849">
        <v>340.08</v>
      </c>
      <c r="K343" s="837">
        <v>1</v>
      </c>
      <c r="L343" s="849">
        <v>8</v>
      </c>
      <c r="M343" s="850">
        <v>340.08</v>
      </c>
    </row>
    <row r="344" spans="1:13" ht="14.4" customHeight="1" x14ac:dyDescent="0.3">
      <c r="A344" s="831" t="s">
        <v>2054</v>
      </c>
      <c r="B344" s="832" t="s">
        <v>1677</v>
      </c>
      <c r="C344" s="832" t="s">
        <v>1679</v>
      </c>
      <c r="D344" s="832" t="s">
        <v>839</v>
      </c>
      <c r="E344" s="832" t="s">
        <v>1680</v>
      </c>
      <c r="F344" s="849"/>
      <c r="G344" s="849"/>
      <c r="H344" s="837">
        <v>0</v>
      </c>
      <c r="I344" s="849">
        <v>3</v>
      </c>
      <c r="J344" s="849">
        <v>255.06</v>
      </c>
      <c r="K344" s="837">
        <v>1</v>
      </c>
      <c r="L344" s="849">
        <v>3</v>
      </c>
      <c r="M344" s="850">
        <v>255.06</v>
      </c>
    </row>
    <row r="345" spans="1:13" ht="14.4" customHeight="1" x14ac:dyDescent="0.3">
      <c r="A345" s="831" t="s">
        <v>2054</v>
      </c>
      <c r="B345" s="832" t="s">
        <v>1677</v>
      </c>
      <c r="C345" s="832" t="s">
        <v>1953</v>
      </c>
      <c r="D345" s="832" t="s">
        <v>1323</v>
      </c>
      <c r="E345" s="832" t="s">
        <v>1954</v>
      </c>
      <c r="F345" s="849">
        <v>3</v>
      </c>
      <c r="G345" s="849">
        <v>127.53</v>
      </c>
      <c r="H345" s="837">
        <v>1</v>
      </c>
      <c r="I345" s="849"/>
      <c r="J345" s="849"/>
      <c r="K345" s="837">
        <v>0</v>
      </c>
      <c r="L345" s="849">
        <v>3</v>
      </c>
      <c r="M345" s="850">
        <v>127.53</v>
      </c>
    </row>
    <row r="346" spans="1:13" ht="14.4" customHeight="1" x14ac:dyDescent="0.3">
      <c r="A346" s="831" t="s">
        <v>2054</v>
      </c>
      <c r="B346" s="832" t="s">
        <v>1690</v>
      </c>
      <c r="C346" s="832" t="s">
        <v>1693</v>
      </c>
      <c r="D346" s="832" t="s">
        <v>1694</v>
      </c>
      <c r="E346" s="832" t="s">
        <v>1695</v>
      </c>
      <c r="F346" s="849"/>
      <c r="G346" s="849"/>
      <c r="H346" s="837">
        <v>0</v>
      </c>
      <c r="I346" s="849">
        <v>1</v>
      </c>
      <c r="J346" s="849">
        <v>38.04</v>
      </c>
      <c r="K346" s="837">
        <v>1</v>
      </c>
      <c r="L346" s="849">
        <v>1</v>
      </c>
      <c r="M346" s="850">
        <v>38.04</v>
      </c>
    </row>
    <row r="347" spans="1:13" ht="14.4" customHeight="1" x14ac:dyDescent="0.3">
      <c r="A347" s="831" t="s">
        <v>2054</v>
      </c>
      <c r="B347" s="832" t="s">
        <v>1690</v>
      </c>
      <c r="C347" s="832" t="s">
        <v>1698</v>
      </c>
      <c r="D347" s="832" t="s">
        <v>1699</v>
      </c>
      <c r="E347" s="832" t="s">
        <v>1700</v>
      </c>
      <c r="F347" s="849"/>
      <c r="G347" s="849"/>
      <c r="H347" s="837">
        <v>0</v>
      </c>
      <c r="I347" s="849">
        <v>7</v>
      </c>
      <c r="J347" s="849">
        <v>1638.4899999999998</v>
      </c>
      <c r="K347" s="837">
        <v>1</v>
      </c>
      <c r="L347" s="849">
        <v>7</v>
      </c>
      <c r="M347" s="850">
        <v>1638.4899999999998</v>
      </c>
    </row>
    <row r="348" spans="1:13" ht="14.4" customHeight="1" x14ac:dyDescent="0.3">
      <c r="A348" s="831" t="s">
        <v>2054</v>
      </c>
      <c r="B348" s="832" t="s">
        <v>1690</v>
      </c>
      <c r="C348" s="832" t="s">
        <v>2819</v>
      </c>
      <c r="D348" s="832" t="s">
        <v>1699</v>
      </c>
      <c r="E348" s="832" t="s">
        <v>2820</v>
      </c>
      <c r="F348" s="849"/>
      <c r="G348" s="849"/>
      <c r="H348" s="837">
        <v>0</v>
      </c>
      <c r="I348" s="849">
        <v>1</v>
      </c>
      <c r="J348" s="849">
        <v>70.23</v>
      </c>
      <c r="K348" s="837">
        <v>1</v>
      </c>
      <c r="L348" s="849">
        <v>1</v>
      </c>
      <c r="M348" s="850">
        <v>70.23</v>
      </c>
    </row>
    <row r="349" spans="1:13" ht="14.4" customHeight="1" x14ac:dyDescent="0.3">
      <c r="A349" s="831" t="s">
        <v>2054</v>
      </c>
      <c r="B349" s="832" t="s">
        <v>1690</v>
      </c>
      <c r="C349" s="832" t="s">
        <v>2322</v>
      </c>
      <c r="D349" s="832" t="s">
        <v>1694</v>
      </c>
      <c r="E349" s="832" t="s">
        <v>2323</v>
      </c>
      <c r="F349" s="849"/>
      <c r="G349" s="849"/>
      <c r="H349" s="837">
        <v>0</v>
      </c>
      <c r="I349" s="849">
        <v>1</v>
      </c>
      <c r="J349" s="849">
        <v>117.03</v>
      </c>
      <c r="K349" s="837">
        <v>1</v>
      </c>
      <c r="L349" s="849">
        <v>1</v>
      </c>
      <c r="M349" s="850">
        <v>117.03</v>
      </c>
    </row>
    <row r="350" spans="1:13" ht="14.4" customHeight="1" x14ac:dyDescent="0.3">
      <c r="A350" s="831" t="s">
        <v>2054</v>
      </c>
      <c r="B350" s="832" t="s">
        <v>1690</v>
      </c>
      <c r="C350" s="832" t="s">
        <v>1701</v>
      </c>
      <c r="D350" s="832" t="s">
        <v>1694</v>
      </c>
      <c r="E350" s="832" t="s">
        <v>1702</v>
      </c>
      <c r="F350" s="849"/>
      <c r="G350" s="849"/>
      <c r="H350" s="837">
        <v>0</v>
      </c>
      <c r="I350" s="849">
        <v>2</v>
      </c>
      <c r="J350" s="849">
        <v>35.119999999999997</v>
      </c>
      <c r="K350" s="837">
        <v>1</v>
      </c>
      <c r="L350" s="849">
        <v>2</v>
      </c>
      <c r="M350" s="850">
        <v>35.119999999999997</v>
      </c>
    </row>
    <row r="351" spans="1:13" ht="14.4" customHeight="1" x14ac:dyDescent="0.3">
      <c r="A351" s="831" t="s">
        <v>2054</v>
      </c>
      <c r="B351" s="832" t="s">
        <v>1690</v>
      </c>
      <c r="C351" s="832" t="s">
        <v>2324</v>
      </c>
      <c r="D351" s="832" t="s">
        <v>1694</v>
      </c>
      <c r="E351" s="832" t="s">
        <v>2325</v>
      </c>
      <c r="F351" s="849"/>
      <c r="G351" s="849"/>
      <c r="H351" s="837">
        <v>0</v>
      </c>
      <c r="I351" s="849">
        <v>3</v>
      </c>
      <c r="J351" s="849">
        <v>175.56</v>
      </c>
      <c r="K351" s="837">
        <v>1</v>
      </c>
      <c r="L351" s="849">
        <v>3</v>
      </c>
      <c r="M351" s="850">
        <v>175.56</v>
      </c>
    </row>
    <row r="352" spans="1:13" ht="14.4" customHeight="1" x14ac:dyDescent="0.3">
      <c r="A352" s="831" t="s">
        <v>2054</v>
      </c>
      <c r="B352" s="832" t="s">
        <v>1705</v>
      </c>
      <c r="C352" s="832" t="s">
        <v>2687</v>
      </c>
      <c r="D352" s="832" t="s">
        <v>1707</v>
      </c>
      <c r="E352" s="832" t="s">
        <v>2011</v>
      </c>
      <c r="F352" s="849"/>
      <c r="G352" s="849"/>
      <c r="H352" s="837">
        <v>0</v>
      </c>
      <c r="I352" s="849">
        <v>9</v>
      </c>
      <c r="J352" s="849">
        <v>589.86000000000013</v>
      </c>
      <c r="K352" s="837">
        <v>1</v>
      </c>
      <c r="L352" s="849">
        <v>9</v>
      </c>
      <c r="M352" s="850">
        <v>589.86000000000013</v>
      </c>
    </row>
    <row r="353" spans="1:13" ht="14.4" customHeight="1" x14ac:dyDescent="0.3">
      <c r="A353" s="831" t="s">
        <v>2054</v>
      </c>
      <c r="B353" s="832" t="s">
        <v>1705</v>
      </c>
      <c r="C353" s="832" t="s">
        <v>1706</v>
      </c>
      <c r="D353" s="832" t="s">
        <v>1707</v>
      </c>
      <c r="E353" s="832" t="s">
        <v>1708</v>
      </c>
      <c r="F353" s="849"/>
      <c r="G353" s="849"/>
      <c r="H353" s="837">
        <v>0</v>
      </c>
      <c r="I353" s="849">
        <v>6</v>
      </c>
      <c r="J353" s="849">
        <v>1376.2800000000002</v>
      </c>
      <c r="K353" s="837">
        <v>1</v>
      </c>
      <c r="L353" s="849">
        <v>6</v>
      </c>
      <c r="M353" s="850">
        <v>1376.2800000000002</v>
      </c>
    </row>
    <row r="354" spans="1:13" ht="14.4" customHeight="1" x14ac:dyDescent="0.3">
      <c r="A354" s="831" t="s">
        <v>2054</v>
      </c>
      <c r="B354" s="832" t="s">
        <v>1709</v>
      </c>
      <c r="C354" s="832" t="s">
        <v>1957</v>
      </c>
      <c r="D354" s="832" t="s">
        <v>686</v>
      </c>
      <c r="E354" s="832" t="s">
        <v>1958</v>
      </c>
      <c r="F354" s="849"/>
      <c r="G354" s="849"/>
      <c r="H354" s="837">
        <v>0</v>
      </c>
      <c r="I354" s="849">
        <v>6</v>
      </c>
      <c r="J354" s="849">
        <v>210.66</v>
      </c>
      <c r="K354" s="837">
        <v>1</v>
      </c>
      <c r="L354" s="849">
        <v>6</v>
      </c>
      <c r="M354" s="850">
        <v>210.66</v>
      </c>
    </row>
    <row r="355" spans="1:13" ht="14.4" customHeight="1" x14ac:dyDescent="0.3">
      <c r="A355" s="831" t="s">
        <v>2054</v>
      </c>
      <c r="B355" s="832" t="s">
        <v>1709</v>
      </c>
      <c r="C355" s="832" t="s">
        <v>2693</v>
      </c>
      <c r="D355" s="832" t="s">
        <v>686</v>
      </c>
      <c r="E355" s="832" t="s">
        <v>2378</v>
      </c>
      <c r="F355" s="849"/>
      <c r="G355" s="849"/>
      <c r="H355" s="837">
        <v>0</v>
      </c>
      <c r="I355" s="849">
        <v>2</v>
      </c>
      <c r="J355" s="849">
        <v>468.14</v>
      </c>
      <c r="K355" s="837">
        <v>1</v>
      </c>
      <c r="L355" s="849">
        <v>2</v>
      </c>
      <c r="M355" s="850">
        <v>468.14</v>
      </c>
    </row>
    <row r="356" spans="1:13" ht="14.4" customHeight="1" x14ac:dyDescent="0.3">
      <c r="A356" s="831" t="s">
        <v>2054</v>
      </c>
      <c r="B356" s="832" t="s">
        <v>1709</v>
      </c>
      <c r="C356" s="832" t="s">
        <v>2067</v>
      </c>
      <c r="D356" s="832" t="s">
        <v>2068</v>
      </c>
      <c r="E356" s="832" t="s">
        <v>2069</v>
      </c>
      <c r="F356" s="849">
        <v>7</v>
      </c>
      <c r="G356" s="849">
        <v>737.24</v>
      </c>
      <c r="H356" s="837">
        <v>1</v>
      </c>
      <c r="I356" s="849"/>
      <c r="J356" s="849"/>
      <c r="K356" s="837">
        <v>0</v>
      </c>
      <c r="L356" s="849">
        <v>7</v>
      </c>
      <c r="M356" s="850">
        <v>737.24</v>
      </c>
    </row>
    <row r="357" spans="1:13" ht="14.4" customHeight="1" x14ac:dyDescent="0.3">
      <c r="A357" s="831" t="s">
        <v>2054</v>
      </c>
      <c r="B357" s="832" t="s">
        <v>1709</v>
      </c>
      <c r="C357" s="832" t="s">
        <v>2437</v>
      </c>
      <c r="D357" s="832" t="s">
        <v>2068</v>
      </c>
      <c r="E357" s="832" t="s">
        <v>2438</v>
      </c>
      <c r="F357" s="849">
        <v>4</v>
      </c>
      <c r="G357" s="849">
        <v>842.64</v>
      </c>
      <c r="H357" s="837">
        <v>1</v>
      </c>
      <c r="I357" s="849"/>
      <c r="J357" s="849"/>
      <c r="K357" s="837">
        <v>0</v>
      </c>
      <c r="L357" s="849">
        <v>4</v>
      </c>
      <c r="M357" s="850">
        <v>842.64</v>
      </c>
    </row>
    <row r="358" spans="1:13" ht="14.4" customHeight="1" x14ac:dyDescent="0.3">
      <c r="A358" s="831" t="s">
        <v>2054</v>
      </c>
      <c r="B358" s="832" t="s">
        <v>1709</v>
      </c>
      <c r="C358" s="832" t="s">
        <v>2070</v>
      </c>
      <c r="D358" s="832" t="s">
        <v>2071</v>
      </c>
      <c r="E358" s="832" t="s">
        <v>2072</v>
      </c>
      <c r="F358" s="849">
        <v>5</v>
      </c>
      <c r="G358" s="849">
        <v>81.900000000000006</v>
      </c>
      <c r="H358" s="837">
        <v>1</v>
      </c>
      <c r="I358" s="849"/>
      <c r="J358" s="849"/>
      <c r="K358" s="837">
        <v>0</v>
      </c>
      <c r="L358" s="849">
        <v>5</v>
      </c>
      <c r="M358" s="850">
        <v>81.900000000000006</v>
      </c>
    </row>
    <row r="359" spans="1:13" ht="14.4" customHeight="1" x14ac:dyDescent="0.3">
      <c r="A359" s="831" t="s">
        <v>2054</v>
      </c>
      <c r="B359" s="832" t="s">
        <v>1709</v>
      </c>
      <c r="C359" s="832" t="s">
        <v>2692</v>
      </c>
      <c r="D359" s="832" t="s">
        <v>2071</v>
      </c>
      <c r="E359" s="832" t="s">
        <v>2015</v>
      </c>
      <c r="F359" s="849">
        <v>8</v>
      </c>
      <c r="G359" s="849">
        <v>262.08</v>
      </c>
      <c r="H359" s="837">
        <v>1</v>
      </c>
      <c r="I359" s="849"/>
      <c r="J359" s="849"/>
      <c r="K359" s="837">
        <v>0</v>
      </c>
      <c r="L359" s="849">
        <v>8</v>
      </c>
      <c r="M359" s="850">
        <v>262.08</v>
      </c>
    </row>
    <row r="360" spans="1:13" ht="14.4" customHeight="1" x14ac:dyDescent="0.3">
      <c r="A360" s="831" t="s">
        <v>2054</v>
      </c>
      <c r="B360" s="832" t="s">
        <v>1709</v>
      </c>
      <c r="C360" s="832" t="s">
        <v>2112</v>
      </c>
      <c r="D360" s="832" t="s">
        <v>2068</v>
      </c>
      <c r="E360" s="832" t="s">
        <v>1958</v>
      </c>
      <c r="F360" s="849">
        <v>12</v>
      </c>
      <c r="G360" s="849">
        <v>421.32000000000005</v>
      </c>
      <c r="H360" s="837">
        <v>1</v>
      </c>
      <c r="I360" s="849"/>
      <c r="J360" s="849"/>
      <c r="K360" s="837">
        <v>0</v>
      </c>
      <c r="L360" s="849">
        <v>12</v>
      </c>
      <c r="M360" s="850">
        <v>421.32000000000005</v>
      </c>
    </row>
    <row r="361" spans="1:13" ht="14.4" customHeight="1" x14ac:dyDescent="0.3">
      <c r="A361" s="831" t="s">
        <v>2054</v>
      </c>
      <c r="B361" s="832" t="s">
        <v>1709</v>
      </c>
      <c r="C361" s="832" t="s">
        <v>2073</v>
      </c>
      <c r="D361" s="832" t="s">
        <v>2068</v>
      </c>
      <c r="E361" s="832" t="s">
        <v>687</v>
      </c>
      <c r="F361" s="849">
        <v>4</v>
      </c>
      <c r="G361" s="849">
        <v>280.92</v>
      </c>
      <c r="H361" s="837">
        <v>1</v>
      </c>
      <c r="I361" s="849"/>
      <c r="J361" s="849"/>
      <c r="K361" s="837">
        <v>0</v>
      </c>
      <c r="L361" s="849">
        <v>4</v>
      </c>
      <c r="M361" s="850">
        <v>280.92</v>
      </c>
    </row>
    <row r="362" spans="1:13" ht="14.4" customHeight="1" x14ac:dyDescent="0.3">
      <c r="A362" s="831" t="s">
        <v>2054</v>
      </c>
      <c r="B362" s="832" t="s">
        <v>1709</v>
      </c>
      <c r="C362" s="832" t="s">
        <v>2205</v>
      </c>
      <c r="D362" s="832" t="s">
        <v>2206</v>
      </c>
      <c r="E362" s="832" t="s">
        <v>1958</v>
      </c>
      <c r="F362" s="849">
        <v>7</v>
      </c>
      <c r="G362" s="849">
        <v>245.77</v>
      </c>
      <c r="H362" s="837">
        <v>1</v>
      </c>
      <c r="I362" s="849"/>
      <c r="J362" s="849"/>
      <c r="K362" s="837">
        <v>0</v>
      </c>
      <c r="L362" s="849">
        <v>7</v>
      </c>
      <c r="M362" s="850">
        <v>245.77</v>
      </c>
    </row>
    <row r="363" spans="1:13" ht="14.4" customHeight="1" x14ac:dyDescent="0.3">
      <c r="A363" s="831" t="s">
        <v>2054</v>
      </c>
      <c r="B363" s="832" t="s">
        <v>1709</v>
      </c>
      <c r="C363" s="832" t="s">
        <v>1715</v>
      </c>
      <c r="D363" s="832" t="s">
        <v>1716</v>
      </c>
      <c r="E363" s="832" t="s">
        <v>1717</v>
      </c>
      <c r="F363" s="849">
        <v>1</v>
      </c>
      <c r="G363" s="849">
        <v>17.559999999999999</v>
      </c>
      <c r="H363" s="837">
        <v>1</v>
      </c>
      <c r="I363" s="849"/>
      <c r="J363" s="849"/>
      <c r="K363" s="837">
        <v>0</v>
      </c>
      <c r="L363" s="849">
        <v>1</v>
      </c>
      <c r="M363" s="850">
        <v>17.559999999999999</v>
      </c>
    </row>
    <row r="364" spans="1:13" ht="14.4" customHeight="1" x14ac:dyDescent="0.3">
      <c r="A364" s="831" t="s">
        <v>2054</v>
      </c>
      <c r="B364" s="832" t="s">
        <v>1709</v>
      </c>
      <c r="C364" s="832" t="s">
        <v>1712</v>
      </c>
      <c r="D364" s="832" t="s">
        <v>686</v>
      </c>
      <c r="E364" s="832" t="s">
        <v>1713</v>
      </c>
      <c r="F364" s="849"/>
      <c r="G364" s="849"/>
      <c r="H364" s="837">
        <v>0</v>
      </c>
      <c r="I364" s="849">
        <v>10</v>
      </c>
      <c r="J364" s="849">
        <v>1170.3000000000002</v>
      </c>
      <c r="K364" s="837">
        <v>1</v>
      </c>
      <c r="L364" s="849">
        <v>10</v>
      </c>
      <c r="M364" s="850">
        <v>1170.3000000000002</v>
      </c>
    </row>
    <row r="365" spans="1:13" ht="14.4" customHeight="1" x14ac:dyDescent="0.3">
      <c r="A365" s="831" t="s">
        <v>2054</v>
      </c>
      <c r="B365" s="832" t="s">
        <v>1709</v>
      </c>
      <c r="C365" s="832" t="s">
        <v>2694</v>
      </c>
      <c r="D365" s="832" t="s">
        <v>2206</v>
      </c>
      <c r="E365" s="832" t="s">
        <v>1713</v>
      </c>
      <c r="F365" s="849">
        <v>1</v>
      </c>
      <c r="G365" s="849">
        <v>117.03</v>
      </c>
      <c r="H365" s="837">
        <v>1</v>
      </c>
      <c r="I365" s="849"/>
      <c r="J365" s="849"/>
      <c r="K365" s="837">
        <v>0</v>
      </c>
      <c r="L365" s="849">
        <v>1</v>
      </c>
      <c r="M365" s="850">
        <v>117.03</v>
      </c>
    </row>
    <row r="366" spans="1:13" ht="14.4" customHeight="1" x14ac:dyDescent="0.3">
      <c r="A366" s="831" t="s">
        <v>2054</v>
      </c>
      <c r="B366" s="832" t="s">
        <v>3275</v>
      </c>
      <c r="C366" s="832" t="s">
        <v>2191</v>
      </c>
      <c r="D366" s="832" t="s">
        <v>2192</v>
      </c>
      <c r="E366" s="832" t="s">
        <v>2082</v>
      </c>
      <c r="F366" s="849"/>
      <c r="G366" s="849"/>
      <c r="H366" s="837">
        <v>0</v>
      </c>
      <c r="I366" s="849">
        <v>2</v>
      </c>
      <c r="J366" s="849">
        <v>65.52</v>
      </c>
      <c r="K366" s="837">
        <v>1</v>
      </c>
      <c r="L366" s="849">
        <v>2</v>
      </c>
      <c r="M366" s="850">
        <v>65.52</v>
      </c>
    </row>
    <row r="367" spans="1:13" ht="14.4" customHeight="1" x14ac:dyDescent="0.3">
      <c r="A367" s="831" t="s">
        <v>2054</v>
      </c>
      <c r="B367" s="832" t="s">
        <v>3275</v>
      </c>
      <c r="C367" s="832" t="s">
        <v>2839</v>
      </c>
      <c r="D367" s="832" t="s">
        <v>2192</v>
      </c>
      <c r="E367" s="832" t="s">
        <v>2840</v>
      </c>
      <c r="F367" s="849">
        <v>1</v>
      </c>
      <c r="G367" s="849">
        <v>114.65</v>
      </c>
      <c r="H367" s="837">
        <v>1</v>
      </c>
      <c r="I367" s="849"/>
      <c r="J367" s="849"/>
      <c r="K367" s="837">
        <v>0</v>
      </c>
      <c r="L367" s="849">
        <v>1</v>
      </c>
      <c r="M367" s="850">
        <v>114.65</v>
      </c>
    </row>
    <row r="368" spans="1:13" ht="14.4" customHeight="1" x14ac:dyDescent="0.3">
      <c r="A368" s="831" t="s">
        <v>2054</v>
      </c>
      <c r="B368" s="832" t="s">
        <v>1723</v>
      </c>
      <c r="C368" s="832" t="s">
        <v>2659</v>
      </c>
      <c r="D368" s="832" t="s">
        <v>2660</v>
      </c>
      <c r="E368" s="832" t="s">
        <v>2201</v>
      </c>
      <c r="F368" s="849">
        <v>2</v>
      </c>
      <c r="G368" s="849">
        <v>207.28</v>
      </c>
      <c r="H368" s="837">
        <v>1</v>
      </c>
      <c r="I368" s="849"/>
      <c r="J368" s="849"/>
      <c r="K368" s="837">
        <v>0</v>
      </c>
      <c r="L368" s="849">
        <v>2</v>
      </c>
      <c r="M368" s="850">
        <v>207.28</v>
      </c>
    </row>
    <row r="369" spans="1:13" ht="14.4" customHeight="1" x14ac:dyDescent="0.3">
      <c r="A369" s="831" t="s">
        <v>2054</v>
      </c>
      <c r="B369" s="832" t="s">
        <v>1723</v>
      </c>
      <c r="C369" s="832" t="s">
        <v>2661</v>
      </c>
      <c r="D369" s="832" t="s">
        <v>2662</v>
      </c>
      <c r="E369" s="832" t="s">
        <v>1728</v>
      </c>
      <c r="F369" s="849">
        <v>4</v>
      </c>
      <c r="G369" s="849">
        <v>248.72</v>
      </c>
      <c r="H369" s="837">
        <v>1</v>
      </c>
      <c r="I369" s="849"/>
      <c r="J369" s="849"/>
      <c r="K369" s="837">
        <v>0</v>
      </c>
      <c r="L369" s="849">
        <v>4</v>
      </c>
      <c r="M369" s="850">
        <v>248.72</v>
      </c>
    </row>
    <row r="370" spans="1:13" ht="14.4" customHeight="1" x14ac:dyDescent="0.3">
      <c r="A370" s="831" t="s">
        <v>2054</v>
      </c>
      <c r="B370" s="832" t="s">
        <v>1723</v>
      </c>
      <c r="C370" s="832" t="s">
        <v>2663</v>
      </c>
      <c r="D370" s="832" t="s">
        <v>2662</v>
      </c>
      <c r="E370" s="832" t="s">
        <v>1742</v>
      </c>
      <c r="F370" s="849">
        <v>4</v>
      </c>
      <c r="G370" s="849">
        <v>829.08</v>
      </c>
      <c r="H370" s="837">
        <v>1</v>
      </c>
      <c r="I370" s="849"/>
      <c r="J370" s="849"/>
      <c r="K370" s="837">
        <v>0</v>
      </c>
      <c r="L370" s="849">
        <v>4</v>
      </c>
      <c r="M370" s="850">
        <v>829.08</v>
      </c>
    </row>
    <row r="371" spans="1:13" ht="14.4" customHeight="1" x14ac:dyDescent="0.3">
      <c r="A371" s="831" t="s">
        <v>2054</v>
      </c>
      <c r="B371" s="832" t="s">
        <v>3281</v>
      </c>
      <c r="C371" s="832" t="s">
        <v>2339</v>
      </c>
      <c r="D371" s="832" t="s">
        <v>2337</v>
      </c>
      <c r="E371" s="832" t="s">
        <v>2221</v>
      </c>
      <c r="F371" s="849"/>
      <c r="G371" s="849"/>
      <c r="H371" s="837">
        <v>0</v>
      </c>
      <c r="I371" s="849">
        <v>1</v>
      </c>
      <c r="J371" s="849">
        <v>103.64</v>
      </c>
      <c r="K371" s="837">
        <v>1</v>
      </c>
      <c r="L371" s="849">
        <v>1</v>
      </c>
      <c r="M371" s="850">
        <v>103.64</v>
      </c>
    </row>
    <row r="372" spans="1:13" ht="14.4" customHeight="1" x14ac:dyDescent="0.3">
      <c r="A372" s="831" t="s">
        <v>2054</v>
      </c>
      <c r="B372" s="832" t="s">
        <v>3282</v>
      </c>
      <c r="C372" s="832" t="s">
        <v>2951</v>
      </c>
      <c r="D372" s="832" t="s">
        <v>2394</v>
      </c>
      <c r="E372" s="832" t="s">
        <v>2952</v>
      </c>
      <c r="F372" s="849"/>
      <c r="G372" s="849"/>
      <c r="H372" s="837">
        <v>0</v>
      </c>
      <c r="I372" s="849">
        <v>1</v>
      </c>
      <c r="J372" s="849">
        <v>218.73</v>
      </c>
      <c r="K372" s="837">
        <v>1</v>
      </c>
      <c r="L372" s="849">
        <v>1</v>
      </c>
      <c r="M372" s="850">
        <v>218.73</v>
      </c>
    </row>
    <row r="373" spans="1:13" ht="14.4" customHeight="1" x14ac:dyDescent="0.3">
      <c r="A373" s="831" t="s">
        <v>2054</v>
      </c>
      <c r="B373" s="832" t="s">
        <v>3282</v>
      </c>
      <c r="C373" s="832" t="s">
        <v>2393</v>
      </c>
      <c r="D373" s="832" t="s">
        <v>2394</v>
      </c>
      <c r="E373" s="832" t="s">
        <v>2395</v>
      </c>
      <c r="F373" s="849"/>
      <c r="G373" s="849"/>
      <c r="H373" s="837">
        <v>0</v>
      </c>
      <c r="I373" s="849">
        <v>3</v>
      </c>
      <c r="J373" s="849">
        <v>2187.27</v>
      </c>
      <c r="K373" s="837">
        <v>1</v>
      </c>
      <c r="L373" s="849">
        <v>3</v>
      </c>
      <c r="M373" s="850">
        <v>2187.27</v>
      </c>
    </row>
    <row r="374" spans="1:13" ht="14.4" customHeight="1" x14ac:dyDescent="0.3">
      <c r="A374" s="831" t="s">
        <v>2054</v>
      </c>
      <c r="B374" s="832" t="s">
        <v>1733</v>
      </c>
      <c r="C374" s="832" t="s">
        <v>1734</v>
      </c>
      <c r="D374" s="832" t="s">
        <v>991</v>
      </c>
      <c r="E374" s="832" t="s">
        <v>1735</v>
      </c>
      <c r="F374" s="849"/>
      <c r="G374" s="849"/>
      <c r="H374" s="837">
        <v>0</v>
      </c>
      <c r="I374" s="849">
        <v>7</v>
      </c>
      <c r="J374" s="849">
        <v>1001.6300000000001</v>
      </c>
      <c r="K374" s="837">
        <v>1</v>
      </c>
      <c r="L374" s="849">
        <v>7</v>
      </c>
      <c r="M374" s="850">
        <v>1001.6300000000001</v>
      </c>
    </row>
    <row r="375" spans="1:13" ht="14.4" customHeight="1" x14ac:dyDescent="0.3">
      <c r="A375" s="831" t="s">
        <v>2054</v>
      </c>
      <c r="B375" s="832" t="s">
        <v>1733</v>
      </c>
      <c r="C375" s="832" t="s">
        <v>2849</v>
      </c>
      <c r="D375" s="832" t="s">
        <v>2850</v>
      </c>
      <c r="E375" s="832" t="s">
        <v>2851</v>
      </c>
      <c r="F375" s="849">
        <v>2</v>
      </c>
      <c r="G375" s="849">
        <v>190.78</v>
      </c>
      <c r="H375" s="837">
        <v>1</v>
      </c>
      <c r="I375" s="849"/>
      <c r="J375" s="849"/>
      <c r="K375" s="837">
        <v>0</v>
      </c>
      <c r="L375" s="849">
        <v>2</v>
      </c>
      <c r="M375" s="850">
        <v>190.78</v>
      </c>
    </row>
    <row r="376" spans="1:13" ht="14.4" customHeight="1" x14ac:dyDescent="0.3">
      <c r="A376" s="831" t="s">
        <v>2054</v>
      </c>
      <c r="B376" s="832" t="s">
        <v>1733</v>
      </c>
      <c r="C376" s="832" t="s">
        <v>2852</v>
      </c>
      <c r="D376" s="832" t="s">
        <v>2850</v>
      </c>
      <c r="E376" s="832" t="s">
        <v>1105</v>
      </c>
      <c r="F376" s="849">
        <v>1</v>
      </c>
      <c r="G376" s="849">
        <v>317.98</v>
      </c>
      <c r="H376" s="837">
        <v>1</v>
      </c>
      <c r="I376" s="849"/>
      <c r="J376" s="849"/>
      <c r="K376" s="837">
        <v>0</v>
      </c>
      <c r="L376" s="849">
        <v>1</v>
      </c>
      <c r="M376" s="850">
        <v>317.98</v>
      </c>
    </row>
    <row r="377" spans="1:13" ht="14.4" customHeight="1" x14ac:dyDescent="0.3">
      <c r="A377" s="831" t="s">
        <v>2054</v>
      </c>
      <c r="B377" s="832" t="s">
        <v>1738</v>
      </c>
      <c r="C377" s="832" t="s">
        <v>1741</v>
      </c>
      <c r="D377" s="832" t="s">
        <v>1740</v>
      </c>
      <c r="E377" s="832" t="s">
        <v>1742</v>
      </c>
      <c r="F377" s="849"/>
      <c r="G377" s="849"/>
      <c r="H377" s="837">
        <v>0</v>
      </c>
      <c r="I377" s="849">
        <v>3</v>
      </c>
      <c r="J377" s="849">
        <v>953.94</v>
      </c>
      <c r="K377" s="837">
        <v>1</v>
      </c>
      <c r="L377" s="849">
        <v>3</v>
      </c>
      <c r="M377" s="850">
        <v>953.94</v>
      </c>
    </row>
    <row r="378" spans="1:13" ht="14.4" customHeight="1" x14ac:dyDescent="0.3">
      <c r="A378" s="831" t="s">
        <v>2054</v>
      </c>
      <c r="B378" s="832" t="s">
        <v>1738</v>
      </c>
      <c r="C378" s="832" t="s">
        <v>1743</v>
      </c>
      <c r="D378" s="832" t="s">
        <v>1740</v>
      </c>
      <c r="E378" s="832" t="s">
        <v>1744</v>
      </c>
      <c r="F378" s="849"/>
      <c r="G378" s="849"/>
      <c r="H378" s="837">
        <v>0</v>
      </c>
      <c r="I378" s="849">
        <v>16</v>
      </c>
      <c r="J378" s="849">
        <v>165.44</v>
      </c>
      <c r="K378" s="837">
        <v>1</v>
      </c>
      <c r="L378" s="849">
        <v>16</v>
      </c>
      <c r="M378" s="850">
        <v>165.44</v>
      </c>
    </row>
    <row r="379" spans="1:13" ht="14.4" customHeight="1" x14ac:dyDescent="0.3">
      <c r="A379" s="831" t="s">
        <v>2054</v>
      </c>
      <c r="B379" s="832" t="s">
        <v>1738</v>
      </c>
      <c r="C379" s="832" t="s">
        <v>1745</v>
      </c>
      <c r="D379" s="832" t="s">
        <v>1740</v>
      </c>
      <c r="E379" s="832" t="s">
        <v>1746</v>
      </c>
      <c r="F379" s="849"/>
      <c r="G379" s="849"/>
      <c r="H379" s="837">
        <v>0</v>
      </c>
      <c r="I379" s="849">
        <v>20</v>
      </c>
      <c r="J379" s="849">
        <v>318</v>
      </c>
      <c r="K379" s="837">
        <v>1</v>
      </c>
      <c r="L379" s="849">
        <v>20</v>
      </c>
      <c r="M379" s="850">
        <v>318</v>
      </c>
    </row>
    <row r="380" spans="1:13" ht="14.4" customHeight="1" x14ac:dyDescent="0.3">
      <c r="A380" s="831" t="s">
        <v>2054</v>
      </c>
      <c r="B380" s="832" t="s">
        <v>1738</v>
      </c>
      <c r="C380" s="832" t="s">
        <v>2868</v>
      </c>
      <c r="D380" s="832" t="s">
        <v>1740</v>
      </c>
      <c r="E380" s="832" t="s">
        <v>1629</v>
      </c>
      <c r="F380" s="849"/>
      <c r="G380" s="849"/>
      <c r="H380" s="837">
        <v>0</v>
      </c>
      <c r="I380" s="849">
        <v>4</v>
      </c>
      <c r="J380" s="849">
        <v>635.96</v>
      </c>
      <c r="K380" s="837">
        <v>1</v>
      </c>
      <c r="L380" s="849">
        <v>4</v>
      </c>
      <c r="M380" s="850">
        <v>635.96</v>
      </c>
    </row>
    <row r="381" spans="1:13" ht="14.4" customHeight="1" x14ac:dyDescent="0.3">
      <c r="A381" s="831" t="s">
        <v>2054</v>
      </c>
      <c r="B381" s="832" t="s">
        <v>1738</v>
      </c>
      <c r="C381" s="832" t="s">
        <v>2869</v>
      </c>
      <c r="D381" s="832" t="s">
        <v>2870</v>
      </c>
      <c r="E381" s="832" t="s">
        <v>1962</v>
      </c>
      <c r="F381" s="849">
        <v>1</v>
      </c>
      <c r="G381" s="849">
        <v>286.18</v>
      </c>
      <c r="H381" s="837">
        <v>1</v>
      </c>
      <c r="I381" s="849"/>
      <c r="J381" s="849"/>
      <c r="K381" s="837">
        <v>0</v>
      </c>
      <c r="L381" s="849">
        <v>1</v>
      </c>
      <c r="M381" s="850">
        <v>286.18</v>
      </c>
    </row>
    <row r="382" spans="1:13" ht="14.4" customHeight="1" x14ac:dyDescent="0.3">
      <c r="A382" s="831" t="s">
        <v>2054</v>
      </c>
      <c r="B382" s="832" t="s">
        <v>1750</v>
      </c>
      <c r="C382" s="832" t="s">
        <v>1751</v>
      </c>
      <c r="D382" s="832" t="s">
        <v>1752</v>
      </c>
      <c r="E382" s="832" t="s">
        <v>1753</v>
      </c>
      <c r="F382" s="849"/>
      <c r="G382" s="849"/>
      <c r="H382" s="837">
        <v>0</v>
      </c>
      <c r="I382" s="849">
        <v>4</v>
      </c>
      <c r="J382" s="849">
        <v>874.48</v>
      </c>
      <c r="K382" s="837">
        <v>1</v>
      </c>
      <c r="L382" s="849">
        <v>4</v>
      </c>
      <c r="M382" s="850">
        <v>874.48</v>
      </c>
    </row>
    <row r="383" spans="1:13" ht="14.4" customHeight="1" x14ac:dyDescent="0.3">
      <c r="A383" s="831" t="s">
        <v>2054</v>
      </c>
      <c r="B383" s="832" t="s">
        <v>1750</v>
      </c>
      <c r="C383" s="832" t="s">
        <v>1756</v>
      </c>
      <c r="D383" s="832" t="s">
        <v>1752</v>
      </c>
      <c r="E383" s="832" t="s">
        <v>1757</v>
      </c>
      <c r="F383" s="849"/>
      <c r="G383" s="849"/>
      <c r="H383" s="837">
        <v>0</v>
      </c>
      <c r="I383" s="849">
        <v>4</v>
      </c>
      <c r="J383" s="849">
        <v>1748.92</v>
      </c>
      <c r="K383" s="837">
        <v>1</v>
      </c>
      <c r="L383" s="849">
        <v>4</v>
      </c>
      <c r="M383" s="850">
        <v>1748.92</v>
      </c>
    </row>
    <row r="384" spans="1:13" ht="14.4" customHeight="1" x14ac:dyDescent="0.3">
      <c r="A384" s="831" t="s">
        <v>2054</v>
      </c>
      <c r="B384" s="832" t="s">
        <v>3295</v>
      </c>
      <c r="C384" s="832" t="s">
        <v>2872</v>
      </c>
      <c r="D384" s="832" t="s">
        <v>2873</v>
      </c>
      <c r="E384" s="832" t="s">
        <v>2874</v>
      </c>
      <c r="F384" s="849"/>
      <c r="G384" s="849"/>
      <c r="H384" s="837">
        <v>0</v>
      </c>
      <c r="I384" s="849">
        <v>1</v>
      </c>
      <c r="J384" s="849">
        <v>341.53</v>
      </c>
      <c r="K384" s="837">
        <v>1</v>
      </c>
      <c r="L384" s="849">
        <v>1</v>
      </c>
      <c r="M384" s="850">
        <v>341.53</v>
      </c>
    </row>
    <row r="385" spans="1:13" ht="14.4" customHeight="1" x14ac:dyDescent="0.3">
      <c r="A385" s="831" t="s">
        <v>2054</v>
      </c>
      <c r="B385" s="832" t="s">
        <v>3277</v>
      </c>
      <c r="C385" s="832" t="s">
        <v>2853</v>
      </c>
      <c r="D385" s="832" t="s">
        <v>2465</v>
      </c>
      <c r="E385" s="832" t="s">
        <v>2854</v>
      </c>
      <c r="F385" s="849"/>
      <c r="G385" s="849"/>
      <c r="H385" s="837">
        <v>0</v>
      </c>
      <c r="I385" s="849">
        <v>2</v>
      </c>
      <c r="J385" s="849">
        <v>1228.96</v>
      </c>
      <c r="K385" s="837">
        <v>1</v>
      </c>
      <c r="L385" s="849">
        <v>2</v>
      </c>
      <c r="M385" s="850">
        <v>1228.96</v>
      </c>
    </row>
    <row r="386" spans="1:13" ht="14.4" customHeight="1" x14ac:dyDescent="0.3">
      <c r="A386" s="831" t="s">
        <v>2054</v>
      </c>
      <c r="B386" s="832" t="s">
        <v>3277</v>
      </c>
      <c r="C386" s="832" t="s">
        <v>2855</v>
      </c>
      <c r="D386" s="832" t="s">
        <v>2465</v>
      </c>
      <c r="E386" s="832" t="s">
        <v>2856</v>
      </c>
      <c r="F386" s="849"/>
      <c r="G386" s="849"/>
      <c r="H386" s="837">
        <v>0</v>
      </c>
      <c r="I386" s="849">
        <v>7</v>
      </c>
      <c r="J386" s="849">
        <v>5733.4900000000007</v>
      </c>
      <c r="K386" s="837">
        <v>1</v>
      </c>
      <c r="L386" s="849">
        <v>7</v>
      </c>
      <c r="M386" s="850">
        <v>5733.4900000000007</v>
      </c>
    </row>
    <row r="387" spans="1:13" ht="14.4" customHeight="1" x14ac:dyDescent="0.3">
      <c r="A387" s="831" t="s">
        <v>2054</v>
      </c>
      <c r="B387" s="832" t="s">
        <v>1764</v>
      </c>
      <c r="C387" s="832" t="s">
        <v>1765</v>
      </c>
      <c r="D387" s="832" t="s">
        <v>934</v>
      </c>
      <c r="E387" s="832" t="s">
        <v>1766</v>
      </c>
      <c r="F387" s="849"/>
      <c r="G387" s="849"/>
      <c r="H387" s="837">
        <v>0</v>
      </c>
      <c r="I387" s="849">
        <v>4</v>
      </c>
      <c r="J387" s="849">
        <v>158.19999999999999</v>
      </c>
      <c r="K387" s="837">
        <v>1</v>
      </c>
      <c r="L387" s="849">
        <v>4</v>
      </c>
      <c r="M387" s="850">
        <v>158.19999999999999</v>
      </c>
    </row>
    <row r="388" spans="1:13" ht="14.4" customHeight="1" x14ac:dyDescent="0.3">
      <c r="A388" s="831" t="s">
        <v>2054</v>
      </c>
      <c r="B388" s="832" t="s">
        <v>1764</v>
      </c>
      <c r="C388" s="832" t="s">
        <v>2310</v>
      </c>
      <c r="D388" s="832" t="s">
        <v>934</v>
      </c>
      <c r="E388" s="832" t="s">
        <v>2311</v>
      </c>
      <c r="F388" s="849"/>
      <c r="G388" s="849"/>
      <c r="H388" s="837">
        <v>0</v>
      </c>
      <c r="I388" s="849">
        <v>4</v>
      </c>
      <c r="J388" s="849">
        <v>474.6</v>
      </c>
      <c r="K388" s="837">
        <v>1</v>
      </c>
      <c r="L388" s="849">
        <v>4</v>
      </c>
      <c r="M388" s="850">
        <v>474.6</v>
      </c>
    </row>
    <row r="389" spans="1:13" ht="14.4" customHeight="1" x14ac:dyDescent="0.3">
      <c r="A389" s="831" t="s">
        <v>2054</v>
      </c>
      <c r="B389" s="832" t="s">
        <v>1771</v>
      </c>
      <c r="C389" s="832" t="s">
        <v>1772</v>
      </c>
      <c r="D389" s="832" t="s">
        <v>1773</v>
      </c>
      <c r="E389" s="832" t="s">
        <v>1774</v>
      </c>
      <c r="F389" s="849"/>
      <c r="G389" s="849"/>
      <c r="H389" s="837">
        <v>0</v>
      </c>
      <c r="I389" s="849">
        <v>1</v>
      </c>
      <c r="J389" s="849">
        <v>79.11</v>
      </c>
      <c r="K389" s="837">
        <v>1</v>
      </c>
      <c r="L389" s="849">
        <v>1</v>
      </c>
      <c r="M389" s="850">
        <v>79.11</v>
      </c>
    </row>
    <row r="390" spans="1:13" ht="14.4" customHeight="1" x14ac:dyDescent="0.3">
      <c r="A390" s="831" t="s">
        <v>2054</v>
      </c>
      <c r="B390" s="832" t="s">
        <v>1771</v>
      </c>
      <c r="C390" s="832" t="s">
        <v>2379</v>
      </c>
      <c r="D390" s="832" t="s">
        <v>1773</v>
      </c>
      <c r="E390" s="832" t="s">
        <v>2380</v>
      </c>
      <c r="F390" s="849"/>
      <c r="G390" s="849"/>
      <c r="H390" s="837">
        <v>0</v>
      </c>
      <c r="I390" s="849">
        <v>11</v>
      </c>
      <c r="J390" s="849">
        <v>2900.48</v>
      </c>
      <c r="K390" s="837">
        <v>1</v>
      </c>
      <c r="L390" s="849">
        <v>11</v>
      </c>
      <c r="M390" s="850">
        <v>2900.48</v>
      </c>
    </row>
    <row r="391" spans="1:13" ht="14.4" customHeight="1" x14ac:dyDescent="0.3">
      <c r="A391" s="831" t="s">
        <v>2054</v>
      </c>
      <c r="B391" s="832" t="s">
        <v>1771</v>
      </c>
      <c r="C391" s="832" t="s">
        <v>2919</v>
      </c>
      <c r="D391" s="832" t="s">
        <v>2920</v>
      </c>
      <c r="E391" s="832" t="s">
        <v>2921</v>
      </c>
      <c r="F391" s="849">
        <v>1</v>
      </c>
      <c r="G391" s="849">
        <v>36.909999999999997</v>
      </c>
      <c r="H391" s="837">
        <v>1</v>
      </c>
      <c r="I391" s="849"/>
      <c r="J391" s="849"/>
      <c r="K391" s="837">
        <v>0</v>
      </c>
      <c r="L391" s="849">
        <v>1</v>
      </c>
      <c r="M391" s="850">
        <v>36.909999999999997</v>
      </c>
    </row>
    <row r="392" spans="1:13" ht="14.4" customHeight="1" x14ac:dyDescent="0.3">
      <c r="A392" s="831" t="s">
        <v>2054</v>
      </c>
      <c r="B392" s="832" t="s">
        <v>1780</v>
      </c>
      <c r="C392" s="832" t="s">
        <v>2924</v>
      </c>
      <c r="D392" s="832" t="s">
        <v>2925</v>
      </c>
      <c r="E392" s="832" t="s">
        <v>2926</v>
      </c>
      <c r="F392" s="849">
        <v>4</v>
      </c>
      <c r="G392" s="849">
        <v>387.2</v>
      </c>
      <c r="H392" s="837">
        <v>1</v>
      </c>
      <c r="I392" s="849"/>
      <c r="J392" s="849"/>
      <c r="K392" s="837">
        <v>0</v>
      </c>
      <c r="L392" s="849">
        <v>4</v>
      </c>
      <c r="M392" s="850">
        <v>387.2</v>
      </c>
    </row>
    <row r="393" spans="1:13" ht="14.4" customHeight="1" x14ac:dyDescent="0.3">
      <c r="A393" s="831" t="s">
        <v>2054</v>
      </c>
      <c r="B393" s="832" t="s">
        <v>1780</v>
      </c>
      <c r="C393" s="832" t="s">
        <v>2927</v>
      </c>
      <c r="D393" s="832" t="s">
        <v>2928</v>
      </c>
      <c r="E393" s="832" t="s">
        <v>2929</v>
      </c>
      <c r="F393" s="849">
        <v>10</v>
      </c>
      <c r="G393" s="849">
        <v>967.99999999999989</v>
      </c>
      <c r="H393" s="837">
        <v>1</v>
      </c>
      <c r="I393" s="849"/>
      <c r="J393" s="849"/>
      <c r="K393" s="837">
        <v>0</v>
      </c>
      <c r="L393" s="849">
        <v>10</v>
      </c>
      <c r="M393" s="850">
        <v>967.99999999999989</v>
      </c>
    </row>
    <row r="394" spans="1:13" ht="14.4" customHeight="1" x14ac:dyDescent="0.3">
      <c r="A394" s="831" t="s">
        <v>2054</v>
      </c>
      <c r="B394" s="832" t="s">
        <v>1780</v>
      </c>
      <c r="C394" s="832" t="s">
        <v>2932</v>
      </c>
      <c r="D394" s="832" t="s">
        <v>2928</v>
      </c>
      <c r="E394" s="832" t="s">
        <v>2933</v>
      </c>
      <c r="F394" s="849">
        <v>16</v>
      </c>
      <c r="G394" s="849">
        <v>958.08</v>
      </c>
      <c r="H394" s="837">
        <v>1</v>
      </c>
      <c r="I394" s="849"/>
      <c r="J394" s="849"/>
      <c r="K394" s="837">
        <v>0</v>
      </c>
      <c r="L394" s="849">
        <v>16</v>
      </c>
      <c r="M394" s="850">
        <v>958.08</v>
      </c>
    </row>
    <row r="395" spans="1:13" ht="14.4" customHeight="1" x14ac:dyDescent="0.3">
      <c r="A395" s="831" t="s">
        <v>2054</v>
      </c>
      <c r="B395" s="832" t="s">
        <v>1780</v>
      </c>
      <c r="C395" s="832" t="s">
        <v>2930</v>
      </c>
      <c r="D395" s="832" t="s">
        <v>2928</v>
      </c>
      <c r="E395" s="832" t="s">
        <v>2931</v>
      </c>
      <c r="F395" s="849">
        <v>4</v>
      </c>
      <c r="G395" s="849">
        <v>323.76</v>
      </c>
      <c r="H395" s="837">
        <v>1</v>
      </c>
      <c r="I395" s="849"/>
      <c r="J395" s="849"/>
      <c r="K395" s="837">
        <v>0</v>
      </c>
      <c r="L395" s="849">
        <v>4</v>
      </c>
      <c r="M395" s="850">
        <v>323.76</v>
      </c>
    </row>
    <row r="396" spans="1:13" ht="14.4" customHeight="1" x14ac:dyDescent="0.3">
      <c r="A396" s="831" t="s">
        <v>2054</v>
      </c>
      <c r="B396" s="832" t="s">
        <v>1780</v>
      </c>
      <c r="C396" s="832" t="s">
        <v>2385</v>
      </c>
      <c r="D396" s="832" t="s">
        <v>1782</v>
      </c>
      <c r="E396" s="832" t="s">
        <v>2386</v>
      </c>
      <c r="F396" s="849"/>
      <c r="G396" s="849"/>
      <c r="H396" s="837">
        <v>0</v>
      </c>
      <c r="I396" s="849">
        <v>11</v>
      </c>
      <c r="J396" s="849">
        <v>3802.59</v>
      </c>
      <c r="K396" s="837">
        <v>1</v>
      </c>
      <c r="L396" s="849">
        <v>11</v>
      </c>
      <c r="M396" s="850">
        <v>3802.59</v>
      </c>
    </row>
    <row r="397" spans="1:13" ht="14.4" customHeight="1" x14ac:dyDescent="0.3">
      <c r="A397" s="831" t="s">
        <v>2054</v>
      </c>
      <c r="B397" s="832" t="s">
        <v>1780</v>
      </c>
      <c r="C397" s="832" t="s">
        <v>2934</v>
      </c>
      <c r="D397" s="832" t="s">
        <v>1782</v>
      </c>
      <c r="E397" s="832" t="s">
        <v>2935</v>
      </c>
      <c r="F397" s="849"/>
      <c r="G397" s="849"/>
      <c r="H397" s="837">
        <v>0</v>
      </c>
      <c r="I397" s="849">
        <v>6</v>
      </c>
      <c r="J397" s="849">
        <v>520.38</v>
      </c>
      <c r="K397" s="837">
        <v>1</v>
      </c>
      <c r="L397" s="849">
        <v>6</v>
      </c>
      <c r="M397" s="850">
        <v>520.38</v>
      </c>
    </row>
    <row r="398" spans="1:13" ht="14.4" customHeight="1" x14ac:dyDescent="0.3">
      <c r="A398" s="831" t="s">
        <v>2054</v>
      </c>
      <c r="B398" s="832" t="s">
        <v>3283</v>
      </c>
      <c r="C398" s="832" t="s">
        <v>2922</v>
      </c>
      <c r="D398" s="832" t="s">
        <v>2383</v>
      </c>
      <c r="E398" s="832" t="s">
        <v>2923</v>
      </c>
      <c r="F398" s="849"/>
      <c r="G398" s="849"/>
      <c r="H398" s="837">
        <v>0</v>
      </c>
      <c r="I398" s="849">
        <v>4</v>
      </c>
      <c r="J398" s="849">
        <v>987.52</v>
      </c>
      <c r="K398" s="837">
        <v>1</v>
      </c>
      <c r="L398" s="849">
        <v>4</v>
      </c>
      <c r="M398" s="850">
        <v>987.52</v>
      </c>
    </row>
    <row r="399" spans="1:13" ht="14.4" customHeight="1" x14ac:dyDescent="0.3">
      <c r="A399" s="831" t="s">
        <v>2054</v>
      </c>
      <c r="B399" s="832" t="s">
        <v>3283</v>
      </c>
      <c r="C399" s="832" t="s">
        <v>2382</v>
      </c>
      <c r="D399" s="832" t="s">
        <v>2383</v>
      </c>
      <c r="E399" s="832" t="s">
        <v>2384</v>
      </c>
      <c r="F399" s="849"/>
      <c r="G399" s="849"/>
      <c r="H399" s="837">
        <v>0</v>
      </c>
      <c r="I399" s="849">
        <v>4</v>
      </c>
      <c r="J399" s="849">
        <v>1205.04</v>
      </c>
      <c r="K399" s="837">
        <v>1</v>
      </c>
      <c r="L399" s="849">
        <v>4</v>
      </c>
      <c r="M399" s="850">
        <v>1205.04</v>
      </c>
    </row>
    <row r="400" spans="1:13" ht="14.4" customHeight="1" x14ac:dyDescent="0.3">
      <c r="A400" s="831" t="s">
        <v>2054</v>
      </c>
      <c r="B400" s="832" t="s">
        <v>1784</v>
      </c>
      <c r="C400" s="832" t="s">
        <v>1785</v>
      </c>
      <c r="D400" s="832" t="s">
        <v>1786</v>
      </c>
      <c r="E400" s="832" t="s">
        <v>1787</v>
      </c>
      <c r="F400" s="849"/>
      <c r="G400" s="849"/>
      <c r="H400" s="837">
        <v>0</v>
      </c>
      <c r="I400" s="849">
        <v>7</v>
      </c>
      <c r="J400" s="849">
        <v>1950.4099999999999</v>
      </c>
      <c r="K400" s="837">
        <v>1</v>
      </c>
      <c r="L400" s="849">
        <v>7</v>
      </c>
      <c r="M400" s="850">
        <v>1950.4099999999999</v>
      </c>
    </row>
    <row r="401" spans="1:13" ht="14.4" customHeight="1" x14ac:dyDescent="0.3">
      <c r="A401" s="831" t="s">
        <v>2054</v>
      </c>
      <c r="B401" s="832" t="s">
        <v>1784</v>
      </c>
      <c r="C401" s="832" t="s">
        <v>1788</v>
      </c>
      <c r="D401" s="832" t="s">
        <v>1789</v>
      </c>
      <c r="E401" s="832" t="s">
        <v>1790</v>
      </c>
      <c r="F401" s="849"/>
      <c r="G401" s="849"/>
      <c r="H401" s="837">
        <v>0</v>
      </c>
      <c r="I401" s="849">
        <v>1</v>
      </c>
      <c r="J401" s="849">
        <v>430.05</v>
      </c>
      <c r="K401" s="837">
        <v>1</v>
      </c>
      <c r="L401" s="849">
        <v>1</v>
      </c>
      <c r="M401" s="850">
        <v>430.05</v>
      </c>
    </row>
    <row r="402" spans="1:13" ht="14.4" customHeight="1" x14ac:dyDescent="0.3">
      <c r="A402" s="831" t="s">
        <v>2054</v>
      </c>
      <c r="B402" s="832" t="s">
        <v>1784</v>
      </c>
      <c r="C402" s="832" t="s">
        <v>2672</v>
      </c>
      <c r="D402" s="832" t="s">
        <v>1786</v>
      </c>
      <c r="E402" s="832" t="s">
        <v>687</v>
      </c>
      <c r="F402" s="849">
        <v>1</v>
      </c>
      <c r="G402" s="849">
        <v>58.85</v>
      </c>
      <c r="H402" s="837">
        <v>1</v>
      </c>
      <c r="I402" s="849"/>
      <c r="J402" s="849"/>
      <c r="K402" s="837">
        <v>0</v>
      </c>
      <c r="L402" s="849">
        <v>1</v>
      </c>
      <c r="M402" s="850">
        <v>58.85</v>
      </c>
    </row>
    <row r="403" spans="1:13" ht="14.4" customHeight="1" x14ac:dyDescent="0.3">
      <c r="A403" s="831" t="s">
        <v>2054</v>
      </c>
      <c r="B403" s="832" t="s">
        <v>1784</v>
      </c>
      <c r="C403" s="832" t="s">
        <v>2673</v>
      </c>
      <c r="D403" s="832" t="s">
        <v>1786</v>
      </c>
      <c r="E403" s="832" t="s">
        <v>2378</v>
      </c>
      <c r="F403" s="849">
        <v>5</v>
      </c>
      <c r="G403" s="849">
        <v>981</v>
      </c>
      <c r="H403" s="837">
        <v>1</v>
      </c>
      <c r="I403" s="849"/>
      <c r="J403" s="849"/>
      <c r="K403" s="837">
        <v>0</v>
      </c>
      <c r="L403" s="849">
        <v>5</v>
      </c>
      <c r="M403" s="850">
        <v>981</v>
      </c>
    </row>
    <row r="404" spans="1:13" ht="14.4" customHeight="1" x14ac:dyDescent="0.3">
      <c r="A404" s="831" t="s">
        <v>2054</v>
      </c>
      <c r="B404" s="832" t="s">
        <v>1784</v>
      </c>
      <c r="C404" s="832" t="s">
        <v>2063</v>
      </c>
      <c r="D404" s="832" t="s">
        <v>1786</v>
      </c>
      <c r="E404" s="832" t="s">
        <v>1796</v>
      </c>
      <c r="F404" s="849">
        <v>1</v>
      </c>
      <c r="G404" s="849">
        <v>117.71</v>
      </c>
      <c r="H404" s="837">
        <v>1</v>
      </c>
      <c r="I404" s="849"/>
      <c r="J404" s="849"/>
      <c r="K404" s="837">
        <v>0</v>
      </c>
      <c r="L404" s="849">
        <v>1</v>
      </c>
      <c r="M404" s="850">
        <v>117.71</v>
      </c>
    </row>
    <row r="405" spans="1:13" ht="14.4" customHeight="1" x14ac:dyDescent="0.3">
      <c r="A405" s="831" t="s">
        <v>2054</v>
      </c>
      <c r="B405" s="832" t="s">
        <v>1784</v>
      </c>
      <c r="C405" s="832" t="s">
        <v>2216</v>
      </c>
      <c r="D405" s="832" t="s">
        <v>1786</v>
      </c>
      <c r="E405" s="832" t="s">
        <v>1798</v>
      </c>
      <c r="F405" s="849">
        <v>10</v>
      </c>
      <c r="G405" s="849">
        <v>3924.1000000000004</v>
      </c>
      <c r="H405" s="837">
        <v>1</v>
      </c>
      <c r="I405" s="849"/>
      <c r="J405" s="849"/>
      <c r="K405" s="837">
        <v>0</v>
      </c>
      <c r="L405" s="849">
        <v>10</v>
      </c>
      <c r="M405" s="850">
        <v>3924.1000000000004</v>
      </c>
    </row>
    <row r="406" spans="1:13" ht="14.4" customHeight="1" x14ac:dyDescent="0.3">
      <c r="A406" s="831" t="s">
        <v>2054</v>
      </c>
      <c r="B406" s="832" t="s">
        <v>1784</v>
      </c>
      <c r="C406" s="832" t="s">
        <v>2111</v>
      </c>
      <c r="D406" s="832" t="s">
        <v>1786</v>
      </c>
      <c r="E406" s="832" t="s">
        <v>1800</v>
      </c>
      <c r="F406" s="849">
        <v>1</v>
      </c>
      <c r="G406" s="849">
        <v>181.11</v>
      </c>
      <c r="H406" s="837">
        <v>1</v>
      </c>
      <c r="I406" s="849"/>
      <c r="J406" s="849"/>
      <c r="K406" s="837">
        <v>0</v>
      </c>
      <c r="L406" s="849">
        <v>1</v>
      </c>
      <c r="M406" s="850">
        <v>181.11</v>
      </c>
    </row>
    <row r="407" spans="1:13" ht="14.4" customHeight="1" x14ac:dyDescent="0.3">
      <c r="A407" s="831" t="s">
        <v>2054</v>
      </c>
      <c r="B407" s="832" t="s">
        <v>1784</v>
      </c>
      <c r="C407" s="832" t="s">
        <v>2064</v>
      </c>
      <c r="D407" s="832" t="s">
        <v>1786</v>
      </c>
      <c r="E407" s="832" t="s">
        <v>2065</v>
      </c>
      <c r="F407" s="849">
        <v>19</v>
      </c>
      <c r="G407" s="849">
        <v>11470.68</v>
      </c>
      <c r="H407" s="837">
        <v>1</v>
      </c>
      <c r="I407" s="849"/>
      <c r="J407" s="849"/>
      <c r="K407" s="837">
        <v>0</v>
      </c>
      <c r="L407" s="849">
        <v>19</v>
      </c>
      <c r="M407" s="850">
        <v>11470.68</v>
      </c>
    </row>
    <row r="408" spans="1:13" ht="14.4" customHeight="1" x14ac:dyDescent="0.3">
      <c r="A408" s="831" t="s">
        <v>2054</v>
      </c>
      <c r="B408" s="832" t="s">
        <v>1784</v>
      </c>
      <c r="C408" s="832" t="s">
        <v>2674</v>
      </c>
      <c r="D408" s="832" t="s">
        <v>2675</v>
      </c>
      <c r="E408" s="832" t="s">
        <v>1790</v>
      </c>
      <c r="F408" s="849">
        <v>1</v>
      </c>
      <c r="G408" s="849">
        <v>430.05</v>
      </c>
      <c r="H408" s="837">
        <v>1</v>
      </c>
      <c r="I408" s="849"/>
      <c r="J408" s="849"/>
      <c r="K408" s="837">
        <v>0</v>
      </c>
      <c r="L408" s="849">
        <v>1</v>
      </c>
      <c r="M408" s="850">
        <v>430.05</v>
      </c>
    </row>
    <row r="409" spans="1:13" ht="14.4" customHeight="1" x14ac:dyDescent="0.3">
      <c r="A409" s="831" t="s">
        <v>2054</v>
      </c>
      <c r="B409" s="832" t="s">
        <v>1793</v>
      </c>
      <c r="C409" s="832" t="s">
        <v>2879</v>
      </c>
      <c r="D409" s="832" t="s">
        <v>2156</v>
      </c>
      <c r="E409" s="832" t="s">
        <v>2438</v>
      </c>
      <c r="F409" s="849">
        <v>1</v>
      </c>
      <c r="G409" s="849">
        <v>279.52999999999997</v>
      </c>
      <c r="H409" s="837">
        <v>1</v>
      </c>
      <c r="I409" s="849"/>
      <c r="J409" s="849"/>
      <c r="K409" s="837">
        <v>0</v>
      </c>
      <c r="L409" s="849">
        <v>1</v>
      </c>
      <c r="M409" s="850">
        <v>279.52999999999997</v>
      </c>
    </row>
    <row r="410" spans="1:13" ht="14.4" customHeight="1" x14ac:dyDescent="0.3">
      <c r="A410" s="831" t="s">
        <v>2054</v>
      </c>
      <c r="B410" s="832" t="s">
        <v>1793</v>
      </c>
      <c r="C410" s="832" t="s">
        <v>2589</v>
      </c>
      <c r="D410" s="832" t="s">
        <v>2156</v>
      </c>
      <c r="E410" s="832" t="s">
        <v>2245</v>
      </c>
      <c r="F410" s="849">
        <v>4</v>
      </c>
      <c r="G410" s="849">
        <v>1720.2</v>
      </c>
      <c r="H410" s="837">
        <v>1</v>
      </c>
      <c r="I410" s="849"/>
      <c r="J410" s="849"/>
      <c r="K410" s="837">
        <v>0</v>
      </c>
      <c r="L410" s="849">
        <v>4</v>
      </c>
      <c r="M410" s="850">
        <v>1720.2</v>
      </c>
    </row>
    <row r="411" spans="1:13" ht="14.4" customHeight="1" x14ac:dyDescent="0.3">
      <c r="A411" s="831" t="s">
        <v>2054</v>
      </c>
      <c r="B411" s="832" t="s">
        <v>1793</v>
      </c>
      <c r="C411" s="832" t="s">
        <v>2880</v>
      </c>
      <c r="D411" s="832" t="s">
        <v>2156</v>
      </c>
      <c r="E411" s="832" t="s">
        <v>1790</v>
      </c>
      <c r="F411" s="849">
        <v>1</v>
      </c>
      <c r="G411" s="849">
        <v>661.62</v>
      </c>
      <c r="H411" s="837">
        <v>1</v>
      </c>
      <c r="I411" s="849"/>
      <c r="J411" s="849"/>
      <c r="K411" s="837">
        <v>0</v>
      </c>
      <c r="L411" s="849">
        <v>1</v>
      </c>
      <c r="M411" s="850">
        <v>661.62</v>
      </c>
    </row>
    <row r="412" spans="1:13" ht="14.4" customHeight="1" x14ac:dyDescent="0.3">
      <c r="A412" s="831" t="s">
        <v>2054</v>
      </c>
      <c r="B412" s="832" t="s">
        <v>1793</v>
      </c>
      <c r="C412" s="832" t="s">
        <v>1797</v>
      </c>
      <c r="D412" s="832" t="s">
        <v>1795</v>
      </c>
      <c r="E412" s="832" t="s">
        <v>1798</v>
      </c>
      <c r="F412" s="849"/>
      <c r="G412" s="849"/>
      <c r="H412" s="837">
        <v>0</v>
      </c>
      <c r="I412" s="849">
        <v>3</v>
      </c>
      <c r="J412" s="849">
        <v>1433.52</v>
      </c>
      <c r="K412" s="837">
        <v>1</v>
      </c>
      <c r="L412" s="849">
        <v>3</v>
      </c>
      <c r="M412" s="850">
        <v>1433.52</v>
      </c>
    </row>
    <row r="413" spans="1:13" ht="14.4" customHeight="1" x14ac:dyDescent="0.3">
      <c r="A413" s="831" t="s">
        <v>2054</v>
      </c>
      <c r="B413" s="832" t="s">
        <v>1793</v>
      </c>
      <c r="C413" s="832" t="s">
        <v>2881</v>
      </c>
      <c r="D413" s="832" t="s">
        <v>1795</v>
      </c>
      <c r="E413" s="832" t="s">
        <v>2378</v>
      </c>
      <c r="F413" s="849"/>
      <c r="G413" s="849"/>
      <c r="H413" s="837">
        <v>0</v>
      </c>
      <c r="I413" s="849">
        <v>1</v>
      </c>
      <c r="J413" s="849">
        <v>310.58999999999997</v>
      </c>
      <c r="K413" s="837">
        <v>1</v>
      </c>
      <c r="L413" s="849">
        <v>1</v>
      </c>
      <c r="M413" s="850">
        <v>310.58999999999997</v>
      </c>
    </row>
    <row r="414" spans="1:13" ht="14.4" customHeight="1" x14ac:dyDescent="0.3">
      <c r="A414" s="831" t="s">
        <v>2054</v>
      </c>
      <c r="B414" s="832" t="s">
        <v>1793</v>
      </c>
      <c r="C414" s="832" t="s">
        <v>2882</v>
      </c>
      <c r="D414" s="832" t="s">
        <v>2883</v>
      </c>
      <c r="E414" s="832" t="s">
        <v>2011</v>
      </c>
      <c r="F414" s="849">
        <v>3</v>
      </c>
      <c r="G414" s="849">
        <v>401.37</v>
      </c>
      <c r="H414" s="837">
        <v>1</v>
      </c>
      <c r="I414" s="849"/>
      <c r="J414" s="849"/>
      <c r="K414" s="837">
        <v>0</v>
      </c>
      <c r="L414" s="849">
        <v>3</v>
      </c>
      <c r="M414" s="850">
        <v>401.37</v>
      </c>
    </row>
    <row r="415" spans="1:13" ht="14.4" customHeight="1" x14ac:dyDescent="0.3">
      <c r="A415" s="831" t="s">
        <v>2054</v>
      </c>
      <c r="B415" s="832" t="s">
        <v>3296</v>
      </c>
      <c r="C415" s="832" t="s">
        <v>2738</v>
      </c>
      <c r="D415" s="832" t="s">
        <v>2739</v>
      </c>
      <c r="E415" s="832" t="s">
        <v>2740</v>
      </c>
      <c r="F415" s="849"/>
      <c r="G415" s="849"/>
      <c r="H415" s="837">
        <v>0</v>
      </c>
      <c r="I415" s="849">
        <v>1</v>
      </c>
      <c r="J415" s="849">
        <v>621.88</v>
      </c>
      <c r="K415" s="837">
        <v>1</v>
      </c>
      <c r="L415" s="849">
        <v>1</v>
      </c>
      <c r="M415" s="850">
        <v>621.88</v>
      </c>
    </row>
    <row r="416" spans="1:13" ht="14.4" customHeight="1" x14ac:dyDescent="0.3">
      <c r="A416" s="831" t="s">
        <v>2054</v>
      </c>
      <c r="B416" s="832" t="s">
        <v>3288</v>
      </c>
      <c r="C416" s="832" t="s">
        <v>2732</v>
      </c>
      <c r="D416" s="832" t="s">
        <v>2733</v>
      </c>
      <c r="E416" s="832" t="s">
        <v>2734</v>
      </c>
      <c r="F416" s="849">
        <v>1</v>
      </c>
      <c r="G416" s="849">
        <v>1065.51</v>
      </c>
      <c r="H416" s="837">
        <v>1</v>
      </c>
      <c r="I416" s="849"/>
      <c r="J416" s="849"/>
      <c r="K416" s="837">
        <v>0</v>
      </c>
      <c r="L416" s="849">
        <v>1</v>
      </c>
      <c r="M416" s="850">
        <v>1065.51</v>
      </c>
    </row>
    <row r="417" spans="1:13" ht="14.4" customHeight="1" x14ac:dyDescent="0.3">
      <c r="A417" s="831" t="s">
        <v>2054</v>
      </c>
      <c r="B417" s="832" t="s">
        <v>3288</v>
      </c>
      <c r="C417" s="832" t="s">
        <v>2735</v>
      </c>
      <c r="D417" s="832" t="s">
        <v>2733</v>
      </c>
      <c r="E417" s="832" t="s">
        <v>2736</v>
      </c>
      <c r="F417" s="849">
        <v>3</v>
      </c>
      <c r="G417" s="849">
        <v>10441.950000000001</v>
      </c>
      <c r="H417" s="837">
        <v>1</v>
      </c>
      <c r="I417" s="849"/>
      <c r="J417" s="849"/>
      <c r="K417" s="837">
        <v>0</v>
      </c>
      <c r="L417" s="849">
        <v>3</v>
      </c>
      <c r="M417" s="850">
        <v>10441.950000000001</v>
      </c>
    </row>
    <row r="418" spans="1:13" ht="14.4" customHeight="1" x14ac:dyDescent="0.3">
      <c r="A418" s="831" t="s">
        <v>2054</v>
      </c>
      <c r="B418" s="832" t="s">
        <v>3297</v>
      </c>
      <c r="C418" s="832" t="s">
        <v>2678</v>
      </c>
      <c r="D418" s="832" t="s">
        <v>2679</v>
      </c>
      <c r="E418" s="832" t="s">
        <v>2680</v>
      </c>
      <c r="F418" s="849">
        <v>1</v>
      </c>
      <c r="G418" s="849">
        <v>739.33</v>
      </c>
      <c r="H418" s="837">
        <v>1</v>
      </c>
      <c r="I418" s="849"/>
      <c r="J418" s="849"/>
      <c r="K418" s="837">
        <v>0</v>
      </c>
      <c r="L418" s="849">
        <v>1</v>
      </c>
      <c r="M418" s="850">
        <v>739.33</v>
      </c>
    </row>
    <row r="419" spans="1:13" ht="14.4" customHeight="1" x14ac:dyDescent="0.3">
      <c r="A419" s="831" t="s">
        <v>2054</v>
      </c>
      <c r="B419" s="832" t="s">
        <v>3297</v>
      </c>
      <c r="C419" s="832" t="s">
        <v>2683</v>
      </c>
      <c r="D419" s="832" t="s">
        <v>2679</v>
      </c>
      <c r="E419" s="832" t="s">
        <v>2684</v>
      </c>
      <c r="F419" s="849"/>
      <c r="G419" s="849"/>
      <c r="H419" s="837">
        <v>0</v>
      </c>
      <c r="I419" s="849">
        <v>37</v>
      </c>
      <c r="J419" s="849">
        <v>7262.0299999999988</v>
      </c>
      <c r="K419" s="837">
        <v>1</v>
      </c>
      <c r="L419" s="849">
        <v>37</v>
      </c>
      <c r="M419" s="850">
        <v>7262.0299999999988</v>
      </c>
    </row>
    <row r="420" spans="1:13" ht="14.4" customHeight="1" x14ac:dyDescent="0.3">
      <c r="A420" s="831" t="s">
        <v>2054</v>
      </c>
      <c r="B420" s="832" t="s">
        <v>3297</v>
      </c>
      <c r="C420" s="832" t="s">
        <v>2681</v>
      </c>
      <c r="D420" s="832" t="s">
        <v>2679</v>
      </c>
      <c r="E420" s="832" t="s">
        <v>2682</v>
      </c>
      <c r="F420" s="849"/>
      <c r="G420" s="849"/>
      <c r="H420" s="837">
        <v>0</v>
      </c>
      <c r="I420" s="849">
        <v>9</v>
      </c>
      <c r="J420" s="849">
        <v>1450.23</v>
      </c>
      <c r="K420" s="837">
        <v>1</v>
      </c>
      <c r="L420" s="849">
        <v>9</v>
      </c>
      <c r="M420" s="850">
        <v>1450.23</v>
      </c>
    </row>
    <row r="421" spans="1:13" ht="14.4" customHeight="1" x14ac:dyDescent="0.3">
      <c r="A421" s="831" t="s">
        <v>2054</v>
      </c>
      <c r="B421" s="832" t="s">
        <v>3278</v>
      </c>
      <c r="C421" s="832" t="s">
        <v>2904</v>
      </c>
      <c r="D421" s="832" t="s">
        <v>2905</v>
      </c>
      <c r="E421" s="832" t="s">
        <v>1713</v>
      </c>
      <c r="F421" s="849"/>
      <c r="G421" s="849"/>
      <c r="H421" s="837">
        <v>0</v>
      </c>
      <c r="I421" s="849">
        <v>2</v>
      </c>
      <c r="J421" s="849">
        <v>3086.52</v>
      </c>
      <c r="K421" s="837">
        <v>1</v>
      </c>
      <c r="L421" s="849">
        <v>2</v>
      </c>
      <c r="M421" s="850">
        <v>3086.52</v>
      </c>
    </row>
    <row r="422" spans="1:13" ht="14.4" customHeight="1" x14ac:dyDescent="0.3">
      <c r="A422" s="831" t="s">
        <v>2054</v>
      </c>
      <c r="B422" s="832" t="s">
        <v>1801</v>
      </c>
      <c r="C422" s="832" t="s">
        <v>1802</v>
      </c>
      <c r="D422" s="832" t="s">
        <v>827</v>
      </c>
      <c r="E422" s="832" t="s">
        <v>1803</v>
      </c>
      <c r="F422" s="849"/>
      <c r="G422" s="849"/>
      <c r="H422" s="837">
        <v>0</v>
      </c>
      <c r="I422" s="849">
        <v>1</v>
      </c>
      <c r="J422" s="849">
        <v>300.31</v>
      </c>
      <c r="K422" s="837">
        <v>1</v>
      </c>
      <c r="L422" s="849">
        <v>1</v>
      </c>
      <c r="M422" s="850">
        <v>300.31</v>
      </c>
    </row>
    <row r="423" spans="1:13" ht="14.4" customHeight="1" x14ac:dyDescent="0.3">
      <c r="A423" s="831" t="s">
        <v>2054</v>
      </c>
      <c r="B423" s="832" t="s">
        <v>1801</v>
      </c>
      <c r="C423" s="832" t="s">
        <v>2917</v>
      </c>
      <c r="D423" s="832" t="s">
        <v>827</v>
      </c>
      <c r="E423" s="832" t="s">
        <v>2918</v>
      </c>
      <c r="F423" s="849"/>
      <c r="G423" s="849"/>
      <c r="H423" s="837">
        <v>0</v>
      </c>
      <c r="I423" s="849">
        <v>1</v>
      </c>
      <c r="J423" s="849">
        <v>333.68</v>
      </c>
      <c r="K423" s="837">
        <v>1</v>
      </c>
      <c r="L423" s="849">
        <v>1</v>
      </c>
      <c r="M423" s="850">
        <v>333.68</v>
      </c>
    </row>
    <row r="424" spans="1:13" ht="14.4" customHeight="1" x14ac:dyDescent="0.3">
      <c r="A424" s="831" t="s">
        <v>2054</v>
      </c>
      <c r="B424" s="832" t="s">
        <v>1804</v>
      </c>
      <c r="C424" s="832" t="s">
        <v>2319</v>
      </c>
      <c r="D424" s="832" t="s">
        <v>2320</v>
      </c>
      <c r="E424" s="832" t="s">
        <v>2321</v>
      </c>
      <c r="F424" s="849"/>
      <c r="G424" s="849"/>
      <c r="H424" s="837">
        <v>0</v>
      </c>
      <c r="I424" s="849">
        <v>3</v>
      </c>
      <c r="J424" s="849">
        <v>98.609999999999985</v>
      </c>
      <c r="K424" s="837">
        <v>1</v>
      </c>
      <c r="L424" s="849">
        <v>3</v>
      </c>
      <c r="M424" s="850">
        <v>98.609999999999985</v>
      </c>
    </row>
    <row r="425" spans="1:13" ht="14.4" customHeight="1" x14ac:dyDescent="0.3">
      <c r="A425" s="831" t="s">
        <v>2054</v>
      </c>
      <c r="B425" s="832" t="s">
        <v>1807</v>
      </c>
      <c r="C425" s="832" t="s">
        <v>1975</v>
      </c>
      <c r="D425" s="832" t="s">
        <v>1812</v>
      </c>
      <c r="E425" s="832" t="s">
        <v>1976</v>
      </c>
      <c r="F425" s="849"/>
      <c r="G425" s="849"/>
      <c r="H425" s="837">
        <v>0</v>
      </c>
      <c r="I425" s="849">
        <v>1</v>
      </c>
      <c r="J425" s="849">
        <v>84.18</v>
      </c>
      <c r="K425" s="837">
        <v>1</v>
      </c>
      <c r="L425" s="849">
        <v>1</v>
      </c>
      <c r="M425" s="850">
        <v>84.18</v>
      </c>
    </row>
    <row r="426" spans="1:13" ht="14.4" customHeight="1" x14ac:dyDescent="0.3">
      <c r="A426" s="831" t="s">
        <v>2054</v>
      </c>
      <c r="B426" s="832" t="s">
        <v>1807</v>
      </c>
      <c r="C426" s="832" t="s">
        <v>1814</v>
      </c>
      <c r="D426" s="832" t="s">
        <v>1809</v>
      </c>
      <c r="E426" s="832" t="s">
        <v>1815</v>
      </c>
      <c r="F426" s="849"/>
      <c r="G426" s="849"/>
      <c r="H426" s="837">
        <v>0</v>
      </c>
      <c r="I426" s="849">
        <v>2</v>
      </c>
      <c r="J426" s="849">
        <v>98.16</v>
      </c>
      <c r="K426" s="837">
        <v>1</v>
      </c>
      <c r="L426" s="849">
        <v>2</v>
      </c>
      <c r="M426" s="850">
        <v>98.16</v>
      </c>
    </row>
    <row r="427" spans="1:13" ht="14.4" customHeight="1" x14ac:dyDescent="0.3">
      <c r="A427" s="831" t="s">
        <v>2054</v>
      </c>
      <c r="B427" s="832" t="s">
        <v>1807</v>
      </c>
      <c r="C427" s="832" t="s">
        <v>1811</v>
      </c>
      <c r="D427" s="832" t="s">
        <v>1812</v>
      </c>
      <c r="E427" s="832" t="s">
        <v>1813</v>
      </c>
      <c r="F427" s="849"/>
      <c r="G427" s="849"/>
      <c r="H427" s="837">
        <v>0</v>
      </c>
      <c r="I427" s="849">
        <v>2</v>
      </c>
      <c r="J427" s="849">
        <v>98.16</v>
      </c>
      <c r="K427" s="837">
        <v>1</v>
      </c>
      <c r="L427" s="849">
        <v>2</v>
      </c>
      <c r="M427" s="850">
        <v>98.16</v>
      </c>
    </row>
    <row r="428" spans="1:13" ht="14.4" customHeight="1" x14ac:dyDescent="0.3">
      <c r="A428" s="831" t="s">
        <v>2054</v>
      </c>
      <c r="B428" s="832" t="s">
        <v>1816</v>
      </c>
      <c r="C428" s="832" t="s">
        <v>1819</v>
      </c>
      <c r="D428" s="832" t="s">
        <v>1156</v>
      </c>
      <c r="E428" s="832" t="s">
        <v>1820</v>
      </c>
      <c r="F428" s="849"/>
      <c r="G428" s="849"/>
      <c r="H428" s="837">
        <v>0</v>
      </c>
      <c r="I428" s="849">
        <v>1</v>
      </c>
      <c r="J428" s="849">
        <v>154.36000000000001</v>
      </c>
      <c r="K428" s="837">
        <v>1</v>
      </c>
      <c r="L428" s="849">
        <v>1</v>
      </c>
      <c r="M428" s="850">
        <v>154.36000000000001</v>
      </c>
    </row>
    <row r="429" spans="1:13" ht="14.4" customHeight="1" x14ac:dyDescent="0.3">
      <c r="A429" s="831" t="s">
        <v>2054</v>
      </c>
      <c r="B429" s="832" t="s">
        <v>1825</v>
      </c>
      <c r="C429" s="832" t="s">
        <v>2700</v>
      </c>
      <c r="D429" s="832" t="s">
        <v>2701</v>
      </c>
      <c r="E429" s="832" t="s">
        <v>2444</v>
      </c>
      <c r="F429" s="849">
        <v>10</v>
      </c>
      <c r="G429" s="849">
        <v>1705.2</v>
      </c>
      <c r="H429" s="837">
        <v>1</v>
      </c>
      <c r="I429" s="849"/>
      <c r="J429" s="849"/>
      <c r="K429" s="837">
        <v>0</v>
      </c>
      <c r="L429" s="849">
        <v>10</v>
      </c>
      <c r="M429" s="850">
        <v>1705.2</v>
      </c>
    </row>
    <row r="430" spans="1:13" ht="14.4" customHeight="1" x14ac:dyDescent="0.3">
      <c r="A430" s="831" t="s">
        <v>2054</v>
      </c>
      <c r="B430" s="832" t="s">
        <v>3284</v>
      </c>
      <c r="C430" s="832" t="s">
        <v>2095</v>
      </c>
      <c r="D430" s="832" t="s">
        <v>1202</v>
      </c>
      <c r="E430" s="832" t="s">
        <v>2096</v>
      </c>
      <c r="F430" s="849">
        <v>2</v>
      </c>
      <c r="G430" s="849">
        <v>197.5</v>
      </c>
      <c r="H430" s="837">
        <v>1</v>
      </c>
      <c r="I430" s="849"/>
      <c r="J430" s="849"/>
      <c r="K430" s="837">
        <v>0</v>
      </c>
      <c r="L430" s="849">
        <v>2</v>
      </c>
      <c r="M430" s="850">
        <v>197.5</v>
      </c>
    </row>
    <row r="431" spans="1:13" ht="14.4" customHeight="1" x14ac:dyDescent="0.3">
      <c r="A431" s="831" t="s">
        <v>2054</v>
      </c>
      <c r="B431" s="832" t="s">
        <v>3279</v>
      </c>
      <c r="C431" s="832" t="s">
        <v>2685</v>
      </c>
      <c r="D431" s="832" t="s">
        <v>2235</v>
      </c>
      <c r="E431" s="832" t="s">
        <v>2686</v>
      </c>
      <c r="F431" s="849"/>
      <c r="G431" s="849"/>
      <c r="H431" s="837">
        <v>0</v>
      </c>
      <c r="I431" s="849">
        <v>7</v>
      </c>
      <c r="J431" s="849">
        <v>641.2600000000001</v>
      </c>
      <c r="K431" s="837">
        <v>1</v>
      </c>
      <c r="L431" s="849">
        <v>7</v>
      </c>
      <c r="M431" s="850">
        <v>641.2600000000001</v>
      </c>
    </row>
    <row r="432" spans="1:13" ht="14.4" customHeight="1" x14ac:dyDescent="0.3">
      <c r="A432" s="831" t="s">
        <v>2054</v>
      </c>
      <c r="B432" s="832" t="s">
        <v>3289</v>
      </c>
      <c r="C432" s="832" t="s">
        <v>2561</v>
      </c>
      <c r="D432" s="832" t="s">
        <v>667</v>
      </c>
      <c r="E432" s="832" t="s">
        <v>2458</v>
      </c>
      <c r="F432" s="849"/>
      <c r="G432" s="849"/>
      <c r="H432" s="837">
        <v>0</v>
      </c>
      <c r="I432" s="849">
        <v>3</v>
      </c>
      <c r="J432" s="849">
        <v>145.26</v>
      </c>
      <c r="K432" s="837">
        <v>1</v>
      </c>
      <c r="L432" s="849">
        <v>3</v>
      </c>
      <c r="M432" s="850">
        <v>145.26</v>
      </c>
    </row>
    <row r="433" spans="1:13" ht="14.4" customHeight="1" x14ac:dyDescent="0.3">
      <c r="A433" s="831" t="s">
        <v>2054</v>
      </c>
      <c r="B433" s="832" t="s">
        <v>3289</v>
      </c>
      <c r="C433" s="832" t="s">
        <v>2562</v>
      </c>
      <c r="D433" s="832" t="s">
        <v>2563</v>
      </c>
      <c r="E433" s="832" t="s">
        <v>2564</v>
      </c>
      <c r="F433" s="849">
        <v>6</v>
      </c>
      <c r="G433" s="849">
        <v>237.84</v>
      </c>
      <c r="H433" s="837">
        <v>1</v>
      </c>
      <c r="I433" s="849"/>
      <c r="J433" s="849"/>
      <c r="K433" s="837">
        <v>0</v>
      </c>
      <c r="L433" s="849">
        <v>6</v>
      </c>
      <c r="M433" s="850">
        <v>237.84</v>
      </c>
    </row>
    <row r="434" spans="1:13" ht="14.4" customHeight="1" x14ac:dyDescent="0.3">
      <c r="A434" s="831" t="s">
        <v>2054</v>
      </c>
      <c r="B434" s="832" t="s">
        <v>1861</v>
      </c>
      <c r="C434" s="832" t="s">
        <v>2106</v>
      </c>
      <c r="D434" s="832" t="s">
        <v>2107</v>
      </c>
      <c r="E434" s="832" t="s">
        <v>2108</v>
      </c>
      <c r="F434" s="849">
        <v>2</v>
      </c>
      <c r="G434" s="849">
        <v>72.540000000000006</v>
      </c>
      <c r="H434" s="837">
        <v>1</v>
      </c>
      <c r="I434" s="849"/>
      <c r="J434" s="849"/>
      <c r="K434" s="837">
        <v>0</v>
      </c>
      <c r="L434" s="849">
        <v>2</v>
      </c>
      <c r="M434" s="850">
        <v>72.540000000000006</v>
      </c>
    </row>
    <row r="435" spans="1:13" ht="14.4" customHeight="1" x14ac:dyDescent="0.3">
      <c r="A435" s="831" t="s">
        <v>2054</v>
      </c>
      <c r="B435" s="832" t="s">
        <v>1861</v>
      </c>
      <c r="C435" s="832" t="s">
        <v>1862</v>
      </c>
      <c r="D435" s="832" t="s">
        <v>635</v>
      </c>
      <c r="E435" s="832" t="s">
        <v>636</v>
      </c>
      <c r="F435" s="849"/>
      <c r="G435" s="849"/>
      <c r="H435" s="837">
        <v>0</v>
      </c>
      <c r="I435" s="849">
        <v>6</v>
      </c>
      <c r="J435" s="849">
        <v>435.3</v>
      </c>
      <c r="K435" s="837">
        <v>1</v>
      </c>
      <c r="L435" s="849">
        <v>6</v>
      </c>
      <c r="M435" s="850">
        <v>435.3</v>
      </c>
    </row>
    <row r="436" spans="1:13" ht="14.4" customHeight="1" x14ac:dyDescent="0.3">
      <c r="A436" s="831" t="s">
        <v>2054</v>
      </c>
      <c r="B436" s="832" t="s">
        <v>1861</v>
      </c>
      <c r="C436" s="832" t="s">
        <v>2655</v>
      </c>
      <c r="D436" s="832" t="s">
        <v>635</v>
      </c>
      <c r="E436" s="832" t="s">
        <v>2656</v>
      </c>
      <c r="F436" s="849"/>
      <c r="G436" s="849"/>
      <c r="H436" s="837">
        <v>0</v>
      </c>
      <c r="I436" s="849">
        <v>4</v>
      </c>
      <c r="J436" s="849">
        <v>261.12</v>
      </c>
      <c r="K436" s="837">
        <v>1</v>
      </c>
      <c r="L436" s="849">
        <v>4</v>
      </c>
      <c r="M436" s="850">
        <v>261.12</v>
      </c>
    </row>
    <row r="437" spans="1:13" ht="14.4" customHeight="1" x14ac:dyDescent="0.3">
      <c r="A437" s="831" t="s">
        <v>2054</v>
      </c>
      <c r="B437" s="832" t="s">
        <v>1882</v>
      </c>
      <c r="C437" s="832" t="s">
        <v>1883</v>
      </c>
      <c r="D437" s="832" t="s">
        <v>962</v>
      </c>
      <c r="E437" s="832" t="s">
        <v>1884</v>
      </c>
      <c r="F437" s="849"/>
      <c r="G437" s="849"/>
      <c r="H437" s="837"/>
      <c r="I437" s="849">
        <v>11</v>
      </c>
      <c r="J437" s="849">
        <v>0</v>
      </c>
      <c r="K437" s="837"/>
      <c r="L437" s="849">
        <v>11</v>
      </c>
      <c r="M437" s="850">
        <v>0</v>
      </c>
    </row>
    <row r="438" spans="1:13" ht="14.4" customHeight="1" x14ac:dyDescent="0.3">
      <c r="A438" s="831" t="s">
        <v>2054</v>
      </c>
      <c r="B438" s="832" t="s">
        <v>1901</v>
      </c>
      <c r="C438" s="832" t="s">
        <v>2003</v>
      </c>
      <c r="D438" s="832" t="s">
        <v>2004</v>
      </c>
      <c r="E438" s="832" t="s">
        <v>2005</v>
      </c>
      <c r="F438" s="849"/>
      <c r="G438" s="849"/>
      <c r="H438" s="837">
        <v>0</v>
      </c>
      <c r="I438" s="849">
        <v>2</v>
      </c>
      <c r="J438" s="849">
        <v>18.8</v>
      </c>
      <c r="K438" s="837">
        <v>1</v>
      </c>
      <c r="L438" s="849">
        <v>2</v>
      </c>
      <c r="M438" s="850">
        <v>18.8</v>
      </c>
    </row>
    <row r="439" spans="1:13" ht="14.4" customHeight="1" x14ac:dyDescent="0.3">
      <c r="A439" s="831" t="s">
        <v>2054</v>
      </c>
      <c r="B439" s="832" t="s">
        <v>1901</v>
      </c>
      <c r="C439" s="832" t="s">
        <v>2240</v>
      </c>
      <c r="D439" s="832" t="s">
        <v>2241</v>
      </c>
      <c r="E439" s="832" t="s">
        <v>2242</v>
      </c>
      <c r="F439" s="849"/>
      <c r="G439" s="849"/>
      <c r="H439" s="837">
        <v>0</v>
      </c>
      <c r="I439" s="849">
        <v>1</v>
      </c>
      <c r="J439" s="849">
        <v>18.809999999999999</v>
      </c>
      <c r="K439" s="837">
        <v>1</v>
      </c>
      <c r="L439" s="849">
        <v>1</v>
      </c>
      <c r="M439" s="850">
        <v>18.809999999999999</v>
      </c>
    </row>
    <row r="440" spans="1:13" ht="14.4" customHeight="1" x14ac:dyDescent="0.3">
      <c r="A440" s="831" t="s">
        <v>2054</v>
      </c>
      <c r="B440" s="832" t="s">
        <v>1901</v>
      </c>
      <c r="C440" s="832" t="s">
        <v>2657</v>
      </c>
      <c r="D440" s="832" t="s">
        <v>2658</v>
      </c>
      <c r="E440" s="832" t="s">
        <v>1904</v>
      </c>
      <c r="F440" s="849">
        <v>1</v>
      </c>
      <c r="G440" s="849">
        <v>4.7</v>
      </c>
      <c r="H440" s="837">
        <v>1</v>
      </c>
      <c r="I440" s="849"/>
      <c r="J440" s="849"/>
      <c r="K440" s="837">
        <v>0</v>
      </c>
      <c r="L440" s="849">
        <v>1</v>
      </c>
      <c r="M440" s="850">
        <v>4.7</v>
      </c>
    </row>
    <row r="441" spans="1:13" ht="14.4" customHeight="1" x14ac:dyDescent="0.3">
      <c r="A441" s="831" t="s">
        <v>2054</v>
      </c>
      <c r="B441" s="832" t="s">
        <v>1901</v>
      </c>
      <c r="C441" s="832" t="s">
        <v>1902</v>
      </c>
      <c r="D441" s="832" t="s">
        <v>1903</v>
      </c>
      <c r="E441" s="832" t="s">
        <v>1904</v>
      </c>
      <c r="F441" s="849"/>
      <c r="G441" s="849"/>
      <c r="H441" s="837">
        <v>0</v>
      </c>
      <c r="I441" s="849">
        <v>3</v>
      </c>
      <c r="J441" s="849">
        <v>14.100000000000001</v>
      </c>
      <c r="K441" s="837">
        <v>1</v>
      </c>
      <c r="L441" s="849">
        <v>3</v>
      </c>
      <c r="M441" s="850">
        <v>14.100000000000001</v>
      </c>
    </row>
    <row r="442" spans="1:13" ht="14.4" customHeight="1" x14ac:dyDescent="0.3">
      <c r="A442" s="831" t="s">
        <v>2054</v>
      </c>
      <c r="B442" s="832" t="s">
        <v>1909</v>
      </c>
      <c r="C442" s="832" t="s">
        <v>2953</v>
      </c>
      <c r="D442" s="832" t="s">
        <v>2954</v>
      </c>
      <c r="E442" s="832" t="s">
        <v>2634</v>
      </c>
      <c r="F442" s="849">
        <v>8</v>
      </c>
      <c r="G442" s="849">
        <v>0</v>
      </c>
      <c r="H442" s="837"/>
      <c r="I442" s="849"/>
      <c r="J442" s="849"/>
      <c r="K442" s="837"/>
      <c r="L442" s="849">
        <v>8</v>
      </c>
      <c r="M442" s="850">
        <v>0</v>
      </c>
    </row>
    <row r="443" spans="1:13" ht="14.4" customHeight="1" x14ac:dyDescent="0.3">
      <c r="A443" s="831" t="s">
        <v>2054</v>
      </c>
      <c r="B443" s="832" t="s">
        <v>1909</v>
      </c>
      <c r="C443" s="832" t="s">
        <v>1910</v>
      </c>
      <c r="D443" s="832" t="s">
        <v>1121</v>
      </c>
      <c r="E443" s="832" t="s">
        <v>1911</v>
      </c>
      <c r="F443" s="849"/>
      <c r="G443" s="849"/>
      <c r="H443" s="837"/>
      <c r="I443" s="849">
        <v>7</v>
      </c>
      <c r="J443" s="849">
        <v>0</v>
      </c>
      <c r="K443" s="837"/>
      <c r="L443" s="849">
        <v>7</v>
      </c>
      <c r="M443" s="850">
        <v>0</v>
      </c>
    </row>
    <row r="444" spans="1:13" ht="14.4" customHeight="1" x14ac:dyDescent="0.3">
      <c r="A444" s="831" t="s">
        <v>2054</v>
      </c>
      <c r="B444" s="832" t="s">
        <v>1909</v>
      </c>
      <c r="C444" s="832" t="s">
        <v>2955</v>
      </c>
      <c r="D444" s="832" t="s">
        <v>2633</v>
      </c>
      <c r="E444" s="832" t="s">
        <v>2378</v>
      </c>
      <c r="F444" s="849">
        <v>1</v>
      </c>
      <c r="G444" s="849">
        <v>0</v>
      </c>
      <c r="H444" s="837"/>
      <c r="I444" s="849"/>
      <c r="J444" s="849"/>
      <c r="K444" s="837"/>
      <c r="L444" s="849">
        <v>1</v>
      </c>
      <c r="M444" s="850">
        <v>0</v>
      </c>
    </row>
    <row r="445" spans="1:13" ht="14.4" customHeight="1" x14ac:dyDescent="0.3">
      <c r="A445" s="831" t="s">
        <v>2054</v>
      </c>
      <c r="B445" s="832" t="s">
        <v>1909</v>
      </c>
      <c r="C445" s="832" t="s">
        <v>2956</v>
      </c>
      <c r="D445" s="832" t="s">
        <v>2957</v>
      </c>
      <c r="E445" s="832" t="s">
        <v>2378</v>
      </c>
      <c r="F445" s="849">
        <v>1</v>
      </c>
      <c r="G445" s="849">
        <v>0</v>
      </c>
      <c r="H445" s="837"/>
      <c r="I445" s="849"/>
      <c r="J445" s="849"/>
      <c r="K445" s="837"/>
      <c r="L445" s="849">
        <v>1</v>
      </c>
      <c r="M445" s="850">
        <v>0</v>
      </c>
    </row>
    <row r="446" spans="1:13" ht="14.4" customHeight="1" x14ac:dyDescent="0.3">
      <c r="A446" s="831" t="s">
        <v>2054</v>
      </c>
      <c r="B446" s="832" t="s">
        <v>1912</v>
      </c>
      <c r="C446" s="832" t="s">
        <v>1914</v>
      </c>
      <c r="D446" s="832" t="s">
        <v>715</v>
      </c>
      <c r="E446" s="832" t="s">
        <v>1796</v>
      </c>
      <c r="F446" s="849"/>
      <c r="G446" s="849"/>
      <c r="H446" s="837">
        <v>0</v>
      </c>
      <c r="I446" s="849">
        <v>3</v>
      </c>
      <c r="J446" s="849">
        <v>396</v>
      </c>
      <c r="K446" s="837">
        <v>1</v>
      </c>
      <c r="L446" s="849">
        <v>3</v>
      </c>
      <c r="M446" s="850">
        <v>396</v>
      </c>
    </row>
    <row r="447" spans="1:13" ht="14.4" customHeight="1" x14ac:dyDescent="0.3">
      <c r="A447" s="831" t="s">
        <v>2054</v>
      </c>
      <c r="B447" s="832" t="s">
        <v>1912</v>
      </c>
      <c r="C447" s="832" t="s">
        <v>2710</v>
      </c>
      <c r="D447" s="832" t="s">
        <v>715</v>
      </c>
      <c r="E447" s="832" t="s">
        <v>2711</v>
      </c>
      <c r="F447" s="849"/>
      <c r="G447" s="849"/>
      <c r="H447" s="837">
        <v>0</v>
      </c>
      <c r="I447" s="849">
        <v>2</v>
      </c>
      <c r="J447" s="849">
        <v>528</v>
      </c>
      <c r="K447" s="837">
        <v>1</v>
      </c>
      <c r="L447" s="849">
        <v>2</v>
      </c>
      <c r="M447" s="850">
        <v>528</v>
      </c>
    </row>
    <row r="448" spans="1:13" ht="14.4" customHeight="1" x14ac:dyDescent="0.3">
      <c r="A448" s="831" t="s">
        <v>2054</v>
      </c>
      <c r="B448" s="832" t="s">
        <v>1915</v>
      </c>
      <c r="C448" s="832" t="s">
        <v>1916</v>
      </c>
      <c r="D448" s="832" t="s">
        <v>1096</v>
      </c>
      <c r="E448" s="832" t="s">
        <v>1917</v>
      </c>
      <c r="F448" s="849"/>
      <c r="G448" s="849"/>
      <c r="H448" s="837">
        <v>0</v>
      </c>
      <c r="I448" s="849">
        <v>1</v>
      </c>
      <c r="J448" s="849">
        <v>63.75</v>
      </c>
      <c r="K448" s="837">
        <v>1</v>
      </c>
      <c r="L448" s="849">
        <v>1</v>
      </c>
      <c r="M448" s="850">
        <v>63.75</v>
      </c>
    </row>
    <row r="449" spans="1:13" ht="14.4" customHeight="1" x14ac:dyDescent="0.3">
      <c r="A449" s="831" t="s">
        <v>2054</v>
      </c>
      <c r="B449" s="832" t="s">
        <v>3298</v>
      </c>
      <c r="C449" s="832" t="s">
        <v>2963</v>
      </c>
      <c r="D449" s="832" t="s">
        <v>2964</v>
      </c>
      <c r="E449" s="832" t="s">
        <v>2965</v>
      </c>
      <c r="F449" s="849">
        <v>1</v>
      </c>
      <c r="G449" s="849">
        <v>707.67</v>
      </c>
      <c r="H449" s="837">
        <v>1</v>
      </c>
      <c r="I449" s="849"/>
      <c r="J449" s="849"/>
      <c r="K449" s="837">
        <v>0</v>
      </c>
      <c r="L449" s="849">
        <v>1</v>
      </c>
      <c r="M449" s="850">
        <v>707.67</v>
      </c>
    </row>
    <row r="450" spans="1:13" ht="14.4" customHeight="1" x14ac:dyDescent="0.3">
      <c r="A450" s="831" t="s">
        <v>2054</v>
      </c>
      <c r="B450" s="832" t="s">
        <v>2017</v>
      </c>
      <c r="C450" s="832" t="s">
        <v>2548</v>
      </c>
      <c r="D450" s="832" t="s">
        <v>2019</v>
      </c>
      <c r="E450" s="832" t="s">
        <v>2549</v>
      </c>
      <c r="F450" s="849"/>
      <c r="G450" s="849"/>
      <c r="H450" s="837">
        <v>0</v>
      </c>
      <c r="I450" s="849">
        <v>1</v>
      </c>
      <c r="J450" s="849">
        <v>176.32</v>
      </c>
      <c r="K450" s="837">
        <v>1</v>
      </c>
      <c r="L450" s="849">
        <v>1</v>
      </c>
      <c r="M450" s="850">
        <v>176.32</v>
      </c>
    </row>
    <row r="451" spans="1:13" ht="14.4" customHeight="1" x14ac:dyDescent="0.3">
      <c r="A451" s="831" t="s">
        <v>2054</v>
      </c>
      <c r="B451" s="832" t="s">
        <v>3285</v>
      </c>
      <c r="C451" s="832" t="s">
        <v>2712</v>
      </c>
      <c r="D451" s="832" t="s">
        <v>2265</v>
      </c>
      <c r="E451" s="832" t="s">
        <v>1958</v>
      </c>
      <c r="F451" s="849"/>
      <c r="G451" s="849"/>
      <c r="H451" s="837">
        <v>0</v>
      </c>
      <c r="I451" s="849">
        <v>1</v>
      </c>
      <c r="J451" s="849">
        <v>58.77</v>
      </c>
      <c r="K451" s="837">
        <v>1</v>
      </c>
      <c r="L451" s="849">
        <v>1</v>
      </c>
      <c r="M451" s="850">
        <v>58.77</v>
      </c>
    </row>
    <row r="452" spans="1:13" ht="14.4" customHeight="1" x14ac:dyDescent="0.3">
      <c r="A452" s="831" t="s">
        <v>2054</v>
      </c>
      <c r="B452" s="832" t="s">
        <v>3285</v>
      </c>
      <c r="C452" s="832" t="s">
        <v>2713</v>
      </c>
      <c r="D452" s="832" t="s">
        <v>2714</v>
      </c>
      <c r="E452" s="832" t="s">
        <v>2069</v>
      </c>
      <c r="F452" s="849">
        <v>1</v>
      </c>
      <c r="G452" s="849">
        <v>176.32</v>
      </c>
      <c r="H452" s="837">
        <v>1</v>
      </c>
      <c r="I452" s="849"/>
      <c r="J452" s="849"/>
      <c r="K452" s="837">
        <v>0</v>
      </c>
      <c r="L452" s="849">
        <v>1</v>
      </c>
      <c r="M452" s="850">
        <v>176.32</v>
      </c>
    </row>
    <row r="453" spans="1:13" ht="14.4" customHeight="1" x14ac:dyDescent="0.3">
      <c r="A453" s="831" t="s">
        <v>2054</v>
      </c>
      <c r="B453" s="832" t="s">
        <v>3285</v>
      </c>
      <c r="C453" s="832" t="s">
        <v>2715</v>
      </c>
      <c r="D453" s="832" t="s">
        <v>2716</v>
      </c>
      <c r="E453" s="832" t="s">
        <v>2717</v>
      </c>
      <c r="F453" s="849">
        <v>1</v>
      </c>
      <c r="G453" s="849">
        <v>97.96</v>
      </c>
      <c r="H453" s="837">
        <v>1</v>
      </c>
      <c r="I453" s="849"/>
      <c r="J453" s="849"/>
      <c r="K453" s="837">
        <v>0</v>
      </c>
      <c r="L453" s="849">
        <v>1</v>
      </c>
      <c r="M453" s="850">
        <v>97.96</v>
      </c>
    </row>
    <row r="454" spans="1:13" ht="14.4" customHeight="1" x14ac:dyDescent="0.3">
      <c r="A454" s="831" t="s">
        <v>2054</v>
      </c>
      <c r="B454" s="832" t="s">
        <v>1653</v>
      </c>
      <c r="C454" s="832" t="s">
        <v>2397</v>
      </c>
      <c r="D454" s="832" t="s">
        <v>1655</v>
      </c>
      <c r="E454" s="832" t="s">
        <v>2398</v>
      </c>
      <c r="F454" s="849"/>
      <c r="G454" s="849"/>
      <c r="H454" s="837">
        <v>0</v>
      </c>
      <c r="I454" s="849">
        <v>6</v>
      </c>
      <c r="J454" s="849">
        <v>9269.94</v>
      </c>
      <c r="K454" s="837">
        <v>1</v>
      </c>
      <c r="L454" s="849">
        <v>6</v>
      </c>
      <c r="M454" s="850">
        <v>9269.94</v>
      </c>
    </row>
    <row r="455" spans="1:13" ht="14.4" customHeight="1" x14ac:dyDescent="0.3">
      <c r="A455" s="831" t="s">
        <v>2054</v>
      </c>
      <c r="B455" s="832" t="s">
        <v>1653</v>
      </c>
      <c r="C455" s="832" t="s">
        <v>1657</v>
      </c>
      <c r="D455" s="832" t="s">
        <v>1655</v>
      </c>
      <c r="E455" s="832" t="s">
        <v>1658</v>
      </c>
      <c r="F455" s="849"/>
      <c r="G455" s="849"/>
      <c r="H455" s="837">
        <v>0</v>
      </c>
      <c r="I455" s="849">
        <v>46</v>
      </c>
      <c r="J455" s="849">
        <v>86843.400000000009</v>
      </c>
      <c r="K455" s="837">
        <v>1</v>
      </c>
      <c r="L455" s="849">
        <v>46</v>
      </c>
      <c r="M455" s="850">
        <v>86843.400000000009</v>
      </c>
    </row>
    <row r="456" spans="1:13" ht="14.4" customHeight="1" x14ac:dyDescent="0.3">
      <c r="A456" s="831" t="s">
        <v>2054</v>
      </c>
      <c r="B456" s="832" t="s">
        <v>1758</v>
      </c>
      <c r="C456" s="832" t="s">
        <v>2226</v>
      </c>
      <c r="D456" s="832" t="s">
        <v>1760</v>
      </c>
      <c r="E456" s="832" t="s">
        <v>2227</v>
      </c>
      <c r="F456" s="849"/>
      <c r="G456" s="849"/>
      <c r="H456" s="837">
        <v>0</v>
      </c>
      <c r="I456" s="849">
        <v>3</v>
      </c>
      <c r="J456" s="849">
        <v>1964.8500000000001</v>
      </c>
      <c r="K456" s="837">
        <v>1</v>
      </c>
      <c r="L456" s="849">
        <v>3</v>
      </c>
      <c r="M456" s="850">
        <v>1964.8500000000001</v>
      </c>
    </row>
    <row r="457" spans="1:13" ht="14.4" customHeight="1" x14ac:dyDescent="0.3">
      <c r="A457" s="831" t="s">
        <v>2054</v>
      </c>
      <c r="B457" s="832" t="s">
        <v>1758</v>
      </c>
      <c r="C457" s="832" t="s">
        <v>2966</v>
      </c>
      <c r="D457" s="832" t="s">
        <v>1760</v>
      </c>
      <c r="E457" s="832" t="s">
        <v>2967</v>
      </c>
      <c r="F457" s="849"/>
      <c r="G457" s="849"/>
      <c r="H457" s="837">
        <v>0</v>
      </c>
      <c r="I457" s="849">
        <v>1</v>
      </c>
      <c r="J457" s="849">
        <v>327.49</v>
      </c>
      <c r="K457" s="837">
        <v>1</v>
      </c>
      <c r="L457" s="849">
        <v>1</v>
      </c>
      <c r="M457" s="850">
        <v>327.49</v>
      </c>
    </row>
    <row r="458" spans="1:13" ht="14.4" customHeight="1" x14ac:dyDescent="0.3">
      <c r="A458" s="831" t="s">
        <v>2054</v>
      </c>
      <c r="B458" s="832" t="s">
        <v>3286</v>
      </c>
      <c r="C458" s="832" t="s">
        <v>2968</v>
      </c>
      <c r="D458" s="832" t="s">
        <v>2403</v>
      </c>
      <c r="E458" s="832" t="s">
        <v>2969</v>
      </c>
      <c r="F458" s="849"/>
      <c r="G458" s="849"/>
      <c r="H458" s="837">
        <v>0</v>
      </c>
      <c r="I458" s="849">
        <v>9</v>
      </c>
      <c r="J458" s="849">
        <v>3726.63</v>
      </c>
      <c r="K458" s="837">
        <v>1</v>
      </c>
      <c r="L458" s="849">
        <v>9</v>
      </c>
      <c r="M458" s="850">
        <v>3726.63</v>
      </c>
    </row>
    <row r="459" spans="1:13" ht="14.4" customHeight="1" x14ac:dyDescent="0.3">
      <c r="A459" s="831" t="s">
        <v>2055</v>
      </c>
      <c r="B459" s="832" t="s">
        <v>1624</v>
      </c>
      <c r="C459" s="832" t="s">
        <v>2199</v>
      </c>
      <c r="D459" s="832" t="s">
        <v>2200</v>
      </c>
      <c r="E459" s="832" t="s">
        <v>2201</v>
      </c>
      <c r="F459" s="849"/>
      <c r="G459" s="849"/>
      <c r="H459" s="837">
        <v>0</v>
      </c>
      <c r="I459" s="849">
        <v>1</v>
      </c>
      <c r="J459" s="849">
        <v>184.74</v>
      </c>
      <c r="K459" s="837">
        <v>1</v>
      </c>
      <c r="L459" s="849">
        <v>1</v>
      </c>
      <c r="M459" s="850">
        <v>184.74</v>
      </c>
    </row>
    <row r="460" spans="1:13" ht="14.4" customHeight="1" x14ac:dyDescent="0.3">
      <c r="A460" s="831" t="s">
        <v>2055</v>
      </c>
      <c r="B460" s="832" t="s">
        <v>1630</v>
      </c>
      <c r="C460" s="832" t="s">
        <v>2177</v>
      </c>
      <c r="D460" s="832" t="s">
        <v>829</v>
      </c>
      <c r="E460" s="832" t="s">
        <v>1642</v>
      </c>
      <c r="F460" s="849"/>
      <c r="G460" s="849"/>
      <c r="H460" s="837">
        <v>0</v>
      </c>
      <c r="I460" s="849">
        <v>15</v>
      </c>
      <c r="J460" s="849">
        <v>11044.95</v>
      </c>
      <c r="K460" s="837">
        <v>1</v>
      </c>
      <c r="L460" s="849">
        <v>15</v>
      </c>
      <c r="M460" s="850">
        <v>11044.95</v>
      </c>
    </row>
    <row r="461" spans="1:13" ht="14.4" customHeight="1" x14ac:dyDescent="0.3">
      <c r="A461" s="831" t="s">
        <v>2055</v>
      </c>
      <c r="B461" s="832" t="s">
        <v>1630</v>
      </c>
      <c r="C461" s="832" t="s">
        <v>2331</v>
      </c>
      <c r="D461" s="832" t="s">
        <v>835</v>
      </c>
      <c r="E461" s="832" t="s">
        <v>1632</v>
      </c>
      <c r="F461" s="849"/>
      <c r="G461" s="849"/>
      <c r="H461" s="837">
        <v>0</v>
      </c>
      <c r="I461" s="849">
        <v>2</v>
      </c>
      <c r="J461" s="849">
        <v>2771.24</v>
      </c>
      <c r="K461" s="837">
        <v>1</v>
      </c>
      <c r="L461" s="849">
        <v>2</v>
      </c>
      <c r="M461" s="850">
        <v>2771.24</v>
      </c>
    </row>
    <row r="462" spans="1:13" ht="14.4" customHeight="1" x14ac:dyDescent="0.3">
      <c r="A462" s="831" t="s">
        <v>2055</v>
      </c>
      <c r="B462" s="832" t="s">
        <v>1647</v>
      </c>
      <c r="C462" s="832" t="s">
        <v>1648</v>
      </c>
      <c r="D462" s="832" t="s">
        <v>1649</v>
      </c>
      <c r="E462" s="832" t="s">
        <v>1650</v>
      </c>
      <c r="F462" s="849"/>
      <c r="G462" s="849"/>
      <c r="H462" s="837">
        <v>0</v>
      </c>
      <c r="I462" s="849">
        <v>1</v>
      </c>
      <c r="J462" s="849">
        <v>93.43</v>
      </c>
      <c r="K462" s="837">
        <v>1</v>
      </c>
      <c r="L462" s="849">
        <v>1</v>
      </c>
      <c r="M462" s="850">
        <v>93.43</v>
      </c>
    </row>
    <row r="463" spans="1:13" ht="14.4" customHeight="1" x14ac:dyDescent="0.3">
      <c r="A463" s="831" t="s">
        <v>2055</v>
      </c>
      <c r="B463" s="832" t="s">
        <v>1659</v>
      </c>
      <c r="C463" s="832" t="s">
        <v>1664</v>
      </c>
      <c r="D463" s="832" t="s">
        <v>731</v>
      </c>
      <c r="E463" s="832" t="s">
        <v>1665</v>
      </c>
      <c r="F463" s="849"/>
      <c r="G463" s="849"/>
      <c r="H463" s="837">
        <v>0</v>
      </c>
      <c r="I463" s="849">
        <v>2</v>
      </c>
      <c r="J463" s="849">
        <v>320.06</v>
      </c>
      <c r="K463" s="837">
        <v>1</v>
      </c>
      <c r="L463" s="849">
        <v>2</v>
      </c>
      <c r="M463" s="850">
        <v>320.06</v>
      </c>
    </row>
    <row r="464" spans="1:13" ht="14.4" customHeight="1" x14ac:dyDescent="0.3">
      <c r="A464" s="831" t="s">
        <v>2055</v>
      </c>
      <c r="B464" s="832" t="s">
        <v>1677</v>
      </c>
      <c r="C464" s="832" t="s">
        <v>2181</v>
      </c>
      <c r="D464" s="832" t="s">
        <v>839</v>
      </c>
      <c r="E464" s="832" t="s">
        <v>1954</v>
      </c>
      <c r="F464" s="849"/>
      <c r="G464" s="849"/>
      <c r="H464" s="837">
        <v>0</v>
      </c>
      <c r="I464" s="849">
        <v>1</v>
      </c>
      <c r="J464" s="849">
        <v>42.51</v>
      </c>
      <c r="K464" s="837">
        <v>1</v>
      </c>
      <c r="L464" s="849">
        <v>1</v>
      </c>
      <c r="M464" s="850">
        <v>42.51</v>
      </c>
    </row>
    <row r="465" spans="1:13" ht="14.4" customHeight="1" x14ac:dyDescent="0.3">
      <c r="A465" s="831" t="s">
        <v>2055</v>
      </c>
      <c r="B465" s="832" t="s">
        <v>1709</v>
      </c>
      <c r="C465" s="832" t="s">
        <v>1714</v>
      </c>
      <c r="D465" s="832" t="s">
        <v>686</v>
      </c>
      <c r="E465" s="832" t="s">
        <v>687</v>
      </c>
      <c r="F465" s="849"/>
      <c r="G465" s="849"/>
      <c r="H465" s="837">
        <v>0</v>
      </c>
      <c r="I465" s="849">
        <v>2</v>
      </c>
      <c r="J465" s="849">
        <v>140.46</v>
      </c>
      <c r="K465" s="837">
        <v>1</v>
      </c>
      <c r="L465" s="849">
        <v>2</v>
      </c>
      <c r="M465" s="850">
        <v>140.46</v>
      </c>
    </row>
    <row r="466" spans="1:13" ht="14.4" customHeight="1" x14ac:dyDescent="0.3">
      <c r="A466" s="831" t="s">
        <v>2055</v>
      </c>
      <c r="B466" s="832" t="s">
        <v>1709</v>
      </c>
      <c r="C466" s="832" t="s">
        <v>1710</v>
      </c>
      <c r="D466" s="832" t="s">
        <v>686</v>
      </c>
      <c r="E466" s="832" t="s">
        <v>1711</v>
      </c>
      <c r="F466" s="849"/>
      <c r="G466" s="849"/>
      <c r="H466" s="837">
        <v>0</v>
      </c>
      <c r="I466" s="849">
        <v>1</v>
      </c>
      <c r="J466" s="849">
        <v>17.559999999999999</v>
      </c>
      <c r="K466" s="837">
        <v>1</v>
      </c>
      <c r="L466" s="849">
        <v>1</v>
      </c>
      <c r="M466" s="850">
        <v>17.559999999999999</v>
      </c>
    </row>
    <row r="467" spans="1:13" ht="14.4" customHeight="1" x14ac:dyDescent="0.3">
      <c r="A467" s="831" t="s">
        <v>2055</v>
      </c>
      <c r="B467" s="832" t="s">
        <v>1738</v>
      </c>
      <c r="C467" s="832" t="s">
        <v>1745</v>
      </c>
      <c r="D467" s="832" t="s">
        <v>1740</v>
      </c>
      <c r="E467" s="832" t="s">
        <v>1746</v>
      </c>
      <c r="F467" s="849"/>
      <c r="G467" s="849"/>
      <c r="H467" s="837">
        <v>0</v>
      </c>
      <c r="I467" s="849">
        <v>1</v>
      </c>
      <c r="J467" s="849">
        <v>15.9</v>
      </c>
      <c r="K467" s="837">
        <v>1</v>
      </c>
      <c r="L467" s="849">
        <v>1</v>
      </c>
      <c r="M467" s="850">
        <v>15.9</v>
      </c>
    </row>
    <row r="468" spans="1:13" ht="14.4" customHeight="1" x14ac:dyDescent="0.3">
      <c r="A468" s="831" t="s">
        <v>2055</v>
      </c>
      <c r="B468" s="832" t="s">
        <v>1780</v>
      </c>
      <c r="C468" s="832" t="s">
        <v>1781</v>
      </c>
      <c r="D468" s="832" t="s">
        <v>1782</v>
      </c>
      <c r="E468" s="832" t="s">
        <v>1783</v>
      </c>
      <c r="F468" s="849"/>
      <c r="G468" s="849"/>
      <c r="H468" s="837">
        <v>0</v>
      </c>
      <c r="I468" s="849">
        <v>2</v>
      </c>
      <c r="J468" s="849">
        <v>207.44</v>
      </c>
      <c r="K468" s="837">
        <v>1</v>
      </c>
      <c r="L468" s="849">
        <v>2</v>
      </c>
      <c r="M468" s="850">
        <v>207.44</v>
      </c>
    </row>
    <row r="469" spans="1:13" ht="14.4" customHeight="1" x14ac:dyDescent="0.3">
      <c r="A469" s="831" t="s">
        <v>2055</v>
      </c>
      <c r="B469" s="832" t="s">
        <v>1784</v>
      </c>
      <c r="C469" s="832" t="s">
        <v>1785</v>
      </c>
      <c r="D469" s="832" t="s">
        <v>1786</v>
      </c>
      <c r="E469" s="832" t="s">
        <v>1787</v>
      </c>
      <c r="F469" s="849"/>
      <c r="G469" s="849"/>
      <c r="H469" s="837">
        <v>0</v>
      </c>
      <c r="I469" s="849">
        <v>4</v>
      </c>
      <c r="J469" s="849">
        <v>1114.52</v>
      </c>
      <c r="K469" s="837">
        <v>1</v>
      </c>
      <c r="L469" s="849">
        <v>4</v>
      </c>
      <c r="M469" s="850">
        <v>1114.52</v>
      </c>
    </row>
    <row r="470" spans="1:13" ht="14.4" customHeight="1" x14ac:dyDescent="0.3">
      <c r="A470" s="831" t="s">
        <v>2055</v>
      </c>
      <c r="B470" s="832" t="s">
        <v>1816</v>
      </c>
      <c r="C470" s="832" t="s">
        <v>1819</v>
      </c>
      <c r="D470" s="832" t="s">
        <v>1156</v>
      </c>
      <c r="E470" s="832" t="s">
        <v>1820</v>
      </c>
      <c r="F470" s="849"/>
      <c r="G470" s="849"/>
      <c r="H470" s="837">
        <v>0</v>
      </c>
      <c r="I470" s="849">
        <v>1</v>
      </c>
      <c r="J470" s="849">
        <v>154.36000000000001</v>
      </c>
      <c r="K470" s="837">
        <v>1</v>
      </c>
      <c r="L470" s="849">
        <v>1</v>
      </c>
      <c r="M470" s="850">
        <v>154.36000000000001</v>
      </c>
    </row>
    <row r="471" spans="1:13" ht="14.4" customHeight="1" x14ac:dyDescent="0.3">
      <c r="A471" s="831" t="s">
        <v>2055</v>
      </c>
      <c r="B471" s="832" t="s">
        <v>1758</v>
      </c>
      <c r="C471" s="832" t="s">
        <v>3008</v>
      </c>
      <c r="D471" s="832" t="s">
        <v>1760</v>
      </c>
      <c r="E471" s="832" t="s">
        <v>3009</v>
      </c>
      <c r="F471" s="849"/>
      <c r="G471" s="849"/>
      <c r="H471" s="837">
        <v>0</v>
      </c>
      <c r="I471" s="849">
        <v>1</v>
      </c>
      <c r="J471" s="849">
        <v>544.38</v>
      </c>
      <c r="K471" s="837">
        <v>1</v>
      </c>
      <c r="L471" s="849">
        <v>1</v>
      </c>
      <c r="M471" s="850">
        <v>544.38</v>
      </c>
    </row>
    <row r="472" spans="1:13" ht="14.4" customHeight="1" x14ac:dyDescent="0.3">
      <c r="A472" s="831" t="s">
        <v>2056</v>
      </c>
      <c r="B472" s="832" t="s">
        <v>1624</v>
      </c>
      <c r="C472" s="832" t="s">
        <v>2199</v>
      </c>
      <c r="D472" s="832" t="s">
        <v>2200</v>
      </c>
      <c r="E472" s="832" t="s">
        <v>2201</v>
      </c>
      <c r="F472" s="849"/>
      <c r="G472" s="849"/>
      <c r="H472" s="837">
        <v>0</v>
      </c>
      <c r="I472" s="849">
        <v>1</v>
      </c>
      <c r="J472" s="849">
        <v>184.74</v>
      </c>
      <c r="K472" s="837">
        <v>1</v>
      </c>
      <c r="L472" s="849">
        <v>1</v>
      </c>
      <c r="M472" s="850">
        <v>184.74</v>
      </c>
    </row>
    <row r="473" spans="1:13" ht="14.4" customHeight="1" x14ac:dyDescent="0.3">
      <c r="A473" s="831" t="s">
        <v>2056</v>
      </c>
      <c r="B473" s="832" t="s">
        <v>1624</v>
      </c>
      <c r="C473" s="832" t="s">
        <v>1625</v>
      </c>
      <c r="D473" s="832" t="s">
        <v>1626</v>
      </c>
      <c r="E473" s="832" t="s">
        <v>1627</v>
      </c>
      <c r="F473" s="849"/>
      <c r="G473" s="849"/>
      <c r="H473" s="837">
        <v>0</v>
      </c>
      <c r="I473" s="849">
        <v>1</v>
      </c>
      <c r="J473" s="849">
        <v>120.61</v>
      </c>
      <c r="K473" s="837">
        <v>1</v>
      </c>
      <c r="L473" s="849">
        <v>1</v>
      </c>
      <c r="M473" s="850">
        <v>120.61</v>
      </c>
    </row>
    <row r="474" spans="1:13" ht="14.4" customHeight="1" x14ac:dyDescent="0.3">
      <c r="A474" s="831" t="s">
        <v>2056</v>
      </c>
      <c r="B474" s="832" t="s">
        <v>1630</v>
      </c>
      <c r="C474" s="832" t="s">
        <v>2189</v>
      </c>
      <c r="D474" s="832" t="s">
        <v>829</v>
      </c>
      <c r="E474" s="832" t="s">
        <v>1638</v>
      </c>
      <c r="F474" s="849"/>
      <c r="G474" s="849"/>
      <c r="H474" s="837">
        <v>0</v>
      </c>
      <c r="I474" s="849">
        <v>1</v>
      </c>
      <c r="J474" s="849">
        <v>923.74</v>
      </c>
      <c r="K474" s="837">
        <v>1</v>
      </c>
      <c r="L474" s="849">
        <v>1</v>
      </c>
      <c r="M474" s="850">
        <v>923.74</v>
      </c>
    </row>
    <row r="475" spans="1:13" ht="14.4" customHeight="1" x14ac:dyDescent="0.3">
      <c r="A475" s="831" t="s">
        <v>2056</v>
      </c>
      <c r="B475" s="832" t="s">
        <v>1630</v>
      </c>
      <c r="C475" s="832" t="s">
        <v>2190</v>
      </c>
      <c r="D475" s="832" t="s">
        <v>835</v>
      </c>
      <c r="E475" s="832" t="s">
        <v>1634</v>
      </c>
      <c r="F475" s="849"/>
      <c r="G475" s="849"/>
      <c r="H475" s="837">
        <v>0</v>
      </c>
      <c r="I475" s="849">
        <v>1</v>
      </c>
      <c r="J475" s="849">
        <v>1847.49</v>
      </c>
      <c r="K475" s="837">
        <v>1</v>
      </c>
      <c r="L475" s="849">
        <v>1</v>
      </c>
      <c r="M475" s="850">
        <v>1847.49</v>
      </c>
    </row>
    <row r="476" spans="1:13" ht="14.4" customHeight="1" x14ac:dyDescent="0.3">
      <c r="A476" s="831" t="s">
        <v>2056</v>
      </c>
      <c r="B476" s="832" t="s">
        <v>1647</v>
      </c>
      <c r="C476" s="832" t="s">
        <v>1648</v>
      </c>
      <c r="D476" s="832" t="s">
        <v>1649</v>
      </c>
      <c r="E476" s="832" t="s">
        <v>1650</v>
      </c>
      <c r="F476" s="849"/>
      <c r="G476" s="849"/>
      <c r="H476" s="837">
        <v>0</v>
      </c>
      <c r="I476" s="849">
        <v>5</v>
      </c>
      <c r="J476" s="849">
        <v>467.15000000000003</v>
      </c>
      <c r="K476" s="837">
        <v>1</v>
      </c>
      <c r="L476" s="849">
        <v>5</v>
      </c>
      <c r="M476" s="850">
        <v>467.15000000000003</v>
      </c>
    </row>
    <row r="477" spans="1:13" ht="14.4" customHeight="1" x14ac:dyDescent="0.3">
      <c r="A477" s="831" t="s">
        <v>2056</v>
      </c>
      <c r="B477" s="832" t="s">
        <v>1659</v>
      </c>
      <c r="C477" s="832" t="s">
        <v>1662</v>
      </c>
      <c r="D477" s="832" t="s">
        <v>731</v>
      </c>
      <c r="E477" s="832" t="s">
        <v>1663</v>
      </c>
      <c r="F477" s="849"/>
      <c r="G477" s="849"/>
      <c r="H477" s="837">
        <v>0</v>
      </c>
      <c r="I477" s="849">
        <v>3</v>
      </c>
      <c r="J477" s="849">
        <v>224.01</v>
      </c>
      <c r="K477" s="837">
        <v>1</v>
      </c>
      <c r="L477" s="849">
        <v>3</v>
      </c>
      <c r="M477" s="850">
        <v>224.01</v>
      </c>
    </row>
    <row r="478" spans="1:13" ht="14.4" customHeight="1" x14ac:dyDescent="0.3">
      <c r="A478" s="831" t="s">
        <v>2056</v>
      </c>
      <c r="B478" s="832" t="s">
        <v>1677</v>
      </c>
      <c r="C478" s="832" t="s">
        <v>2181</v>
      </c>
      <c r="D478" s="832" t="s">
        <v>839</v>
      </c>
      <c r="E478" s="832" t="s">
        <v>1954</v>
      </c>
      <c r="F478" s="849"/>
      <c r="G478" s="849"/>
      <c r="H478" s="837">
        <v>0</v>
      </c>
      <c r="I478" s="849">
        <v>4</v>
      </c>
      <c r="J478" s="849">
        <v>170.04</v>
      </c>
      <c r="K478" s="837">
        <v>1</v>
      </c>
      <c r="L478" s="849">
        <v>4</v>
      </c>
      <c r="M478" s="850">
        <v>170.04</v>
      </c>
    </row>
    <row r="479" spans="1:13" ht="14.4" customHeight="1" x14ac:dyDescent="0.3">
      <c r="A479" s="831" t="s">
        <v>2056</v>
      </c>
      <c r="B479" s="832" t="s">
        <v>1677</v>
      </c>
      <c r="C479" s="832" t="s">
        <v>1953</v>
      </c>
      <c r="D479" s="832" t="s">
        <v>1323</v>
      </c>
      <c r="E479" s="832" t="s">
        <v>1954</v>
      </c>
      <c r="F479" s="849">
        <v>1</v>
      </c>
      <c r="G479" s="849">
        <v>42.51</v>
      </c>
      <c r="H479" s="837">
        <v>1</v>
      </c>
      <c r="I479" s="849"/>
      <c r="J479" s="849"/>
      <c r="K479" s="837">
        <v>0</v>
      </c>
      <c r="L479" s="849">
        <v>1</v>
      </c>
      <c r="M479" s="850">
        <v>42.51</v>
      </c>
    </row>
    <row r="480" spans="1:13" ht="14.4" customHeight="1" x14ac:dyDescent="0.3">
      <c r="A480" s="831" t="s">
        <v>2056</v>
      </c>
      <c r="B480" s="832" t="s">
        <v>1690</v>
      </c>
      <c r="C480" s="832" t="s">
        <v>1701</v>
      </c>
      <c r="D480" s="832" t="s">
        <v>1694</v>
      </c>
      <c r="E480" s="832" t="s">
        <v>1702</v>
      </c>
      <c r="F480" s="849"/>
      <c r="G480" s="849"/>
      <c r="H480" s="837">
        <v>0</v>
      </c>
      <c r="I480" s="849">
        <v>1</v>
      </c>
      <c r="J480" s="849">
        <v>17.559999999999999</v>
      </c>
      <c r="K480" s="837">
        <v>1</v>
      </c>
      <c r="L480" s="849">
        <v>1</v>
      </c>
      <c r="M480" s="850">
        <v>17.559999999999999</v>
      </c>
    </row>
    <row r="481" spans="1:13" ht="14.4" customHeight="1" x14ac:dyDescent="0.3">
      <c r="A481" s="831" t="s">
        <v>2056</v>
      </c>
      <c r="B481" s="832" t="s">
        <v>1709</v>
      </c>
      <c r="C481" s="832" t="s">
        <v>1957</v>
      </c>
      <c r="D481" s="832" t="s">
        <v>686</v>
      </c>
      <c r="E481" s="832" t="s">
        <v>1958</v>
      </c>
      <c r="F481" s="849"/>
      <c r="G481" s="849"/>
      <c r="H481" s="837">
        <v>0</v>
      </c>
      <c r="I481" s="849">
        <v>3</v>
      </c>
      <c r="J481" s="849">
        <v>105.33</v>
      </c>
      <c r="K481" s="837">
        <v>1</v>
      </c>
      <c r="L481" s="849">
        <v>3</v>
      </c>
      <c r="M481" s="850">
        <v>105.33</v>
      </c>
    </row>
    <row r="482" spans="1:13" ht="14.4" customHeight="1" x14ac:dyDescent="0.3">
      <c r="A482" s="831" t="s">
        <v>2056</v>
      </c>
      <c r="B482" s="832" t="s">
        <v>1709</v>
      </c>
      <c r="C482" s="832" t="s">
        <v>2112</v>
      </c>
      <c r="D482" s="832" t="s">
        <v>2068</v>
      </c>
      <c r="E482" s="832" t="s">
        <v>1958</v>
      </c>
      <c r="F482" s="849">
        <v>1</v>
      </c>
      <c r="G482" s="849">
        <v>35.11</v>
      </c>
      <c r="H482" s="837">
        <v>1</v>
      </c>
      <c r="I482" s="849"/>
      <c r="J482" s="849"/>
      <c r="K482" s="837">
        <v>0</v>
      </c>
      <c r="L482" s="849">
        <v>1</v>
      </c>
      <c r="M482" s="850">
        <v>35.11</v>
      </c>
    </row>
    <row r="483" spans="1:13" ht="14.4" customHeight="1" x14ac:dyDescent="0.3">
      <c r="A483" s="831" t="s">
        <v>2056</v>
      </c>
      <c r="B483" s="832" t="s">
        <v>1709</v>
      </c>
      <c r="C483" s="832" t="s">
        <v>2073</v>
      </c>
      <c r="D483" s="832" t="s">
        <v>2068</v>
      </c>
      <c r="E483" s="832" t="s">
        <v>687</v>
      </c>
      <c r="F483" s="849">
        <v>1</v>
      </c>
      <c r="G483" s="849">
        <v>70.23</v>
      </c>
      <c r="H483" s="837">
        <v>1</v>
      </c>
      <c r="I483" s="849"/>
      <c r="J483" s="849"/>
      <c r="K483" s="837">
        <v>0</v>
      </c>
      <c r="L483" s="849">
        <v>1</v>
      </c>
      <c r="M483" s="850">
        <v>70.23</v>
      </c>
    </row>
    <row r="484" spans="1:13" ht="14.4" customHeight="1" x14ac:dyDescent="0.3">
      <c r="A484" s="831" t="s">
        <v>2056</v>
      </c>
      <c r="B484" s="832" t="s">
        <v>1709</v>
      </c>
      <c r="C484" s="832" t="s">
        <v>1710</v>
      </c>
      <c r="D484" s="832" t="s">
        <v>686</v>
      </c>
      <c r="E484" s="832" t="s">
        <v>1711</v>
      </c>
      <c r="F484" s="849"/>
      <c r="G484" s="849"/>
      <c r="H484" s="837">
        <v>0</v>
      </c>
      <c r="I484" s="849">
        <v>2</v>
      </c>
      <c r="J484" s="849">
        <v>35.119999999999997</v>
      </c>
      <c r="K484" s="837">
        <v>1</v>
      </c>
      <c r="L484" s="849">
        <v>2</v>
      </c>
      <c r="M484" s="850">
        <v>35.119999999999997</v>
      </c>
    </row>
    <row r="485" spans="1:13" ht="14.4" customHeight="1" x14ac:dyDescent="0.3">
      <c r="A485" s="831" t="s">
        <v>2056</v>
      </c>
      <c r="B485" s="832" t="s">
        <v>3275</v>
      </c>
      <c r="C485" s="832" t="s">
        <v>2191</v>
      </c>
      <c r="D485" s="832" t="s">
        <v>2192</v>
      </c>
      <c r="E485" s="832" t="s">
        <v>2082</v>
      </c>
      <c r="F485" s="849"/>
      <c r="G485" s="849"/>
      <c r="H485" s="837">
        <v>0</v>
      </c>
      <c r="I485" s="849">
        <v>1</v>
      </c>
      <c r="J485" s="849">
        <v>32.76</v>
      </c>
      <c r="K485" s="837">
        <v>1</v>
      </c>
      <c r="L485" s="849">
        <v>1</v>
      </c>
      <c r="M485" s="850">
        <v>32.76</v>
      </c>
    </row>
    <row r="486" spans="1:13" ht="14.4" customHeight="1" x14ac:dyDescent="0.3">
      <c r="A486" s="831" t="s">
        <v>2056</v>
      </c>
      <c r="B486" s="832" t="s">
        <v>1733</v>
      </c>
      <c r="C486" s="832" t="s">
        <v>1963</v>
      </c>
      <c r="D486" s="832" t="s">
        <v>991</v>
      </c>
      <c r="E486" s="832" t="s">
        <v>1958</v>
      </c>
      <c r="F486" s="849"/>
      <c r="G486" s="849"/>
      <c r="H486" s="837">
        <v>0</v>
      </c>
      <c r="I486" s="849">
        <v>2</v>
      </c>
      <c r="J486" s="849">
        <v>95.4</v>
      </c>
      <c r="K486" s="837">
        <v>1</v>
      </c>
      <c r="L486" s="849">
        <v>2</v>
      </c>
      <c r="M486" s="850">
        <v>95.4</v>
      </c>
    </row>
    <row r="487" spans="1:13" ht="14.4" customHeight="1" x14ac:dyDescent="0.3">
      <c r="A487" s="831" t="s">
        <v>2056</v>
      </c>
      <c r="B487" s="832" t="s">
        <v>1738</v>
      </c>
      <c r="C487" s="832" t="s">
        <v>1745</v>
      </c>
      <c r="D487" s="832" t="s">
        <v>1740</v>
      </c>
      <c r="E487" s="832" t="s">
        <v>1746</v>
      </c>
      <c r="F487" s="849"/>
      <c r="G487" s="849"/>
      <c r="H487" s="837">
        <v>0</v>
      </c>
      <c r="I487" s="849">
        <v>1</v>
      </c>
      <c r="J487" s="849">
        <v>15.9</v>
      </c>
      <c r="K487" s="837">
        <v>1</v>
      </c>
      <c r="L487" s="849">
        <v>1</v>
      </c>
      <c r="M487" s="850">
        <v>15.9</v>
      </c>
    </row>
    <row r="488" spans="1:13" ht="14.4" customHeight="1" x14ac:dyDescent="0.3">
      <c r="A488" s="831" t="s">
        <v>2056</v>
      </c>
      <c r="B488" s="832" t="s">
        <v>1750</v>
      </c>
      <c r="C488" s="832" t="s">
        <v>1965</v>
      </c>
      <c r="D488" s="832" t="s">
        <v>1752</v>
      </c>
      <c r="E488" s="832" t="s">
        <v>1966</v>
      </c>
      <c r="F488" s="849"/>
      <c r="G488" s="849"/>
      <c r="H488" s="837">
        <v>0</v>
      </c>
      <c r="I488" s="849">
        <v>2</v>
      </c>
      <c r="J488" s="849">
        <v>145.76</v>
      </c>
      <c r="K488" s="837">
        <v>1</v>
      </c>
      <c r="L488" s="849">
        <v>2</v>
      </c>
      <c r="M488" s="850">
        <v>145.76</v>
      </c>
    </row>
    <row r="489" spans="1:13" ht="14.4" customHeight="1" x14ac:dyDescent="0.3">
      <c r="A489" s="831" t="s">
        <v>2056</v>
      </c>
      <c r="B489" s="832" t="s">
        <v>1771</v>
      </c>
      <c r="C489" s="832" t="s">
        <v>1772</v>
      </c>
      <c r="D489" s="832" t="s">
        <v>1773</v>
      </c>
      <c r="E489" s="832" t="s">
        <v>1774</v>
      </c>
      <c r="F489" s="849"/>
      <c r="G489" s="849"/>
      <c r="H489" s="837">
        <v>0</v>
      </c>
      <c r="I489" s="849">
        <v>1</v>
      </c>
      <c r="J489" s="849">
        <v>79.11</v>
      </c>
      <c r="K489" s="837">
        <v>1</v>
      </c>
      <c r="L489" s="849">
        <v>1</v>
      </c>
      <c r="M489" s="850">
        <v>79.11</v>
      </c>
    </row>
    <row r="490" spans="1:13" ht="14.4" customHeight="1" x14ac:dyDescent="0.3">
      <c r="A490" s="831" t="s">
        <v>2056</v>
      </c>
      <c r="B490" s="832" t="s">
        <v>1784</v>
      </c>
      <c r="C490" s="832" t="s">
        <v>1785</v>
      </c>
      <c r="D490" s="832" t="s">
        <v>1786</v>
      </c>
      <c r="E490" s="832" t="s">
        <v>1787</v>
      </c>
      <c r="F490" s="849"/>
      <c r="G490" s="849"/>
      <c r="H490" s="837">
        <v>0</v>
      </c>
      <c r="I490" s="849">
        <v>7</v>
      </c>
      <c r="J490" s="849">
        <v>1950.4100000000003</v>
      </c>
      <c r="K490" s="837">
        <v>1</v>
      </c>
      <c r="L490" s="849">
        <v>7</v>
      </c>
      <c r="M490" s="850">
        <v>1950.4100000000003</v>
      </c>
    </row>
    <row r="491" spans="1:13" ht="14.4" customHeight="1" x14ac:dyDescent="0.3">
      <c r="A491" s="831" t="s">
        <v>2057</v>
      </c>
      <c r="B491" s="832" t="s">
        <v>1624</v>
      </c>
      <c r="C491" s="832" t="s">
        <v>1625</v>
      </c>
      <c r="D491" s="832" t="s">
        <v>1626</v>
      </c>
      <c r="E491" s="832" t="s">
        <v>1627</v>
      </c>
      <c r="F491" s="849"/>
      <c r="G491" s="849"/>
      <c r="H491" s="837">
        <v>0</v>
      </c>
      <c r="I491" s="849">
        <v>1</v>
      </c>
      <c r="J491" s="849">
        <v>120.61</v>
      </c>
      <c r="K491" s="837">
        <v>1</v>
      </c>
      <c r="L491" s="849">
        <v>1</v>
      </c>
      <c r="M491" s="850">
        <v>120.61</v>
      </c>
    </row>
    <row r="492" spans="1:13" ht="14.4" customHeight="1" x14ac:dyDescent="0.3">
      <c r="A492" s="831" t="s">
        <v>2057</v>
      </c>
      <c r="B492" s="832" t="s">
        <v>1659</v>
      </c>
      <c r="C492" s="832" t="s">
        <v>1662</v>
      </c>
      <c r="D492" s="832" t="s">
        <v>731</v>
      </c>
      <c r="E492" s="832" t="s">
        <v>1663</v>
      </c>
      <c r="F492" s="849"/>
      <c r="G492" s="849"/>
      <c r="H492" s="837">
        <v>0</v>
      </c>
      <c r="I492" s="849">
        <v>1</v>
      </c>
      <c r="J492" s="849">
        <v>72</v>
      </c>
      <c r="K492" s="837">
        <v>1</v>
      </c>
      <c r="L492" s="849">
        <v>1</v>
      </c>
      <c r="M492" s="850">
        <v>72</v>
      </c>
    </row>
    <row r="493" spans="1:13" ht="14.4" customHeight="1" x14ac:dyDescent="0.3">
      <c r="A493" s="831" t="s">
        <v>2057</v>
      </c>
      <c r="B493" s="832" t="s">
        <v>1709</v>
      </c>
      <c r="C493" s="832" t="s">
        <v>2205</v>
      </c>
      <c r="D493" s="832" t="s">
        <v>2206</v>
      </c>
      <c r="E493" s="832" t="s">
        <v>1958</v>
      </c>
      <c r="F493" s="849">
        <v>1</v>
      </c>
      <c r="G493" s="849">
        <v>35.11</v>
      </c>
      <c r="H493" s="837">
        <v>1</v>
      </c>
      <c r="I493" s="849"/>
      <c r="J493" s="849"/>
      <c r="K493" s="837">
        <v>0</v>
      </c>
      <c r="L493" s="849">
        <v>1</v>
      </c>
      <c r="M493" s="850">
        <v>35.11</v>
      </c>
    </row>
    <row r="494" spans="1:13" ht="14.4" customHeight="1" x14ac:dyDescent="0.3">
      <c r="A494" s="831" t="s">
        <v>2058</v>
      </c>
      <c r="B494" s="832" t="s">
        <v>1624</v>
      </c>
      <c r="C494" s="832" t="s">
        <v>1628</v>
      </c>
      <c r="D494" s="832" t="s">
        <v>1626</v>
      </c>
      <c r="E494" s="832" t="s">
        <v>1629</v>
      </c>
      <c r="F494" s="849">
        <v>6</v>
      </c>
      <c r="G494" s="849">
        <v>1108.44</v>
      </c>
      <c r="H494" s="837">
        <v>1</v>
      </c>
      <c r="I494" s="849"/>
      <c r="J494" s="849"/>
      <c r="K494" s="837">
        <v>0</v>
      </c>
      <c r="L494" s="849">
        <v>6</v>
      </c>
      <c r="M494" s="850">
        <v>1108.44</v>
      </c>
    </row>
    <row r="495" spans="1:13" ht="14.4" customHeight="1" x14ac:dyDescent="0.3">
      <c r="A495" s="831" t="s">
        <v>2058</v>
      </c>
      <c r="B495" s="832" t="s">
        <v>1630</v>
      </c>
      <c r="C495" s="832" t="s">
        <v>1641</v>
      </c>
      <c r="D495" s="832" t="s">
        <v>829</v>
      </c>
      <c r="E495" s="832" t="s">
        <v>1642</v>
      </c>
      <c r="F495" s="849"/>
      <c r="G495" s="849"/>
      <c r="H495" s="837">
        <v>0</v>
      </c>
      <c r="I495" s="849">
        <v>1</v>
      </c>
      <c r="J495" s="849">
        <v>736.33</v>
      </c>
      <c r="K495" s="837">
        <v>1</v>
      </c>
      <c r="L495" s="849">
        <v>1</v>
      </c>
      <c r="M495" s="850">
        <v>736.33</v>
      </c>
    </row>
    <row r="496" spans="1:13" ht="14.4" customHeight="1" x14ac:dyDescent="0.3">
      <c r="A496" s="831" t="s">
        <v>2058</v>
      </c>
      <c r="B496" s="832" t="s">
        <v>1630</v>
      </c>
      <c r="C496" s="832" t="s">
        <v>1637</v>
      </c>
      <c r="D496" s="832" t="s">
        <v>829</v>
      </c>
      <c r="E496" s="832" t="s">
        <v>1638</v>
      </c>
      <c r="F496" s="849"/>
      <c r="G496" s="849"/>
      <c r="H496" s="837">
        <v>0</v>
      </c>
      <c r="I496" s="849">
        <v>1</v>
      </c>
      <c r="J496" s="849">
        <v>923.74</v>
      </c>
      <c r="K496" s="837">
        <v>1</v>
      </c>
      <c r="L496" s="849">
        <v>1</v>
      </c>
      <c r="M496" s="850">
        <v>923.74</v>
      </c>
    </row>
    <row r="497" spans="1:13" ht="14.4" customHeight="1" x14ac:dyDescent="0.3">
      <c r="A497" s="831" t="s">
        <v>2058</v>
      </c>
      <c r="B497" s="832" t="s">
        <v>1647</v>
      </c>
      <c r="C497" s="832" t="s">
        <v>1648</v>
      </c>
      <c r="D497" s="832" t="s">
        <v>1649</v>
      </c>
      <c r="E497" s="832" t="s">
        <v>1650</v>
      </c>
      <c r="F497" s="849"/>
      <c r="G497" s="849"/>
      <c r="H497" s="837">
        <v>0</v>
      </c>
      <c r="I497" s="849">
        <v>5</v>
      </c>
      <c r="J497" s="849">
        <v>467.15000000000003</v>
      </c>
      <c r="K497" s="837">
        <v>1</v>
      </c>
      <c r="L497" s="849">
        <v>5</v>
      </c>
      <c r="M497" s="850">
        <v>467.15000000000003</v>
      </c>
    </row>
    <row r="498" spans="1:13" ht="14.4" customHeight="1" x14ac:dyDescent="0.3">
      <c r="A498" s="831" t="s">
        <v>2058</v>
      </c>
      <c r="B498" s="832" t="s">
        <v>1647</v>
      </c>
      <c r="C498" s="832" t="s">
        <v>1651</v>
      </c>
      <c r="D498" s="832" t="s">
        <v>1649</v>
      </c>
      <c r="E498" s="832" t="s">
        <v>1652</v>
      </c>
      <c r="F498" s="849"/>
      <c r="G498" s="849"/>
      <c r="H498" s="837">
        <v>0</v>
      </c>
      <c r="I498" s="849">
        <v>1</v>
      </c>
      <c r="J498" s="849">
        <v>186.87</v>
      </c>
      <c r="K498" s="837">
        <v>1</v>
      </c>
      <c r="L498" s="849">
        <v>1</v>
      </c>
      <c r="M498" s="850">
        <v>186.87</v>
      </c>
    </row>
    <row r="499" spans="1:13" ht="14.4" customHeight="1" x14ac:dyDescent="0.3">
      <c r="A499" s="831" t="s">
        <v>2058</v>
      </c>
      <c r="B499" s="832" t="s">
        <v>1659</v>
      </c>
      <c r="C499" s="832" t="s">
        <v>1662</v>
      </c>
      <c r="D499" s="832" t="s">
        <v>731</v>
      </c>
      <c r="E499" s="832" t="s">
        <v>1663</v>
      </c>
      <c r="F499" s="849"/>
      <c r="G499" s="849"/>
      <c r="H499" s="837">
        <v>0</v>
      </c>
      <c r="I499" s="849">
        <v>5</v>
      </c>
      <c r="J499" s="849">
        <v>360</v>
      </c>
      <c r="K499" s="837">
        <v>1</v>
      </c>
      <c r="L499" s="849">
        <v>5</v>
      </c>
      <c r="M499" s="850">
        <v>360</v>
      </c>
    </row>
    <row r="500" spans="1:13" ht="14.4" customHeight="1" x14ac:dyDescent="0.3">
      <c r="A500" s="831" t="s">
        <v>2058</v>
      </c>
      <c r="B500" s="832" t="s">
        <v>1659</v>
      </c>
      <c r="C500" s="832" t="s">
        <v>2487</v>
      </c>
      <c r="D500" s="832" t="s">
        <v>2488</v>
      </c>
      <c r="E500" s="832" t="s">
        <v>2489</v>
      </c>
      <c r="F500" s="849">
        <v>1</v>
      </c>
      <c r="G500" s="849">
        <v>120</v>
      </c>
      <c r="H500" s="837">
        <v>1</v>
      </c>
      <c r="I500" s="849"/>
      <c r="J500" s="849"/>
      <c r="K500" s="837">
        <v>0</v>
      </c>
      <c r="L500" s="849">
        <v>1</v>
      </c>
      <c r="M500" s="850">
        <v>120</v>
      </c>
    </row>
    <row r="501" spans="1:13" ht="14.4" customHeight="1" x14ac:dyDescent="0.3">
      <c r="A501" s="831" t="s">
        <v>2058</v>
      </c>
      <c r="B501" s="832" t="s">
        <v>1690</v>
      </c>
      <c r="C501" s="832" t="s">
        <v>1955</v>
      </c>
      <c r="D501" s="832" t="s">
        <v>1694</v>
      </c>
      <c r="E501" s="832" t="s">
        <v>1956</v>
      </c>
      <c r="F501" s="849"/>
      <c r="G501" s="849"/>
      <c r="H501" s="837">
        <v>0</v>
      </c>
      <c r="I501" s="849">
        <v>1</v>
      </c>
      <c r="J501" s="849">
        <v>10.65</v>
      </c>
      <c r="K501" s="837">
        <v>1</v>
      </c>
      <c r="L501" s="849">
        <v>1</v>
      </c>
      <c r="M501" s="850">
        <v>10.65</v>
      </c>
    </row>
    <row r="502" spans="1:13" ht="14.4" customHeight="1" x14ac:dyDescent="0.3">
      <c r="A502" s="831" t="s">
        <v>2058</v>
      </c>
      <c r="B502" s="832" t="s">
        <v>1690</v>
      </c>
      <c r="C502" s="832" t="s">
        <v>2819</v>
      </c>
      <c r="D502" s="832" t="s">
        <v>1699</v>
      </c>
      <c r="E502" s="832" t="s">
        <v>2820</v>
      </c>
      <c r="F502" s="849"/>
      <c r="G502" s="849"/>
      <c r="H502" s="837">
        <v>0</v>
      </c>
      <c r="I502" s="849">
        <v>1</v>
      </c>
      <c r="J502" s="849">
        <v>70.23</v>
      </c>
      <c r="K502" s="837">
        <v>1</v>
      </c>
      <c r="L502" s="849">
        <v>1</v>
      </c>
      <c r="M502" s="850">
        <v>70.23</v>
      </c>
    </row>
    <row r="503" spans="1:13" ht="14.4" customHeight="1" x14ac:dyDescent="0.3">
      <c r="A503" s="831" t="s">
        <v>2058</v>
      </c>
      <c r="B503" s="832" t="s">
        <v>1709</v>
      </c>
      <c r="C503" s="832" t="s">
        <v>1957</v>
      </c>
      <c r="D503" s="832" t="s">
        <v>686</v>
      </c>
      <c r="E503" s="832" t="s">
        <v>1958</v>
      </c>
      <c r="F503" s="849"/>
      <c r="G503" s="849"/>
      <c r="H503" s="837">
        <v>0</v>
      </c>
      <c r="I503" s="849">
        <v>1</v>
      </c>
      <c r="J503" s="849">
        <v>35.11</v>
      </c>
      <c r="K503" s="837">
        <v>1</v>
      </c>
      <c r="L503" s="849">
        <v>1</v>
      </c>
      <c r="M503" s="850">
        <v>35.11</v>
      </c>
    </row>
    <row r="504" spans="1:13" ht="14.4" customHeight="1" x14ac:dyDescent="0.3">
      <c r="A504" s="831" t="s">
        <v>2058</v>
      </c>
      <c r="B504" s="832" t="s">
        <v>1709</v>
      </c>
      <c r="C504" s="832" t="s">
        <v>2112</v>
      </c>
      <c r="D504" s="832" t="s">
        <v>2068</v>
      </c>
      <c r="E504" s="832" t="s">
        <v>1958</v>
      </c>
      <c r="F504" s="849">
        <v>4</v>
      </c>
      <c r="G504" s="849">
        <v>140.44</v>
      </c>
      <c r="H504" s="837">
        <v>1</v>
      </c>
      <c r="I504" s="849"/>
      <c r="J504" s="849"/>
      <c r="K504" s="837">
        <v>0</v>
      </c>
      <c r="L504" s="849">
        <v>4</v>
      </c>
      <c r="M504" s="850">
        <v>140.44</v>
      </c>
    </row>
    <row r="505" spans="1:13" ht="14.4" customHeight="1" x14ac:dyDescent="0.3">
      <c r="A505" s="831" t="s">
        <v>2058</v>
      </c>
      <c r="B505" s="832" t="s">
        <v>1709</v>
      </c>
      <c r="C505" s="832" t="s">
        <v>2205</v>
      </c>
      <c r="D505" s="832" t="s">
        <v>2206</v>
      </c>
      <c r="E505" s="832" t="s">
        <v>1958</v>
      </c>
      <c r="F505" s="849">
        <v>1</v>
      </c>
      <c r="G505" s="849">
        <v>35.11</v>
      </c>
      <c r="H505" s="837">
        <v>1</v>
      </c>
      <c r="I505" s="849"/>
      <c r="J505" s="849"/>
      <c r="K505" s="837">
        <v>0</v>
      </c>
      <c r="L505" s="849">
        <v>1</v>
      </c>
      <c r="M505" s="850">
        <v>35.11</v>
      </c>
    </row>
    <row r="506" spans="1:13" ht="14.4" customHeight="1" x14ac:dyDescent="0.3">
      <c r="A506" s="831" t="s">
        <v>2058</v>
      </c>
      <c r="B506" s="832" t="s">
        <v>1709</v>
      </c>
      <c r="C506" s="832" t="s">
        <v>1710</v>
      </c>
      <c r="D506" s="832" t="s">
        <v>686</v>
      </c>
      <c r="E506" s="832" t="s">
        <v>1711</v>
      </c>
      <c r="F506" s="849"/>
      <c r="G506" s="849"/>
      <c r="H506" s="837">
        <v>0</v>
      </c>
      <c r="I506" s="849">
        <v>4</v>
      </c>
      <c r="J506" s="849">
        <v>70.239999999999995</v>
      </c>
      <c r="K506" s="837">
        <v>1</v>
      </c>
      <c r="L506" s="849">
        <v>4</v>
      </c>
      <c r="M506" s="850">
        <v>70.239999999999995</v>
      </c>
    </row>
    <row r="507" spans="1:13" ht="14.4" customHeight="1" x14ac:dyDescent="0.3">
      <c r="A507" s="831" t="s">
        <v>2058</v>
      </c>
      <c r="B507" s="832" t="s">
        <v>1738</v>
      </c>
      <c r="C507" s="832" t="s">
        <v>1743</v>
      </c>
      <c r="D507" s="832" t="s">
        <v>1740</v>
      </c>
      <c r="E507" s="832" t="s">
        <v>1744</v>
      </c>
      <c r="F507" s="849"/>
      <c r="G507" s="849"/>
      <c r="H507" s="837">
        <v>0</v>
      </c>
      <c r="I507" s="849">
        <v>3</v>
      </c>
      <c r="J507" s="849">
        <v>31.02</v>
      </c>
      <c r="K507" s="837">
        <v>1</v>
      </c>
      <c r="L507" s="849">
        <v>3</v>
      </c>
      <c r="M507" s="850">
        <v>31.02</v>
      </c>
    </row>
    <row r="508" spans="1:13" ht="14.4" customHeight="1" x14ac:dyDescent="0.3">
      <c r="A508" s="831" t="s">
        <v>2058</v>
      </c>
      <c r="B508" s="832" t="s">
        <v>1738</v>
      </c>
      <c r="C508" s="832" t="s">
        <v>1745</v>
      </c>
      <c r="D508" s="832" t="s">
        <v>1740</v>
      </c>
      <c r="E508" s="832" t="s">
        <v>1746</v>
      </c>
      <c r="F508" s="849"/>
      <c r="G508" s="849"/>
      <c r="H508" s="837">
        <v>0</v>
      </c>
      <c r="I508" s="849">
        <v>2</v>
      </c>
      <c r="J508" s="849">
        <v>31.8</v>
      </c>
      <c r="K508" s="837">
        <v>1</v>
      </c>
      <c r="L508" s="849">
        <v>2</v>
      </c>
      <c r="M508" s="850">
        <v>31.8</v>
      </c>
    </row>
    <row r="509" spans="1:13" ht="14.4" customHeight="1" x14ac:dyDescent="0.3">
      <c r="A509" s="831" t="s">
        <v>2058</v>
      </c>
      <c r="B509" s="832" t="s">
        <v>1764</v>
      </c>
      <c r="C509" s="832" t="s">
        <v>1765</v>
      </c>
      <c r="D509" s="832" t="s">
        <v>934</v>
      </c>
      <c r="E509" s="832" t="s">
        <v>1766</v>
      </c>
      <c r="F509" s="849"/>
      <c r="G509" s="849"/>
      <c r="H509" s="837">
        <v>0</v>
      </c>
      <c r="I509" s="849">
        <v>1</v>
      </c>
      <c r="J509" s="849">
        <v>39.549999999999997</v>
      </c>
      <c r="K509" s="837">
        <v>1</v>
      </c>
      <c r="L509" s="849">
        <v>1</v>
      </c>
      <c r="M509" s="850">
        <v>39.549999999999997</v>
      </c>
    </row>
    <row r="510" spans="1:13" ht="14.4" customHeight="1" x14ac:dyDescent="0.3">
      <c r="A510" s="831" t="s">
        <v>2058</v>
      </c>
      <c r="B510" s="832" t="s">
        <v>1771</v>
      </c>
      <c r="C510" s="832" t="s">
        <v>3023</v>
      </c>
      <c r="D510" s="832" t="s">
        <v>2920</v>
      </c>
      <c r="E510" s="832" t="s">
        <v>2609</v>
      </c>
      <c r="F510" s="849">
        <v>1</v>
      </c>
      <c r="G510" s="849">
        <v>73.83</v>
      </c>
      <c r="H510" s="837">
        <v>1</v>
      </c>
      <c r="I510" s="849"/>
      <c r="J510" s="849"/>
      <c r="K510" s="837">
        <v>0</v>
      </c>
      <c r="L510" s="849">
        <v>1</v>
      </c>
      <c r="M510" s="850">
        <v>73.83</v>
      </c>
    </row>
    <row r="511" spans="1:13" ht="14.4" customHeight="1" x14ac:dyDescent="0.3">
      <c r="A511" s="831" t="s">
        <v>2058</v>
      </c>
      <c r="B511" s="832" t="s">
        <v>1784</v>
      </c>
      <c r="C511" s="832" t="s">
        <v>1785</v>
      </c>
      <c r="D511" s="832" t="s">
        <v>1786</v>
      </c>
      <c r="E511" s="832" t="s">
        <v>1787</v>
      </c>
      <c r="F511" s="849"/>
      <c r="G511" s="849"/>
      <c r="H511" s="837">
        <v>0</v>
      </c>
      <c r="I511" s="849">
        <v>3</v>
      </c>
      <c r="J511" s="849">
        <v>835.89</v>
      </c>
      <c r="K511" s="837">
        <v>1</v>
      </c>
      <c r="L511" s="849">
        <v>3</v>
      </c>
      <c r="M511" s="850">
        <v>835.89</v>
      </c>
    </row>
    <row r="512" spans="1:13" ht="14.4" customHeight="1" x14ac:dyDescent="0.3">
      <c r="A512" s="831" t="s">
        <v>2058</v>
      </c>
      <c r="B512" s="832" t="s">
        <v>1784</v>
      </c>
      <c r="C512" s="832" t="s">
        <v>2111</v>
      </c>
      <c r="D512" s="832" t="s">
        <v>1786</v>
      </c>
      <c r="E512" s="832" t="s">
        <v>1800</v>
      </c>
      <c r="F512" s="849">
        <v>1</v>
      </c>
      <c r="G512" s="849">
        <v>181.11</v>
      </c>
      <c r="H512" s="837">
        <v>1</v>
      </c>
      <c r="I512" s="849"/>
      <c r="J512" s="849"/>
      <c r="K512" s="837">
        <v>0</v>
      </c>
      <c r="L512" s="849">
        <v>1</v>
      </c>
      <c r="M512" s="850">
        <v>181.11</v>
      </c>
    </row>
    <row r="513" spans="1:13" ht="14.4" customHeight="1" x14ac:dyDescent="0.3">
      <c r="A513" s="831" t="s">
        <v>2058</v>
      </c>
      <c r="B513" s="832" t="s">
        <v>1784</v>
      </c>
      <c r="C513" s="832" t="s">
        <v>2492</v>
      </c>
      <c r="D513" s="832" t="s">
        <v>1789</v>
      </c>
      <c r="E513" s="832" t="s">
        <v>1800</v>
      </c>
      <c r="F513" s="849"/>
      <c r="G513" s="849"/>
      <c r="H513" s="837">
        <v>0</v>
      </c>
      <c r="I513" s="849">
        <v>1</v>
      </c>
      <c r="J513" s="849">
        <v>143.35</v>
      </c>
      <c r="K513" s="837">
        <v>1</v>
      </c>
      <c r="L513" s="849">
        <v>1</v>
      </c>
      <c r="M513" s="850">
        <v>143.35</v>
      </c>
    </row>
    <row r="514" spans="1:13" ht="14.4" customHeight="1" x14ac:dyDescent="0.3">
      <c r="A514" s="831" t="s">
        <v>2058</v>
      </c>
      <c r="B514" s="832" t="s">
        <v>1784</v>
      </c>
      <c r="C514" s="832" t="s">
        <v>3015</v>
      </c>
      <c r="D514" s="832" t="s">
        <v>3016</v>
      </c>
      <c r="E514" s="832" t="s">
        <v>1787</v>
      </c>
      <c r="F514" s="849">
        <v>1</v>
      </c>
      <c r="G514" s="849">
        <v>220.53</v>
      </c>
      <c r="H514" s="837">
        <v>1</v>
      </c>
      <c r="I514" s="849"/>
      <c r="J514" s="849"/>
      <c r="K514" s="837">
        <v>0</v>
      </c>
      <c r="L514" s="849">
        <v>1</v>
      </c>
      <c r="M514" s="850">
        <v>220.53</v>
      </c>
    </row>
    <row r="515" spans="1:13" ht="14.4" customHeight="1" x14ac:dyDescent="0.3">
      <c r="A515" s="831" t="s">
        <v>2058</v>
      </c>
      <c r="B515" s="832" t="s">
        <v>1793</v>
      </c>
      <c r="C515" s="832" t="s">
        <v>2215</v>
      </c>
      <c r="D515" s="832" t="s">
        <v>1795</v>
      </c>
      <c r="E515" s="832" t="s">
        <v>687</v>
      </c>
      <c r="F515" s="849"/>
      <c r="G515" s="849"/>
      <c r="H515" s="837">
        <v>0</v>
      </c>
      <c r="I515" s="849">
        <v>1</v>
      </c>
      <c r="J515" s="849">
        <v>93.18</v>
      </c>
      <c r="K515" s="837">
        <v>1</v>
      </c>
      <c r="L515" s="849">
        <v>1</v>
      </c>
      <c r="M515" s="850">
        <v>93.18</v>
      </c>
    </row>
    <row r="516" spans="1:13" ht="14.4" customHeight="1" x14ac:dyDescent="0.3">
      <c r="A516" s="831" t="s">
        <v>2058</v>
      </c>
      <c r="B516" s="832" t="s">
        <v>1816</v>
      </c>
      <c r="C516" s="832" t="s">
        <v>1819</v>
      </c>
      <c r="D516" s="832" t="s">
        <v>1156</v>
      </c>
      <c r="E516" s="832" t="s">
        <v>1820</v>
      </c>
      <c r="F516" s="849"/>
      <c r="G516" s="849"/>
      <c r="H516" s="837">
        <v>0</v>
      </c>
      <c r="I516" s="849">
        <v>2</v>
      </c>
      <c r="J516" s="849">
        <v>308.72000000000003</v>
      </c>
      <c r="K516" s="837">
        <v>1</v>
      </c>
      <c r="L516" s="849">
        <v>2</v>
      </c>
      <c r="M516" s="850">
        <v>308.72000000000003</v>
      </c>
    </row>
    <row r="517" spans="1:13" ht="14.4" customHeight="1" x14ac:dyDescent="0.3">
      <c r="A517" s="831" t="s">
        <v>2058</v>
      </c>
      <c r="B517" s="832" t="s">
        <v>1901</v>
      </c>
      <c r="C517" s="832" t="s">
        <v>1902</v>
      </c>
      <c r="D517" s="832" t="s">
        <v>1903</v>
      </c>
      <c r="E517" s="832" t="s">
        <v>1904</v>
      </c>
      <c r="F517" s="849"/>
      <c r="G517" s="849"/>
      <c r="H517" s="837">
        <v>0</v>
      </c>
      <c r="I517" s="849">
        <v>1</v>
      </c>
      <c r="J517" s="849">
        <v>4.7</v>
      </c>
      <c r="K517" s="837">
        <v>1</v>
      </c>
      <c r="L517" s="849">
        <v>1</v>
      </c>
      <c r="M517" s="850">
        <v>4.7</v>
      </c>
    </row>
    <row r="518" spans="1:13" ht="14.4" customHeight="1" x14ac:dyDescent="0.3">
      <c r="A518" s="831" t="s">
        <v>2058</v>
      </c>
      <c r="B518" s="832" t="s">
        <v>1912</v>
      </c>
      <c r="C518" s="832" t="s">
        <v>1913</v>
      </c>
      <c r="D518" s="832" t="s">
        <v>713</v>
      </c>
      <c r="E518" s="832" t="s">
        <v>687</v>
      </c>
      <c r="F518" s="849"/>
      <c r="G518" s="849"/>
      <c r="H518" s="837">
        <v>0</v>
      </c>
      <c r="I518" s="849">
        <v>1</v>
      </c>
      <c r="J518" s="849">
        <v>65.989999999999995</v>
      </c>
      <c r="K518" s="837">
        <v>1</v>
      </c>
      <c r="L518" s="849">
        <v>1</v>
      </c>
      <c r="M518" s="850">
        <v>65.989999999999995</v>
      </c>
    </row>
    <row r="519" spans="1:13" ht="14.4" customHeight="1" x14ac:dyDescent="0.3">
      <c r="A519" s="831" t="s">
        <v>2058</v>
      </c>
      <c r="B519" s="832" t="s">
        <v>1912</v>
      </c>
      <c r="C519" s="832" t="s">
        <v>1914</v>
      </c>
      <c r="D519" s="832" t="s">
        <v>715</v>
      </c>
      <c r="E519" s="832" t="s">
        <v>1796</v>
      </c>
      <c r="F519" s="849"/>
      <c r="G519" s="849"/>
      <c r="H519" s="837">
        <v>0</v>
      </c>
      <c r="I519" s="849">
        <v>1</v>
      </c>
      <c r="J519" s="849">
        <v>132</v>
      </c>
      <c r="K519" s="837">
        <v>1</v>
      </c>
      <c r="L519" s="849">
        <v>1</v>
      </c>
      <c r="M519" s="850">
        <v>132</v>
      </c>
    </row>
    <row r="520" spans="1:13" ht="14.4" customHeight="1" x14ac:dyDescent="0.3">
      <c r="A520" s="831" t="s">
        <v>2058</v>
      </c>
      <c r="B520" s="832" t="s">
        <v>1915</v>
      </c>
      <c r="C520" s="832" t="s">
        <v>1916</v>
      </c>
      <c r="D520" s="832" t="s">
        <v>1096</v>
      </c>
      <c r="E520" s="832" t="s">
        <v>1917</v>
      </c>
      <c r="F520" s="849"/>
      <c r="G520" s="849"/>
      <c r="H520" s="837">
        <v>0</v>
      </c>
      <c r="I520" s="849">
        <v>2</v>
      </c>
      <c r="J520" s="849">
        <v>127.5</v>
      </c>
      <c r="K520" s="837">
        <v>1</v>
      </c>
      <c r="L520" s="849">
        <v>2</v>
      </c>
      <c r="M520" s="850">
        <v>127.5</v>
      </c>
    </row>
    <row r="521" spans="1:13" ht="14.4" customHeight="1" x14ac:dyDescent="0.3">
      <c r="A521" s="831" t="s">
        <v>2058</v>
      </c>
      <c r="B521" s="832" t="s">
        <v>2017</v>
      </c>
      <c r="C521" s="832" t="s">
        <v>2018</v>
      </c>
      <c r="D521" s="832" t="s">
        <v>2019</v>
      </c>
      <c r="E521" s="832" t="s">
        <v>2020</v>
      </c>
      <c r="F521" s="849"/>
      <c r="G521" s="849"/>
      <c r="H521" s="837">
        <v>0</v>
      </c>
      <c r="I521" s="849">
        <v>1</v>
      </c>
      <c r="J521" s="849">
        <v>58.77</v>
      </c>
      <c r="K521" s="837">
        <v>1</v>
      </c>
      <c r="L521" s="849">
        <v>1</v>
      </c>
      <c r="M521" s="850">
        <v>58.77</v>
      </c>
    </row>
    <row r="522" spans="1:13" ht="14.4" customHeight="1" x14ac:dyDescent="0.3">
      <c r="A522" s="831" t="s">
        <v>2058</v>
      </c>
      <c r="B522" s="832" t="s">
        <v>1653</v>
      </c>
      <c r="C522" s="832" t="s">
        <v>1657</v>
      </c>
      <c r="D522" s="832" t="s">
        <v>1655</v>
      </c>
      <c r="E522" s="832" t="s">
        <v>1658</v>
      </c>
      <c r="F522" s="849"/>
      <c r="G522" s="849"/>
      <c r="H522" s="837">
        <v>0</v>
      </c>
      <c r="I522" s="849">
        <v>1</v>
      </c>
      <c r="J522" s="849">
        <v>1887.9</v>
      </c>
      <c r="K522" s="837">
        <v>1</v>
      </c>
      <c r="L522" s="849">
        <v>1</v>
      </c>
      <c r="M522" s="850">
        <v>1887.9</v>
      </c>
    </row>
    <row r="523" spans="1:13" ht="14.4" customHeight="1" x14ac:dyDescent="0.3">
      <c r="A523" s="831" t="s">
        <v>2058</v>
      </c>
      <c r="B523" s="832" t="s">
        <v>1758</v>
      </c>
      <c r="C523" s="832" t="s">
        <v>1762</v>
      </c>
      <c r="D523" s="832" t="s">
        <v>1760</v>
      </c>
      <c r="E523" s="832" t="s">
        <v>1763</v>
      </c>
      <c r="F523" s="849"/>
      <c r="G523" s="849"/>
      <c r="H523" s="837">
        <v>0</v>
      </c>
      <c r="I523" s="849">
        <v>1</v>
      </c>
      <c r="J523" s="849">
        <v>218.32</v>
      </c>
      <c r="K523" s="837">
        <v>1</v>
      </c>
      <c r="L523" s="849">
        <v>1</v>
      </c>
      <c r="M523" s="850">
        <v>218.32</v>
      </c>
    </row>
    <row r="524" spans="1:13" ht="14.4" customHeight="1" x14ac:dyDescent="0.3">
      <c r="A524" s="831" t="s">
        <v>2059</v>
      </c>
      <c r="B524" s="832" t="s">
        <v>1597</v>
      </c>
      <c r="C524" s="832" t="s">
        <v>2350</v>
      </c>
      <c r="D524" s="832" t="s">
        <v>1601</v>
      </c>
      <c r="E524" s="832" t="s">
        <v>1606</v>
      </c>
      <c r="F524" s="849"/>
      <c r="G524" s="849"/>
      <c r="H524" s="837">
        <v>0</v>
      </c>
      <c r="I524" s="849">
        <v>1</v>
      </c>
      <c r="J524" s="849">
        <v>115.18</v>
      </c>
      <c r="K524" s="837">
        <v>1</v>
      </c>
      <c r="L524" s="849">
        <v>1</v>
      </c>
      <c r="M524" s="850">
        <v>115.18</v>
      </c>
    </row>
    <row r="525" spans="1:13" ht="14.4" customHeight="1" x14ac:dyDescent="0.3">
      <c r="A525" s="831" t="s">
        <v>2059</v>
      </c>
      <c r="B525" s="832" t="s">
        <v>3292</v>
      </c>
      <c r="C525" s="832" t="s">
        <v>3080</v>
      </c>
      <c r="D525" s="832" t="s">
        <v>2794</v>
      </c>
      <c r="E525" s="832" t="s">
        <v>3081</v>
      </c>
      <c r="F525" s="849"/>
      <c r="G525" s="849"/>
      <c r="H525" s="837">
        <v>0</v>
      </c>
      <c r="I525" s="849">
        <v>3</v>
      </c>
      <c r="J525" s="849">
        <v>96.75</v>
      </c>
      <c r="K525" s="837">
        <v>1</v>
      </c>
      <c r="L525" s="849">
        <v>3</v>
      </c>
      <c r="M525" s="850">
        <v>96.75</v>
      </c>
    </row>
    <row r="526" spans="1:13" ht="14.4" customHeight="1" x14ac:dyDescent="0.3">
      <c r="A526" s="831" t="s">
        <v>2059</v>
      </c>
      <c r="B526" s="832" t="s">
        <v>1618</v>
      </c>
      <c r="C526" s="832" t="s">
        <v>3082</v>
      </c>
      <c r="D526" s="832" t="s">
        <v>3083</v>
      </c>
      <c r="E526" s="832" t="s">
        <v>3084</v>
      </c>
      <c r="F526" s="849">
        <v>2</v>
      </c>
      <c r="G526" s="849">
        <v>172.82</v>
      </c>
      <c r="H526" s="837">
        <v>1</v>
      </c>
      <c r="I526" s="849"/>
      <c r="J526" s="849"/>
      <c r="K526" s="837">
        <v>0</v>
      </c>
      <c r="L526" s="849">
        <v>2</v>
      </c>
      <c r="M526" s="850">
        <v>172.82</v>
      </c>
    </row>
    <row r="527" spans="1:13" ht="14.4" customHeight="1" x14ac:dyDescent="0.3">
      <c r="A527" s="831" t="s">
        <v>2059</v>
      </c>
      <c r="B527" s="832" t="s">
        <v>1624</v>
      </c>
      <c r="C527" s="832" t="s">
        <v>2199</v>
      </c>
      <c r="D527" s="832" t="s">
        <v>2200</v>
      </c>
      <c r="E527" s="832" t="s">
        <v>2201</v>
      </c>
      <c r="F527" s="849"/>
      <c r="G527" s="849"/>
      <c r="H527" s="837">
        <v>0</v>
      </c>
      <c r="I527" s="849">
        <v>5</v>
      </c>
      <c r="J527" s="849">
        <v>923.7</v>
      </c>
      <c r="K527" s="837">
        <v>1</v>
      </c>
      <c r="L527" s="849">
        <v>5</v>
      </c>
      <c r="M527" s="850">
        <v>923.7</v>
      </c>
    </row>
    <row r="528" spans="1:13" ht="14.4" customHeight="1" x14ac:dyDescent="0.3">
      <c r="A528" s="831" t="s">
        <v>2059</v>
      </c>
      <c r="B528" s="832" t="s">
        <v>1624</v>
      </c>
      <c r="C528" s="832" t="s">
        <v>1625</v>
      </c>
      <c r="D528" s="832" t="s">
        <v>1626</v>
      </c>
      <c r="E528" s="832" t="s">
        <v>1627</v>
      </c>
      <c r="F528" s="849"/>
      <c r="G528" s="849"/>
      <c r="H528" s="837">
        <v>0</v>
      </c>
      <c r="I528" s="849">
        <v>3</v>
      </c>
      <c r="J528" s="849">
        <v>361.83</v>
      </c>
      <c r="K528" s="837">
        <v>1</v>
      </c>
      <c r="L528" s="849">
        <v>3</v>
      </c>
      <c r="M528" s="850">
        <v>361.83</v>
      </c>
    </row>
    <row r="529" spans="1:13" ht="14.4" customHeight="1" x14ac:dyDescent="0.3">
      <c r="A529" s="831" t="s">
        <v>2059</v>
      </c>
      <c r="B529" s="832" t="s">
        <v>1624</v>
      </c>
      <c r="C529" s="832" t="s">
        <v>1628</v>
      </c>
      <c r="D529" s="832" t="s">
        <v>1626</v>
      </c>
      <c r="E529" s="832" t="s">
        <v>1629</v>
      </c>
      <c r="F529" s="849">
        <v>2</v>
      </c>
      <c r="G529" s="849">
        <v>369.48</v>
      </c>
      <c r="H529" s="837">
        <v>1</v>
      </c>
      <c r="I529" s="849"/>
      <c r="J529" s="849"/>
      <c r="K529" s="837">
        <v>0</v>
      </c>
      <c r="L529" s="849">
        <v>2</v>
      </c>
      <c r="M529" s="850">
        <v>369.48</v>
      </c>
    </row>
    <row r="530" spans="1:13" ht="14.4" customHeight="1" x14ac:dyDescent="0.3">
      <c r="A530" s="831" t="s">
        <v>2059</v>
      </c>
      <c r="B530" s="832" t="s">
        <v>1630</v>
      </c>
      <c r="C530" s="832" t="s">
        <v>2330</v>
      </c>
      <c r="D530" s="832" t="s">
        <v>829</v>
      </c>
      <c r="E530" s="832" t="s">
        <v>1644</v>
      </c>
      <c r="F530" s="849"/>
      <c r="G530" s="849"/>
      <c r="H530" s="837">
        <v>0</v>
      </c>
      <c r="I530" s="849">
        <v>1</v>
      </c>
      <c r="J530" s="849">
        <v>1154.68</v>
      </c>
      <c r="K530" s="837">
        <v>1</v>
      </c>
      <c r="L530" s="849">
        <v>1</v>
      </c>
      <c r="M530" s="850">
        <v>1154.68</v>
      </c>
    </row>
    <row r="531" spans="1:13" ht="14.4" customHeight="1" x14ac:dyDescent="0.3">
      <c r="A531" s="831" t="s">
        <v>2059</v>
      </c>
      <c r="B531" s="832" t="s">
        <v>1630</v>
      </c>
      <c r="C531" s="832" t="s">
        <v>2331</v>
      </c>
      <c r="D531" s="832" t="s">
        <v>835</v>
      </c>
      <c r="E531" s="832" t="s">
        <v>1632</v>
      </c>
      <c r="F531" s="849"/>
      <c r="G531" s="849"/>
      <c r="H531" s="837">
        <v>0</v>
      </c>
      <c r="I531" s="849">
        <v>2</v>
      </c>
      <c r="J531" s="849">
        <v>2771.24</v>
      </c>
      <c r="K531" s="837">
        <v>1</v>
      </c>
      <c r="L531" s="849">
        <v>2</v>
      </c>
      <c r="M531" s="850">
        <v>2771.24</v>
      </c>
    </row>
    <row r="532" spans="1:13" ht="14.4" customHeight="1" x14ac:dyDescent="0.3">
      <c r="A532" s="831" t="s">
        <v>2059</v>
      </c>
      <c r="B532" s="832" t="s">
        <v>1630</v>
      </c>
      <c r="C532" s="832" t="s">
        <v>2140</v>
      </c>
      <c r="D532" s="832" t="s">
        <v>835</v>
      </c>
      <c r="E532" s="832" t="s">
        <v>1636</v>
      </c>
      <c r="F532" s="849"/>
      <c r="G532" s="849"/>
      <c r="H532" s="837">
        <v>0</v>
      </c>
      <c r="I532" s="849">
        <v>3</v>
      </c>
      <c r="J532" s="849">
        <v>6928.08</v>
      </c>
      <c r="K532" s="837">
        <v>1</v>
      </c>
      <c r="L532" s="849">
        <v>3</v>
      </c>
      <c r="M532" s="850">
        <v>6928.08</v>
      </c>
    </row>
    <row r="533" spans="1:13" ht="14.4" customHeight="1" x14ac:dyDescent="0.3">
      <c r="A533" s="831" t="s">
        <v>2059</v>
      </c>
      <c r="B533" s="832" t="s">
        <v>1630</v>
      </c>
      <c r="C533" s="832" t="s">
        <v>1641</v>
      </c>
      <c r="D533" s="832" t="s">
        <v>829</v>
      </c>
      <c r="E533" s="832" t="s">
        <v>1642</v>
      </c>
      <c r="F533" s="849"/>
      <c r="G533" s="849"/>
      <c r="H533" s="837">
        <v>0</v>
      </c>
      <c r="I533" s="849">
        <v>3</v>
      </c>
      <c r="J533" s="849">
        <v>2208.9900000000002</v>
      </c>
      <c r="K533" s="837">
        <v>1</v>
      </c>
      <c r="L533" s="849">
        <v>3</v>
      </c>
      <c r="M533" s="850">
        <v>2208.9900000000002</v>
      </c>
    </row>
    <row r="534" spans="1:13" ht="14.4" customHeight="1" x14ac:dyDescent="0.3">
      <c r="A534" s="831" t="s">
        <v>2059</v>
      </c>
      <c r="B534" s="832" t="s">
        <v>1630</v>
      </c>
      <c r="C534" s="832" t="s">
        <v>1643</v>
      </c>
      <c r="D534" s="832" t="s">
        <v>829</v>
      </c>
      <c r="E534" s="832" t="s">
        <v>1644</v>
      </c>
      <c r="F534" s="849"/>
      <c r="G534" s="849"/>
      <c r="H534" s="837">
        <v>0</v>
      </c>
      <c r="I534" s="849">
        <v>1</v>
      </c>
      <c r="J534" s="849">
        <v>1154.68</v>
      </c>
      <c r="K534" s="837">
        <v>1</v>
      </c>
      <c r="L534" s="849">
        <v>1</v>
      </c>
      <c r="M534" s="850">
        <v>1154.68</v>
      </c>
    </row>
    <row r="535" spans="1:13" ht="14.4" customHeight="1" x14ac:dyDescent="0.3">
      <c r="A535" s="831" t="s">
        <v>2059</v>
      </c>
      <c r="B535" s="832" t="s">
        <v>1630</v>
      </c>
      <c r="C535" s="832" t="s">
        <v>3089</v>
      </c>
      <c r="D535" s="832" t="s">
        <v>3090</v>
      </c>
      <c r="E535" s="832" t="s">
        <v>3091</v>
      </c>
      <c r="F535" s="849"/>
      <c r="G535" s="849"/>
      <c r="H535" s="837">
        <v>0</v>
      </c>
      <c r="I535" s="849">
        <v>2</v>
      </c>
      <c r="J535" s="849">
        <v>11546.82</v>
      </c>
      <c r="K535" s="837">
        <v>1</v>
      </c>
      <c r="L535" s="849">
        <v>2</v>
      </c>
      <c r="M535" s="850">
        <v>11546.82</v>
      </c>
    </row>
    <row r="536" spans="1:13" ht="14.4" customHeight="1" x14ac:dyDescent="0.3">
      <c r="A536" s="831" t="s">
        <v>2059</v>
      </c>
      <c r="B536" s="832" t="s">
        <v>1630</v>
      </c>
      <c r="C536" s="832" t="s">
        <v>3092</v>
      </c>
      <c r="D536" s="832" t="s">
        <v>3090</v>
      </c>
      <c r="E536" s="832" t="s">
        <v>3091</v>
      </c>
      <c r="F536" s="849"/>
      <c r="G536" s="849"/>
      <c r="H536" s="837">
        <v>0</v>
      </c>
      <c r="I536" s="849">
        <v>1</v>
      </c>
      <c r="J536" s="849">
        <v>5773.41</v>
      </c>
      <c r="K536" s="837">
        <v>1</v>
      </c>
      <c r="L536" s="849">
        <v>1</v>
      </c>
      <c r="M536" s="850">
        <v>5773.41</v>
      </c>
    </row>
    <row r="537" spans="1:13" ht="14.4" customHeight="1" x14ac:dyDescent="0.3">
      <c r="A537" s="831" t="s">
        <v>2059</v>
      </c>
      <c r="B537" s="832" t="s">
        <v>1659</v>
      </c>
      <c r="C537" s="832" t="s">
        <v>1664</v>
      </c>
      <c r="D537" s="832" t="s">
        <v>731</v>
      </c>
      <c r="E537" s="832" t="s">
        <v>1665</v>
      </c>
      <c r="F537" s="849"/>
      <c r="G537" s="849"/>
      <c r="H537" s="837">
        <v>0</v>
      </c>
      <c r="I537" s="849">
        <v>3</v>
      </c>
      <c r="J537" s="849">
        <v>432.03</v>
      </c>
      <c r="K537" s="837">
        <v>1</v>
      </c>
      <c r="L537" s="849">
        <v>3</v>
      </c>
      <c r="M537" s="850">
        <v>432.03</v>
      </c>
    </row>
    <row r="538" spans="1:13" ht="14.4" customHeight="1" x14ac:dyDescent="0.3">
      <c r="A538" s="831" t="s">
        <v>2059</v>
      </c>
      <c r="B538" s="832" t="s">
        <v>1672</v>
      </c>
      <c r="C538" s="832" t="s">
        <v>1673</v>
      </c>
      <c r="D538" s="832" t="s">
        <v>1126</v>
      </c>
      <c r="E538" s="832" t="s">
        <v>1674</v>
      </c>
      <c r="F538" s="849"/>
      <c r="G538" s="849"/>
      <c r="H538" s="837">
        <v>0</v>
      </c>
      <c r="I538" s="849">
        <v>1</v>
      </c>
      <c r="J538" s="849">
        <v>300.31</v>
      </c>
      <c r="K538" s="837">
        <v>1</v>
      </c>
      <c r="L538" s="849">
        <v>1</v>
      </c>
      <c r="M538" s="850">
        <v>300.31</v>
      </c>
    </row>
    <row r="539" spans="1:13" ht="14.4" customHeight="1" x14ac:dyDescent="0.3">
      <c r="A539" s="831" t="s">
        <v>2059</v>
      </c>
      <c r="B539" s="832" t="s">
        <v>1672</v>
      </c>
      <c r="C539" s="832" t="s">
        <v>1675</v>
      </c>
      <c r="D539" s="832" t="s">
        <v>1125</v>
      </c>
      <c r="E539" s="832" t="s">
        <v>1676</v>
      </c>
      <c r="F539" s="849"/>
      <c r="G539" s="849"/>
      <c r="H539" s="837">
        <v>0</v>
      </c>
      <c r="I539" s="849">
        <v>1</v>
      </c>
      <c r="J539" s="849">
        <v>50.05</v>
      </c>
      <c r="K539" s="837">
        <v>1</v>
      </c>
      <c r="L539" s="849">
        <v>1</v>
      </c>
      <c r="M539" s="850">
        <v>50.05</v>
      </c>
    </row>
    <row r="540" spans="1:13" ht="14.4" customHeight="1" x14ac:dyDescent="0.3">
      <c r="A540" s="831" t="s">
        <v>2059</v>
      </c>
      <c r="B540" s="832" t="s">
        <v>1677</v>
      </c>
      <c r="C540" s="832" t="s">
        <v>1953</v>
      </c>
      <c r="D540" s="832" t="s">
        <v>1323</v>
      </c>
      <c r="E540" s="832" t="s">
        <v>1954</v>
      </c>
      <c r="F540" s="849">
        <v>3</v>
      </c>
      <c r="G540" s="849">
        <v>127.53</v>
      </c>
      <c r="H540" s="837">
        <v>1</v>
      </c>
      <c r="I540" s="849"/>
      <c r="J540" s="849"/>
      <c r="K540" s="837">
        <v>0</v>
      </c>
      <c r="L540" s="849">
        <v>3</v>
      </c>
      <c r="M540" s="850">
        <v>127.53</v>
      </c>
    </row>
    <row r="541" spans="1:13" ht="14.4" customHeight="1" x14ac:dyDescent="0.3">
      <c r="A541" s="831" t="s">
        <v>2059</v>
      </c>
      <c r="B541" s="832" t="s">
        <v>1690</v>
      </c>
      <c r="C541" s="832" t="s">
        <v>1693</v>
      </c>
      <c r="D541" s="832" t="s">
        <v>1694</v>
      </c>
      <c r="E541" s="832" t="s">
        <v>1695</v>
      </c>
      <c r="F541" s="849"/>
      <c r="G541" s="849"/>
      <c r="H541" s="837">
        <v>0</v>
      </c>
      <c r="I541" s="849">
        <v>2</v>
      </c>
      <c r="J541" s="849">
        <v>76.08</v>
      </c>
      <c r="K541" s="837">
        <v>1</v>
      </c>
      <c r="L541" s="849">
        <v>2</v>
      </c>
      <c r="M541" s="850">
        <v>76.08</v>
      </c>
    </row>
    <row r="542" spans="1:13" ht="14.4" customHeight="1" x14ac:dyDescent="0.3">
      <c r="A542" s="831" t="s">
        <v>2059</v>
      </c>
      <c r="B542" s="832" t="s">
        <v>1690</v>
      </c>
      <c r="C542" s="832" t="s">
        <v>1698</v>
      </c>
      <c r="D542" s="832" t="s">
        <v>1699</v>
      </c>
      <c r="E542" s="832" t="s">
        <v>1700</v>
      </c>
      <c r="F542" s="849"/>
      <c r="G542" s="849"/>
      <c r="H542" s="837">
        <v>0</v>
      </c>
      <c r="I542" s="849">
        <v>1</v>
      </c>
      <c r="J542" s="849">
        <v>234.07</v>
      </c>
      <c r="K542" s="837">
        <v>1</v>
      </c>
      <c r="L542" s="849">
        <v>1</v>
      </c>
      <c r="M542" s="850">
        <v>234.07</v>
      </c>
    </row>
    <row r="543" spans="1:13" ht="14.4" customHeight="1" x14ac:dyDescent="0.3">
      <c r="A543" s="831" t="s">
        <v>2059</v>
      </c>
      <c r="B543" s="832" t="s">
        <v>1690</v>
      </c>
      <c r="C543" s="832" t="s">
        <v>2324</v>
      </c>
      <c r="D543" s="832" t="s">
        <v>1694</v>
      </c>
      <c r="E543" s="832" t="s">
        <v>2325</v>
      </c>
      <c r="F543" s="849"/>
      <c r="G543" s="849"/>
      <c r="H543" s="837">
        <v>0</v>
      </c>
      <c r="I543" s="849">
        <v>1</v>
      </c>
      <c r="J543" s="849">
        <v>58.52</v>
      </c>
      <c r="K543" s="837">
        <v>1</v>
      </c>
      <c r="L543" s="849">
        <v>1</v>
      </c>
      <c r="M543" s="850">
        <v>58.52</v>
      </c>
    </row>
    <row r="544" spans="1:13" ht="14.4" customHeight="1" x14ac:dyDescent="0.3">
      <c r="A544" s="831" t="s">
        <v>2059</v>
      </c>
      <c r="B544" s="832" t="s">
        <v>1705</v>
      </c>
      <c r="C544" s="832" t="s">
        <v>1706</v>
      </c>
      <c r="D544" s="832" t="s">
        <v>1707</v>
      </c>
      <c r="E544" s="832" t="s">
        <v>1708</v>
      </c>
      <c r="F544" s="849"/>
      <c r="G544" s="849"/>
      <c r="H544" s="837">
        <v>0</v>
      </c>
      <c r="I544" s="849">
        <v>2</v>
      </c>
      <c r="J544" s="849">
        <v>458.76</v>
      </c>
      <c r="K544" s="837">
        <v>1</v>
      </c>
      <c r="L544" s="849">
        <v>2</v>
      </c>
      <c r="M544" s="850">
        <v>458.76</v>
      </c>
    </row>
    <row r="545" spans="1:13" ht="14.4" customHeight="1" x14ac:dyDescent="0.3">
      <c r="A545" s="831" t="s">
        <v>2059</v>
      </c>
      <c r="B545" s="832" t="s">
        <v>1709</v>
      </c>
      <c r="C545" s="832" t="s">
        <v>1957</v>
      </c>
      <c r="D545" s="832" t="s">
        <v>686</v>
      </c>
      <c r="E545" s="832" t="s">
        <v>1958</v>
      </c>
      <c r="F545" s="849"/>
      <c r="G545" s="849"/>
      <c r="H545" s="837">
        <v>0</v>
      </c>
      <c r="I545" s="849">
        <v>1</v>
      </c>
      <c r="J545" s="849">
        <v>35.11</v>
      </c>
      <c r="K545" s="837">
        <v>1</v>
      </c>
      <c r="L545" s="849">
        <v>1</v>
      </c>
      <c r="M545" s="850">
        <v>35.11</v>
      </c>
    </row>
    <row r="546" spans="1:13" ht="14.4" customHeight="1" x14ac:dyDescent="0.3">
      <c r="A546" s="831" t="s">
        <v>2059</v>
      </c>
      <c r="B546" s="832" t="s">
        <v>1709</v>
      </c>
      <c r="C546" s="832" t="s">
        <v>2437</v>
      </c>
      <c r="D546" s="832" t="s">
        <v>2068</v>
      </c>
      <c r="E546" s="832" t="s">
        <v>2438</v>
      </c>
      <c r="F546" s="849">
        <v>1</v>
      </c>
      <c r="G546" s="849">
        <v>210.66</v>
      </c>
      <c r="H546" s="837">
        <v>1</v>
      </c>
      <c r="I546" s="849"/>
      <c r="J546" s="849"/>
      <c r="K546" s="837">
        <v>0</v>
      </c>
      <c r="L546" s="849">
        <v>1</v>
      </c>
      <c r="M546" s="850">
        <v>210.66</v>
      </c>
    </row>
    <row r="547" spans="1:13" ht="14.4" customHeight="1" x14ac:dyDescent="0.3">
      <c r="A547" s="831" t="s">
        <v>2059</v>
      </c>
      <c r="B547" s="832" t="s">
        <v>1709</v>
      </c>
      <c r="C547" s="832" t="s">
        <v>2070</v>
      </c>
      <c r="D547" s="832" t="s">
        <v>2071</v>
      </c>
      <c r="E547" s="832" t="s">
        <v>2072</v>
      </c>
      <c r="F547" s="849">
        <v>1</v>
      </c>
      <c r="G547" s="849">
        <v>16.38</v>
      </c>
      <c r="H547" s="837">
        <v>1</v>
      </c>
      <c r="I547" s="849"/>
      <c r="J547" s="849"/>
      <c r="K547" s="837">
        <v>0</v>
      </c>
      <c r="L547" s="849">
        <v>1</v>
      </c>
      <c r="M547" s="850">
        <v>16.38</v>
      </c>
    </row>
    <row r="548" spans="1:13" ht="14.4" customHeight="1" x14ac:dyDescent="0.3">
      <c r="A548" s="831" t="s">
        <v>2059</v>
      </c>
      <c r="B548" s="832" t="s">
        <v>1709</v>
      </c>
      <c r="C548" s="832" t="s">
        <v>2112</v>
      </c>
      <c r="D548" s="832" t="s">
        <v>2068</v>
      </c>
      <c r="E548" s="832" t="s">
        <v>1958</v>
      </c>
      <c r="F548" s="849">
        <v>1</v>
      </c>
      <c r="G548" s="849">
        <v>35.11</v>
      </c>
      <c r="H548" s="837">
        <v>1</v>
      </c>
      <c r="I548" s="849"/>
      <c r="J548" s="849"/>
      <c r="K548" s="837">
        <v>0</v>
      </c>
      <c r="L548" s="849">
        <v>1</v>
      </c>
      <c r="M548" s="850">
        <v>35.11</v>
      </c>
    </row>
    <row r="549" spans="1:13" ht="14.4" customHeight="1" x14ac:dyDescent="0.3">
      <c r="A549" s="831" t="s">
        <v>2059</v>
      </c>
      <c r="B549" s="832" t="s">
        <v>1709</v>
      </c>
      <c r="C549" s="832" t="s">
        <v>1714</v>
      </c>
      <c r="D549" s="832" t="s">
        <v>686</v>
      </c>
      <c r="E549" s="832" t="s">
        <v>687</v>
      </c>
      <c r="F549" s="849"/>
      <c r="G549" s="849"/>
      <c r="H549" s="837">
        <v>0</v>
      </c>
      <c r="I549" s="849">
        <v>1</v>
      </c>
      <c r="J549" s="849">
        <v>70.23</v>
      </c>
      <c r="K549" s="837">
        <v>1</v>
      </c>
      <c r="L549" s="849">
        <v>1</v>
      </c>
      <c r="M549" s="850">
        <v>70.23</v>
      </c>
    </row>
    <row r="550" spans="1:13" ht="14.4" customHeight="1" x14ac:dyDescent="0.3">
      <c r="A550" s="831" t="s">
        <v>2059</v>
      </c>
      <c r="B550" s="832" t="s">
        <v>1709</v>
      </c>
      <c r="C550" s="832" t="s">
        <v>1710</v>
      </c>
      <c r="D550" s="832" t="s">
        <v>686</v>
      </c>
      <c r="E550" s="832" t="s">
        <v>1711</v>
      </c>
      <c r="F550" s="849"/>
      <c r="G550" s="849"/>
      <c r="H550" s="837">
        <v>0</v>
      </c>
      <c r="I550" s="849">
        <v>4</v>
      </c>
      <c r="J550" s="849">
        <v>70.239999999999995</v>
      </c>
      <c r="K550" s="837">
        <v>1</v>
      </c>
      <c r="L550" s="849">
        <v>4</v>
      </c>
      <c r="M550" s="850">
        <v>70.239999999999995</v>
      </c>
    </row>
    <row r="551" spans="1:13" ht="14.4" customHeight="1" x14ac:dyDescent="0.3">
      <c r="A551" s="831" t="s">
        <v>2059</v>
      </c>
      <c r="B551" s="832" t="s">
        <v>1709</v>
      </c>
      <c r="C551" s="832" t="s">
        <v>1712</v>
      </c>
      <c r="D551" s="832" t="s">
        <v>686</v>
      </c>
      <c r="E551" s="832" t="s">
        <v>1713</v>
      </c>
      <c r="F551" s="849"/>
      <c r="G551" s="849"/>
      <c r="H551" s="837">
        <v>0</v>
      </c>
      <c r="I551" s="849">
        <v>1</v>
      </c>
      <c r="J551" s="849">
        <v>117.03</v>
      </c>
      <c r="K551" s="837">
        <v>1</v>
      </c>
      <c r="L551" s="849">
        <v>1</v>
      </c>
      <c r="M551" s="850">
        <v>117.03</v>
      </c>
    </row>
    <row r="552" spans="1:13" ht="14.4" customHeight="1" x14ac:dyDescent="0.3">
      <c r="A552" s="831" t="s">
        <v>2059</v>
      </c>
      <c r="B552" s="832" t="s">
        <v>1709</v>
      </c>
      <c r="C552" s="832" t="s">
        <v>2694</v>
      </c>
      <c r="D552" s="832" t="s">
        <v>2206</v>
      </c>
      <c r="E552" s="832" t="s">
        <v>1713</v>
      </c>
      <c r="F552" s="849">
        <v>1</v>
      </c>
      <c r="G552" s="849">
        <v>117.03</v>
      </c>
      <c r="H552" s="837">
        <v>1</v>
      </c>
      <c r="I552" s="849"/>
      <c r="J552" s="849"/>
      <c r="K552" s="837">
        <v>0</v>
      </c>
      <c r="L552" s="849">
        <v>1</v>
      </c>
      <c r="M552" s="850">
        <v>117.03</v>
      </c>
    </row>
    <row r="553" spans="1:13" ht="14.4" customHeight="1" x14ac:dyDescent="0.3">
      <c r="A553" s="831" t="s">
        <v>2059</v>
      </c>
      <c r="B553" s="832" t="s">
        <v>1723</v>
      </c>
      <c r="C553" s="832" t="s">
        <v>1961</v>
      </c>
      <c r="D553" s="832" t="s">
        <v>1725</v>
      </c>
      <c r="E553" s="832" t="s">
        <v>1962</v>
      </c>
      <c r="F553" s="849"/>
      <c r="G553" s="849"/>
      <c r="H553" s="837">
        <v>0</v>
      </c>
      <c r="I553" s="849">
        <v>2</v>
      </c>
      <c r="J553" s="849">
        <v>373.1</v>
      </c>
      <c r="K553" s="837">
        <v>1</v>
      </c>
      <c r="L553" s="849">
        <v>2</v>
      </c>
      <c r="M553" s="850">
        <v>373.1</v>
      </c>
    </row>
    <row r="554" spans="1:13" ht="14.4" customHeight="1" x14ac:dyDescent="0.3">
      <c r="A554" s="831" t="s">
        <v>2059</v>
      </c>
      <c r="B554" s="832" t="s">
        <v>1723</v>
      </c>
      <c r="C554" s="832" t="s">
        <v>3024</v>
      </c>
      <c r="D554" s="832" t="s">
        <v>2662</v>
      </c>
      <c r="E554" s="832" t="s">
        <v>1629</v>
      </c>
      <c r="F554" s="849">
        <v>1</v>
      </c>
      <c r="G554" s="849">
        <v>103.64</v>
      </c>
      <c r="H554" s="837">
        <v>1</v>
      </c>
      <c r="I554" s="849"/>
      <c r="J554" s="849"/>
      <c r="K554" s="837">
        <v>0</v>
      </c>
      <c r="L554" s="849">
        <v>1</v>
      </c>
      <c r="M554" s="850">
        <v>103.64</v>
      </c>
    </row>
    <row r="555" spans="1:13" ht="14.4" customHeight="1" x14ac:dyDescent="0.3">
      <c r="A555" s="831" t="s">
        <v>2059</v>
      </c>
      <c r="B555" s="832" t="s">
        <v>1723</v>
      </c>
      <c r="C555" s="832" t="s">
        <v>1724</v>
      </c>
      <c r="D555" s="832" t="s">
        <v>1725</v>
      </c>
      <c r="E555" s="832" t="s">
        <v>1726</v>
      </c>
      <c r="F555" s="849"/>
      <c r="G555" s="849"/>
      <c r="H555" s="837">
        <v>0</v>
      </c>
      <c r="I555" s="849">
        <v>1</v>
      </c>
      <c r="J555" s="849">
        <v>31.09</v>
      </c>
      <c r="K555" s="837">
        <v>1</v>
      </c>
      <c r="L555" s="849">
        <v>1</v>
      </c>
      <c r="M555" s="850">
        <v>31.09</v>
      </c>
    </row>
    <row r="556" spans="1:13" ht="14.4" customHeight="1" x14ac:dyDescent="0.3">
      <c r="A556" s="831" t="s">
        <v>2059</v>
      </c>
      <c r="B556" s="832" t="s">
        <v>3282</v>
      </c>
      <c r="C556" s="832" t="s">
        <v>3111</v>
      </c>
      <c r="D556" s="832" t="s">
        <v>3112</v>
      </c>
      <c r="E556" s="832" t="s">
        <v>2395</v>
      </c>
      <c r="F556" s="849">
        <v>2</v>
      </c>
      <c r="G556" s="849">
        <v>1458.18</v>
      </c>
      <c r="H556" s="837">
        <v>1</v>
      </c>
      <c r="I556" s="849"/>
      <c r="J556" s="849"/>
      <c r="K556" s="837">
        <v>0</v>
      </c>
      <c r="L556" s="849">
        <v>2</v>
      </c>
      <c r="M556" s="850">
        <v>1458.18</v>
      </c>
    </row>
    <row r="557" spans="1:13" ht="14.4" customHeight="1" x14ac:dyDescent="0.3">
      <c r="A557" s="831" t="s">
        <v>2059</v>
      </c>
      <c r="B557" s="832" t="s">
        <v>3282</v>
      </c>
      <c r="C557" s="832" t="s">
        <v>2393</v>
      </c>
      <c r="D557" s="832" t="s">
        <v>2394</v>
      </c>
      <c r="E557" s="832" t="s">
        <v>2395</v>
      </c>
      <c r="F557" s="849"/>
      <c r="G557" s="849"/>
      <c r="H557" s="837">
        <v>0</v>
      </c>
      <c r="I557" s="849">
        <v>1</v>
      </c>
      <c r="J557" s="849">
        <v>729.09</v>
      </c>
      <c r="K557" s="837">
        <v>1</v>
      </c>
      <c r="L557" s="849">
        <v>1</v>
      </c>
      <c r="M557" s="850">
        <v>729.09</v>
      </c>
    </row>
    <row r="558" spans="1:13" ht="14.4" customHeight="1" x14ac:dyDescent="0.3">
      <c r="A558" s="831" t="s">
        <v>2059</v>
      </c>
      <c r="B558" s="832" t="s">
        <v>1733</v>
      </c>
      <c r="C558" s="832" t="s">
        <v>1734</v>
      </c>
      <c r="D558" s="832" t="s">
        <v>991</v>
      </c>
      <c r="E558" s="832" t="s">
        <v>1735</v>
      </c>
      <c r="F558" s="849"/>
      <c r="G558" s="849"/>
      <c r="H558" s="837">
        <v>0</v>
      </c>
      <c r="I558" s="849">
        <v>4</v>
      </c>
      <c r="J558" s="849">
        <v>572.36</v>
      </c>
      <c r="K558" s="837">
        <v>1</v>
      </c>
      <c r="L558" s="849">
        <v>4</v>
      </c>
      <c r="M558" s="850">
        <v>572.36</v>
      </c>
    </row>
    <row r="559" spans="1:13" ht="14.4" customHeight="1" x14ac:dyDescent="0.3">
      <c r="A559" s="831" t="s">
        <v>2059</v>
      </c>
      <c r="B559" s="832" t="s">
        <v>1733</v>
      </c>
      <c r="C559" s="832" t="s">
        <v>1964</v>
      </c>
      <c r="D559" s="832" t="s">
        <v>995</v>
      </c>
      <c r="E559" s="832" t="s">
        <v>687</v>
      </c>
      <c r="F559" s="849"/>
      <c r="G559" s="849"/>
      <c r="H559" s="837">
        <v>0</v>
      </c>
      <c r="I559" s="849">
        <v>2</v>
      </c>
      <c r="J559" s="849">
        <v>190.78</v>
      </c>
      <c r="K559" s="837">
        <v>1</v>
      </c>
      <c r="L559" s="849">
        <v>2</v>
      </c>
      <c r="M559" s="850">
        <v>190.78</v>
      </c>
    </row>
    <row r="560" spans="1:13" ht="14.4" customHeight="1" x14ac:dyDescent="0.3">
      <c r="A560" s="831" t="s">
        <v>2059</v>
      </c>
      <c r="B560" s="832" t="s">
        <v>1733</v>
      </c>
      <c r="C560" s="832" t="s">
        <v>1736</v>
      </c>
      <c r="D560" s="832" t="s">
        <v>995</v>
      </c>
      <c r="E560" s="832" t="s">
        <v>1737</v>
      </c>
      <c r="F560" s="849"/>
      <c r="G560" s="849"/>
      <c r="H560" s="837">
        <v>0</v>
      </c>
      <c r="I560" s="849">
        <v>2</v>
      </c>
      <c r="J560" s="849">
        <v>572.36</v>
      </c>
      <c r="K560" s="837">
        <v>1</v>
      </c>
      <c r="L560" s="849">
        <v>2</v>
      </c>
      <c r="M560" s="850">
        <v>572.36</v>
      </c>
    </row>
    <row r="561" spans="1:13" ht="14.4" customHeight="1" x14ac:dyDescent="0.3">
      <c r="A561" s="831" t="s">
        <v>2059</v>
      </c>
      <c r="B561" s="832" t="s">
        <v>1738</v>
      </c>
      <c r="C561" s="832" t="s">
        <v>1743</v>
      </c>
      <c r="D561" s="832" t="s">
        <v>1740</v>
      </c>
      <c r="E561" s="832" t="s">
        <v>1744</v>
      </c>
      <c r="F561" s="849"/>
      <c r="G561" s="849"/>
      <c r="H561" s="837">
        <v>0</v>
      </c>
      <c r="I561" s="849">
        <v>3</v>
      </c>
      <c r="J561" s="849">
        <v>31.02</v>
      </c>
      <c r="K561" s="837">
        <v>1</v>
      </c>
      <c r="L561" s="849">
        <v>3</v>
      </c>
      <c r="M561" s="850">
        <v>31.02</v>
      </c>
    </row>
    <row r="562" spans="1:13" ht="14.4" customHeight="1" x14ac:dyDescent="0.3">
      <c r="A562" s="831" t="s">
        <v>2059</v>
      </c>
      <c r="B562" s="832" t="s">
        <v>1750</v>
      </c>
      <c r="C562" s="832" t="s">
        <v>1751</v>
      </c>
      <c r="D562" s="832" t="s">
        <v>1752</v>
      </c>
      <c r="E562" s="832" t="s">
        <v>1753</v>
      </c>
      <c r="F562" s="849"/>
      <c r="G562" s="849"/>
      <c r="H562" s="837">
        <v>0</v>
      </c>
      <c r="I562" s="849">
        <v>1</v>
      </c>
      <c r="J562" s="849">
        <v>218.62</v>
      </c>
      <c r="K562" s="837">
        <v>1</v>
      </c>
      <c r="L562" s="849">
        <v>1</v>
      </c>
      <c r="M562" s="850">
        <v>218.62</v>
      </c>
    </row>
    <row r="563" spans="1:13" ht="14.4" customHeight="1" x14ac:dyDescent="0.3">
      <c r="A563" s="831" t="s">
        <v>2059</v>
      </c>
      <c r="B563" s="832" t="s">
        <v>1750</v>
      </c>
      <c r="C563" s="832" t="s">
        <v>1756</v>
      </c>
      <c r="D563" s="832" t="s">
        <v>1752</v>
      </c>
      <c r="E563" s="832" t="s">
        <v>1757</v>
      </c>
      <c r="F563" s="849"/>
      <c r="G563" s="849"/>
      <c r="H563" s="837">
        <v>0</v>
      </c>
      <c r="I563" s="849">
        <v>1</v>
      </c>
      <c r="J563" s="849">
        <v>437.23</v>
      </c>
      <c r="K563" s="837">
        <v>1</v>
      </c>
      <c r="L563" s="849">
        <v>1</v>
      </c>
      <c r="M563" s="850">
        <v>437.23</v>
      </c>
    </row>
    <row r="564" spans="1:13" ht="14.4" customHeight="1" x14ac:dyDescent="0.3">
      <c r="A564" s="831" t="s">
        <v>2059</v>
      </c>
      <c r="B564" s="832" t="s">
        <v>3277</v>
      </c>
      <c r="C564" s="832" t="s">
        <v>3097</v>
      </c>
      <c r="D564" s="832" t="s">
        <v>2465</v>
      </c>
      <c r="E564" s="832" t="s">
        <v>3098</v>
      </c>
      <c r="F564" s="849"/>
      <c r="G564" s="849"/>
      <c r="H564" s="837">
        <v>0</v>
      </c>
      <c r="I564" s="849">
        <v>1</v>
      </c>
      <c r="J564" s="849">
        <v>234.91</v>
      </c>
      <c r="K564" s="837">
        <v>1</v>
      </c>
      <c r="L564" s="849">
        <v>1</v>
      </c>
      <c r="M564" s="850">
        <v>234.91</v>
      </c>
    </row>
    <row r="565" spans="1:13" ht="14.4" customHeight="1" x14ac:dyDescent="0.3">
      <c r="A565" s="831" t="s">
        <v>2059</v>
      </c>
      <c r="B565" s="832" t="s">
        <v>1764</v>
      </c>
      <c r="C565" s="832" t="s">
        <v>2310</v>
      </c>
      <c r="D565" s="832" t="s">
        <v>934</v>
      </c>
      <c r="E565" s="832" t="s">
        <v>2311</v>
      </c>
      <c r="F565" s="849"/>
      <c r="G565" s="849"/>
      <c r="H565" s="837">
        <v>0</v>
      </c>
      <c r="I565" s="849">
        <v>2</v>
      </c>
      <c r="J565" s="849">
        <v>237.3</v>
      </c>
      <c r="K565" s="837">
        <v>1</v>
      </c>
      <c r="L565" s="849">
        <v>2</v>
      </c>
      <c r="M565" s="850">
        <v>237.3</v>
      </c>
    </row>
    <row r="566" spans="1:13" ht="14.4" customHeight="1" x14ac:dyDescent="0.3">
      <c r="A566" s="831" t="s">
        <v>2059</v>
      </c>
      <c r="B566" s="832" t="s">
        <v>1771</v>
      </c>
      <c r="C566" s="832" t="s">
        <v>2379</v>
      </c>
      <c r="D566" s="832" t="s">
        <v>1773</v>
      </c>
      <c r="E566" s="832" t="s">
        <v>2380</v>
      </c>
      <c r="F566" s="849"/>
      <c r="G566" s="849"/>
      <c r="H566" s="837">
        <v>0</v>
      </c>
      <c r="I566" s="849">
        <v>1</v>
      </c>
      <c r="J566" s="849">
        <v>263.68</v>
      </c>
      <c r="K566" s="837">
        <v>1</v>
      </c>
      <c r="L566" s="849">
        <v>1</v>
      </c>
      <c r="M566" s="850">
        <v>263.68</v>
      </c>
    </row>
    <row r="567" spans="1:13" ht="14.4" customHeight="1" x14ac:dyDescent="0.3">
      <c r="A567" s="831" t="s">
        <v>2059</v>
      </c>
      <c r="B567" s="832" t="s">
        <v>1771</v>
      </c>
      <c r="C567" s="832" t="s">
        <v>3023</v>
      </c>
      <c r="D567" s="832" t="s">
        <v>2920</v>
      </c>
      <c r="E567" s="832" t="s">
        <v>2609</v>
      </c>
      <c r="F567" s="849">
        <v>3</v>
      </c>
      <c r="G567" s="849">
        <v>221.49</v>
      </c>
      <c r="H567" s="837">
        <v>1</v>
      </c>
      <c r="I567" s="849"/>
      <c r="J567" s="849"/>
      <c r="K567" s="837">
        <v>0</v>
      </c>
      <c r="L567" s="849">
        <v>3</v>
      </c>
      <c r="M567" s="850">
        <v>221.49</v>
      </c>
    </row>
    <row r="568" spans="1:13" ht="14.4" customHeight="1" x14ac:dyDescent="0.3">
      <c r="A568" s="831" t="s">
        <v>2059</v>
      </c>
      <c r="B568" s="832" t="s">
        <v>1780</v>
      </c>
      <c r="C568" s="832" t="s">
        <v>3103</v>
      </c>
      <c r="D568" s="832" t="s">
        <v>3104</v>
      </c>
      <c r="E568" s="832" t="s">
        <v>3105</v>
      </c>
      <c r="F568" s="849">
        <v>1</v>
      </c>
      <c r="G568" s="849">
        <v>311.12</v>
      </c>
      <c r="H568" s="837">
        <v>1</v>
      </c>
      <c r="I568" s="849"/>
      <c r="J568" s="849"/>
      <c r="K568" s="837">
        <v>0</v>
      </c>
      <c r="L568" s="849">
        <v>1</v>
      </c>
      <c r="M568" s="850">
        <v>311.12</v>
      </c>
    </row>
    <row r="569" spans="1:13" ht="14.4" customHeight="1" x14ac:dyDescent="0.3">
      <c r="A569" s="831" t="s">
        <v>2059</v>
      </c>
      <c r="B569" s="832" t="s">
        <v>1780</v>
      </c>
      <c r="C569" s="832" t="s">
        <v>1781</v>
      </c>
      <c r="D569" s="832" t="s">
        <v>1782</v>
      </c>
      <c r="E569" s="832" t="s">
        <v>1783</v>
      </c>
      <c r="F569" s="849"/>
      <c r="G569" s="849"/>
      <c r="H569" s="837">
        <v>0</v>
      </c>
      <c r="I569" s="849">
        <v>3</v>
      </c>
      <c r="J569" s="849">
        <v>311.15999999999997</v>
      </c>
      <c r="K569" s="837">
        <v>1</v>
      </c>
      <c r="L569" s="849">
        <v>3</v>
      </c>
      <c r="M569" s="850">
        <v>311.15999999999997</v>
      </c>
    </row>
    <row r="570" spans="1:13" ht="14.4" customHeight="1" x14ac:dyDescent="0.3">
      <c r="A570" s="831" t="s">
        <v>2059</v>
      </c>
      <c r="B570" s="832" t="s">
        <v>3283</v>
      </c>
      <c r="C570" s="832" t="s">
        <v>2922</v>
      </c>
      <c r="D570" s="832" t="s">
        <v>2383</v>
      </c>
      <c r="E570" s="832" t="s">
        <v>2923</v>
      </c>
      <c r="F570" s="849"/>
      <c r="G570" s="849"/>
      <c r="H570" s="837">
        <v>0</v>
      </c>
      <c r="I570" s="849">
        <v>9</v>
      </c>
      <c r="J570" s="849">
        <v>2221.92</v>
      </c>
      <c r="K570" s="837">
        <v>1</v>
      </c>
      <c r="L570" s="849">
        <v>9</v>
      </c>
      <c r="M570" s="850">
        <v>2221.92</v>
      </c>
    </row>
    <row r="571" spans="1:13" ht="14.4" customHeight="1" x14ac:dyDescent="0.3">
      <c r="A571" s="831" t="s">
        <v>2059</v>
      </c>
      <c r="B571" s="832" t="s">
        <v>3283</v>
      </c>
      <c r="C571" s="832" t="s">
        <v>2382</v>
      </c>
      <c r="D571" s="832" t="s">
        <v>2383</v>
      </c>
      <c r="E571" s="832" t="s">
        <v>2384</v>
      </c>
      <c r="F571" s="849"/>
      <c r="G571" s="849"/>
      <c r="H571" s="837">
        <v>0</v>
      </c>
      <c r="I571" s="849">
        <v>9</v>
      </c>
      <c r="J571" s="849">
        <v>2711.34</v>
      </c>
      <c r="K571" s="837">
        <v>1</v>
      </c>
      <c r="L571" s="849">
        <v>9</v>
      </c>
      <c r="M571" s="850">
        <v>2711.34</v>
      </c>
    </row>
    <row r="572" spans="1:13" ht="14.4" customHeight="1" x14ac:dyDescent="0.3">
      <c r="A572" s="831" t="s">
        <v>2059</v>
      </c>
      <c r="B572" s="832" t="s">
        <v>1784</v>
      </c>
      <c r="C572" s="832" t="s">
        <v>1785</v>
      </c>
      <c r="D572" s="832" t="s">
        <v>1786</v>
      </c>
      <c r="E572" s="832" t="s">
        <v>1787</v>
      </c>
      <c r="F572" s="849"/>
      <c r="G572" s="849"/>
      <c r="H572" s="837">
        <v>0</v>
      </c>
      <c r="I572" s="849">
        <v>1</v>
      </c>
      <c r="J572" s="849">
        <v>278.63</v>
      </c>
      <c r="K572" s="837">
        <v>1</v>
      </c>
      <c r="L572" s="849">
        <v>1</v>
      </c>
      <c r="M572" s="850">
        <v>278.63</v>
      </c>
    </row>
    <row r="573" spans="1:13" ht="14.4" customHeight="1" x14ac:dyDescent="0.3">
      <c r="A573" s="831" t="s">
        <v>2059</v>
      </c>
      <c r="B573" s="832" t="s">
        <v>1784</v>
      </c>
      <c r="C573" s="832" t="s">
        <v>2216</v>
      </c>
      <c r="D573" s="832" t="s">
        <v>1786</v>
      </c>
      <c r="E573" s="832" t="s">
        <v>1798</v>
      </c>
      <c r="F573" s="849">
        <v>3</v>
      </c>
      <c r="G573" s="849">
        <v>1177.23</v>
      </c>
      <c r="H573" s="837">
        <v>1</v>
      </c>
      <c r="I573" s="849"/>
      <c r="J573" s="849"/>
      <c r="K573" s="837">
        <v>0</v>
      </c>
      <c r="L573" s="849">
        <v>3</v>
      </c>
      <c r="M573" s="850">
        <v>1177.23</v>
      </c>
    </row>
    <row r="574" spans="1:13" ht="14.4" customHeight="1" x14ac:dyDescent="0.3">
      <c r="A574" s="831" t="s">
        <v>2059</v>
      </c>
      <c r="B574" s="832" t="s">
        <v>1793</v>
      </c>
      <c r="C574" s="832" t="s">
        <v>1797</v>
      </c>
      <c r="D574" s="832" t="s">
        <v>1795</v>
      </c>
      <c r="E574" s="832" t="s">
        <v>1798</v>
      </c>
      <c r="F574" s="849"/>
      <c r="G574" s="849"/>
      <c r="H574" s="837">
        <v>0</v>
      </c>
      <c r="I574" s="849">
        <v>1</v>
      </c>
      <c r="J574" s="849">
        <v>477.84</v>
      </c>
      <c r="K574" s="837">
        <v>1</v>
      </c>
      <c r="L574" s="849">
        <v>1</v>
      </c>
      <c r="M574" s="850">
        <v>477.84</v>
      </c>
    </row>
    <row r="575" spans="1:13" ht="14.4" customHeight="1" x14ac:dyDescent="0.3">
      <c r="A575" s="831" t="s">
        <v>2059</v>
      </c>
      <c r="B575" s="832" t="s">
        <v>1807</v>
      </c>
      <c r="C575" s="832" t="s">
        <v>1814</v>
      </c>
      <c r="D575" s="832" t="s">
        <v>1809</v>
      </c>
      <c r="E575" s="832" t="s">
        <v>1815</v>
      </c>
      <c r="F575" s="849"/>
      <c r="G575" s="849"/>
      <c r="H575" s="837">
        <v>0</v>
      </c>
      <c r="I575" s="849">
        <v>1</v>
      </c>
      <c r="J575" s="849">
        <v>49.08</v>
      </c>
      <c r="K575" s="837">
        <v>1</v>
      </c>
      <c r="L575" s="849">
        <v>1</v>
      </c>
      <c r="M575" s="850">
        <v>49.08</v>
      </c>
    </row>
    <row r="576" spans="1:13" ht="14.4" customHeight="1" x14ac:dyDescent="0.3">
      <c r="A576" s="831" t="s">
        <v>2059</v>
      </c>
      <c r="B576" s="832" t="s">
        <v>1807</v>
      </c>
      <c r="C576" s="832" t="s">
        <v>2410</v>
      </c>
      <c r="D576" s="832" t="s">
        <v>1812</v>
      </c>
      <c r="E576" s="832" t="s">
        <v>2411</v>
      </c>
      <c r="F576" s="849"/>
      <c r="G576" s="849"/>
      <c r="H576" s="837">
        <v>0</v>
      </c>
      <c r="I576" s="849">
        <v>1</v>
      </c>
      <c r="J576" s="849">
        <v>63.14</v>
      </c>
      <c r="K576" s="837">
        <v>1</v>
      </c>
      <c r="L576" s="849">
        <v>1</v>
      </c>
      <c r="M576" s="850">
        <v>63.14</v>
      </c>
    </row>
    <row r="577" spans="1:13" ht="14.4" customHeight="1" x14ac:dyDescent="0.3">
      <c r="A577" s="831" t="s">
        <v>2059</v>
      </c>
      <c r="B577" s="832" t="s">
        <v>1807</v>
      </c>
      <c r="C577" s="832" t="s">
        <v>1811</v>
      </c>
      <c r="D577" s="832" t="s">
        <v>1812</v>
      </c>
      <c r="E577" s="832" t="s">
        <v>1813</v>
      </c>
      <c r="F577" s="849"/>
      <c r="G577" s="849"/>
      <c r="H577" s="837">
        <v>0</v>
      </c>
      <c r="I577" s="849">
        <v>1</v>
      </c>
      <c r="J577" s="849">
        <v>49.08</v>
      </c>
      <c r="K577" s="837">
        <v>1</v>
      </c>
      <c r="L577" s="849">
        <v>1</v>
      </c>
      <c r="M577" s="850">
        <v>49.08</v>
      </c>
    </row>
    <row r="578" spans="1:13" ht="14.4" customHeight="1" x14ac:dyDescent="0.3">
      <c r="A578" s="831" t="s">
        <v>2059</v>
      </c>
      <c r="B578" s="832" t="s">
        <v>1816</v>
      </c>
      <c r="C578" s="832" t="s">
        <v>1819</v>
      </c>
      <c r="D578" s="832" t="s">
        <v>1156</v>
      </c>
      <c r="E578" s="832" t="s">
        <v>1820</v>
      </c>
      <c r="F578" s="849"/>
      <c r="G578" s="849"/>
      <c r="H578" s="837">
        <v>0</v>
      </c>
      <c r="I578" s="849">
        <v>1</v>
      </c>
      <c r="J578" s="849">
        <v>154.36000000000001</v>
      </c>
      <c r="K578" s="837">
        <v>1</v>
      </c>
      <c r="L578" s="849">
        <v>1</v>
      </c>
      <c r="M578" s="850">
        <v>154.36000000000001</v>
      </c>
    </row>
    <row r="579" spans="1:13" ht="14.4" customHeight="1" x14ac:dyDescent="0.3">
      <c r="A579" s="831" t="s">
        <v>2059</v>
      </c>
      <c r="B579" s="832" t="s">
        <v>1816</v>
      </c>
      <c r="C579" s="832" t="s">
        <v>3117</v>
      </c>
      <c r="D579" s="832" t="s">
        <v>3118</v>
      </c>
      <c r="E579" s="832" t="s">
        <v>3119</v>
      </c>
      <c r="F579" s="849"/>
      <c r="G579" s="849"/>
      <c r="H579" s="837">
        <v>0</v>
      </c>
      <c r="I579" s="849">
        <v>1</v>
      </c>
      <c r="J579" s="849">
        <v>66.08</v>
      </c>
      <c r="K579" s="837">
        <v>1</v>
      </c>
      <c r="L579" s="849">
        <v>1</v>
      </c>
      <c r="M579" s="850">
        <v>66.08</v>
      </c>
    </row>
    <row r="580" spans="1:13" ht="14.4" customHeight="1" x14ac:dyDescent="0.3">
      <c r="A580" s="831" t="s">
        <v>2059</v>
      </c>
      <c r="B580" s="832" t="s">
        <v>1816</v>
      </c>
      <c r="C580" s="832" t="s">
        <v>3120</v>
      </c>
      <c r="D580" s="832" t="s">
        <v>3121</v>
      </c>
      <c r="E580" s="832" t="s">
        <v>3122</v>
      </c>
      <c r="F580" s="849"/>
      <c r="G580" s="849"/>
      <c r="H580" s="837">
        <v>0</v>
      </c>
      <c r="I580" s="849">
        <v>1</v>
      </c>
      <c r="J580" s="849">
        <v>75.73</v>
      </c>
      <c r="K580" s="837">
        <v>1</v>
      </c>
      <c r="L580" s="849">
        <v>1</v>
      </c>
      <c r="M580" s="850">
        <v>75.73</v>
      </c>
    </row>
    <row r="581" spans="1:13" ht="14.4" customHeight="1" x14ac:dyDescent="0.3">
      <c r="A581" s="831" t="s">
        <v>2059</v>
      </c>
      <c r="B581" s="832" t="s">
        <v>3299</v>
      </c>
      <c r="C581" s="832" t="s">
        <v>2219</v>
      </c>
      <c r="D581" s="832" t="s">
        <v>2220</v>
      </c>
      <c r="E581" s="832" t="s">
        <v>2221</v>
      </c>
      <c r="F581" s="849"/>
      <c r="G581" s="849"/>
      <c r="H581" s="837">
        <v>0</v>
      </c>
      <c r="I581" s="849">
        <v>1</v>
      </c>
      <c r="J581" s="849">
        <v>502.31</v>
      </c>
      <c r="K581" s="837">
        <v>1</v>
      </c>
      <c r="L581" s="849">
        <v>1</v>
      </c>
      <c r="M581" s="850">
        <v>502.31</v>
      </c>
    </row>
    <row r="582" spans="1:13" ht="14.4" customHeight="1" x14ac:dyDescent="0.3">
      <c r="A582" s="831" t="s">
        <v>2059</v>
      </c>
      <c r="B582" s="832" t="s">
        <v>1861</v>
      </c>
      <c r="C582" s="832" t="s">
        <v>1862</v>
      </c>
      <c r="D582" s="832" t="s">
        <v>635</v>
      </c>
      <c r="E582" s="832" t="s">
        <v>636</v>
      </c>
      <c r="F582" s="849"/>
      <c r="G582" s="849"/>
      <c r="H582" s="837">
        <v>0</v>
      </c>
      <c r="I582" s="849">
        <v>1</v>
      </c>
      <c r="J582" s="849">
        <v>72.55</v>
      </c>
      <c r="K582" s="837">
        <v>1</v>
      </c>
      <c r="L582" s="849">
        <v>1</v>
      </c>
      <c r="M582" s="850">
        <v>72.55</v>
      </c>
    </row>
    <row r="583" spans="1:13" ht="14.4" customHeight="1" x14ac:dyDescent="0.3">
      <c r="A583" s="831" t="s">
        <v>2059</v>
      </c>
      <c r="B583" s="832" t="s">
        <v>1882</v>
      </c>
      <c r="C583" s="832" t="s">
        <v>1883</v>
      </c>
      <c r="D583" s="832" t="s">
        <v>962</v>
      </c>
      <c r="E583" s="832" t="s">
        <v>1884</v>
      </c>
      <c r="F583" s="849"/>
      <c r="G583" s="849"/>
      <c r="H583" s="837"/>
      <c r="I583" s="849">
        <v>1</v>
      </c>
      <c r="J583" s="849">
        <v>0</v>
      </c>
      <c r="K583" s="837"/>
      <c r="L583" s="849">
        <v>1</v>
      </c>
      <c r="M583" s="850">
        <v>0</v>
      </c>
    </row>
    <row r="584" spans="1:13" ht="14.4" customHeight="1" x14ac:dyDescent="0.3">
      <c r="A584" s="831" t="s">
        <v>2059</v>
      </c>
      <c r="B584" s="832" t="s">
        <v>1901</v>
      </c>
      <c r="C584" s="832" t="s">
        <v>2003</v>
      </c>
      <c r="D584" s="832" t="s">
        <v>2004</v>
      </c>
      <c r="E584" s="832" t="s">
        <v>2005</v>
      </c>
      <c r="F584" s="849"/>
      <c r="G584" s="849"/>
      <c r="H584" s="837">
        <v>0</v>
      </c>
      <c r="I584" s="849">
        <v>3</v>
      </c>
      <c r="J584" s="849">
        <v>28.200000000000003</v>
      </c>
      <c r="K584" s="837">
        <v>1</v>
      </c>
      <c r="L584" s="849">
        <v>3</v>
      </c>
      <c r="M584" s="850">
        <v>28.200000000000003</v>
      </c>
    </row>
    <row r="585" spans="1:13" ht="14.4" customHeight="1" x14ac:dyDescent="0.3">
      <c r="A585" s="831" t="s">
        <v>2059</v>
      </c>
      <c r="B585" s="832" t="s">
        <v>1901</v>
      </c>
      <c r="C585" s="832" t="s">
        <v>1902</v>
      </c>
      <c r="D585" s="832" t="s">
        <v>1903</v>
      </c>
      <c r="E585" s="832" t="s">
        <v>1904</v>
      </c>
      <c r="F585" s="849"/>
      <c r="G585" s="849"/>
      <c r="H585" s="837">
        <v>0</v>
      </c>
      <c r="I585" s="849">
        <v>6</v>
      </c>
      <c r="J585" s="849">
        <v>28.200000000000003</v>
      </c>
      <c r="K585" s="837">
        <v>1</v>
      </c>
      <c r="L585" s="849">
        <v>6</v>
      </c>
      <c r="M585" s="850">
        <v>28.200000000000003</v>
      </c>
    </row>
    <row r="586" spans="1:13" ht="14.4" customHeight="1" x14ac:dyDescent="0.3">
      <c r="A586" s="831" t="s">
        <v>2059</v>
      </c>
      <c r="B586" s="832" t="s">
        <v>1912</v>
      </c>
      <c r="C586" s="832" t="s">
        <v>3037</v>
      </c>
      <c r="D586" s="832" t="s">
        <v>715</v>
      </c>
      <c r="E586" s="832" t="s">
        <v>2711</v>
      </c>
      <c r="F586" s="849"/>
      <c r="G586" s="849"/>
      <c r="H586" s="837">
        <v>0</v>
      </c>
      <c r="I586" s="849">
        <v>1</v>
      </c>
      <c r="J586" s="849">
        <v>264</v>
      </c>
      <c r="K586" s="837">
        <v>1</v>
      </c>
      <c r="L586" s="849">
        <v>1</v>
      </c>
      <c r="M586" s="850">
        <v>264</v>
      </c>
    </row>
    <row r="587" spans="1:13" ht="14.4" customHeight="1" x14ac:dyDescent="0.3">
      <c r="A587" s="831" t="s">
        <v>2059</v>
      </c>
      <c r="B587" s="832" t="s">
        <v>1912</v>
      </c>
      <c r="C587" s="832" t="s">
        <v>1913</v>
      </c>
      <c r="D587" s="832" t="s">
        <v>713</v>
      </c>
      <c r="E587" s="832" t="s">
        <v>687</v>
      </c>
      <c r="F587" s="849"/>
      <c r="G587" s="849"/>
      <c r="H587" s="837">
        <v>0</v>
      </c>
      <c r="I587" s="849">
        <v>1</v>
      </c>
      <c r="J587" s="849">
        <v>65.989999999999995</v>
      </c>
      <c r="K587" s="837">
        <v>1</v>
      </c>
      <c r="L587" s="849">
        <v>1</v>
      </c>
      <c r="M587" s="850">
        <v>65.989999999999995</v>
      </c>
    </row>
    <row r="588" spans="1:13" ht="14.4" customHeight="1" x14ac:dyDescent="0.3">
      <c r="A588" s="831" t="s">
        <v>2059</v>
      </c>
      <c r="B588" s="832" t="s">
        <v>1912</v>
      </c>
      <c r="C588" s="832" t="s">
        <v>1914</v>
      </c>
      <c r="D588" s="832" t="s">
        <v>715</v>
      </c>
      <c r="E588" s="832" t="s">
        <v>1796</v>
      </c>
      <c r="F588" s="849"/>
      <c r="G588" s="849"/>
      <c r="H588" s="837">
        <v>0</v>
      </c>
      <c r="I588" s="849">
        <v>3</v>
      </c>
      <c r="J588" s="849">
        <v>396</v>
      </c>
      <c r="K588" s="837">
        <v>1</v>
      </c>
      <c r="L588" s="849">
        <v>3</v>
      </c>
      <c r="M588" s="850">
        <v>396</v>
      </c>
    </row>
    <row r="589" spans="1:13" ht="14.4" customHeight="1" x14ac:dyDescent="0.3">
      <c r="A589" s="831" t="s">
        <v>2059</v>
      </c>
      <c r="B589" s="832" t="s">
        <v>1653</v>
      </c>
      <c r="C589" s="832" t="s">
        <v>3113</v>
      </c>
      <c r="D589" s="832" t="s">
        <v>1655</v>
      </c>
      <c r="E589" s="832" t="s">
        <v>3114</v>
      </c>
      <c r="F589" s="849"/>
      <c r="G589" s="849"/>
      <c r="H589" s="837">
        <v>0</v>
      </c>
      <c r="I589" s="849">
        <v>1</v>
      </c>
      <c r="J589" s="849">
        <v>5286.12</v>
      </c>
      <c r="K589" s="837">
        <v>1</v>
      </c>
      <c r="L589" s="849">
        <v>1</v>
      </c>
      <c r="M589" s="850">
        <v>5286.12</v>
      </c>
    </row>
    <row r="590" spans="1:13" ht="14.4" customHeight="1" x14ac:dyDescent="0.3">
      <c r="A590" s="831" t="s">
        <v>2059</v>
      </c>
      <c r="B590" s="832" t="s">
        <v>1653</v>
      </c>
      <c r="C590" s="832" t="s">
        <v>1654</v>
      </c>
      <c r="D590" s="832" t="s">
        <v>1655</v>
      </c>
      <c r="E590" s="832" t="s">
        <v>1656</v>
      </c>
      <c r="F590" s="849"/>
      <c r="G590" s="849"/>
      <c r="H590" s="837">
        <v>0</v>
      </c>
      <c r="I590" s="849">
        <v>2</v>
      </c>
      <c r="J590" s="849">
        <v>5339.5</v>
      </c>
      <c r="K590" s="837">
        <v>1</v>
      </c>
      <c r="L590" s="849">
        <v>2</v>
      </c>
      <c r="M590" s="850">
        <v>5339.5</v>
      </c>
    </row>
    <row r="591" spans="1:13" ht="14.4" customHeight="1" x14ac:dyDescent="0.3">
      <c r="A591" s="831" t="s">
        <v>2059</v>
      </c>
      <c r="B591" s="832" t="s">
        <v>1758</v>
      </c>
      <c r="C591" s="832" t="s">
        <v>3008</v>
      </c>
      <c r="D591" s="832" t="s">
        <v>1760</v>
      </c>
      <c r="E591" s="832" t="s">
        <v>3009</v>
      </c>
      <c r="F591" s="849"/>
      <c r="G591" s="849"/>
      <c r="H591" s="837">
        <v>0</v>
      </c>
      <c r="I591" s="849">
        <v>4</v>
      </c>
      <c r="J591" s="849">
        <v>2177.52</v>
      </c>
      <c r="K591" s="837">
        <v>1</v>
      </c>
      <c r="L591" s="849">
        <v>4</v>
      </c>
      <c r="M591" s="850">
        <v>2177.52</v>
      </c>
    </row>
    <row r="592" spans="1:13" ht="14.4" customHeight="1" x14ac:dyDescent="0.3">
      <c r="A592" s="831" t="s">
        <v>2059</v>
      </c>
      <c r="B592" s="832" t="s">
        <v>1758</v>
      </c>
      <c r="C592" s="832" t="s">
        <v>2226</v>
      </c>
      <c r="D592" s="832" t="s">
        <v>1760</v>
      </c>
      <c r="E592" s="832" t="s">
        <v>2227</v>
      </c>
      <c r="F592" s="849"/>
      <c r="G592" s="849"/>
      <c r="H592" s="837">
        <v>0</v>
      </c>
      <c r="I592" s="849">
        <v>4</v>
      </c>
      <c r="J592" s="849">
        <v>2619.8000000000002</v>
      </c>
      <c r="K592" s="837">
        <v>1</v>
      </c>
      <c r="L592" s="849">
        <v>4</v>
      </c>
      <c r="M592" s="850">
        <v>2619.8000000000002</v>
      </c>
    </row>
    <row r="593" spans="1:13" ht="14.4" customHeight="1" x14ac:dyDescent="0.3">
      <c r="A593" s="831" t="s">
        <v>2060</v>
      </c>
      <c r="B593" s="832" t="s">
        <v>1630</v>
      </c>
      <c r="C593" s="832" t="s">
        <v>2190</v>
      </c>
      <c r="D593" s="832" t="s">
        <v>835</v>
      </c>
      <c r="E593" s="832" t="s">
        <v>1634</v>
      </c>
      <c r="F593" s="849"/>
      <c r="G593" s="849"/>
      <c r="H593" s="837">
        <v>0</v>
      </c>
      <c r="I593" s="849">
        <v>1</v>
      </c>
      <c r="J593" s="849">
        <v>1847.49</v>
      </c>
      <c r="K593" s="837">
        <v>1</v>
      </c>
      <c r="L593" s="849">
        <v>1</v>
      </c>
      <c r="M593" s="850">
        <v>1847.49</v>
      </c>
    </row>
    <row r="594" spans="1:13" ht="14.4" customHeight="1" x14ac:dyDescent="0.3">
      <c r="A594" s="831" t="s">
        <v>2060</v>
      </c>
      <c r="B594" s="832" t="s">
        <v>1677</v>
      </c>
      <c r="C594" s="832" t="s">
        <v>1953</v>
      </c>
      <c r="D594" s="832" t="s">
        <v>1323</v>
      </c>
      <c r="E594" s="832" t="s">
        <v>1954</v>
      </c>
      <c r="F594" s="849">
        <v>3</v>
      </c>
      <c r="G594" s="849">
        <v>127.53</v>
      </c>
      <c r="H594" s="837">
        <v>1</v>
      </c>
      <c r="I594" s="849"/>
      <c r="J594" s="849"/>
      <c r="K594" s="837">
        <v>0</v>
      </c>
      <c r="L594" s="849">
        <v>3</v>
      </c>
      <c r="M594" s="850">
        <v>127.53</v>
      </c>
    </row>
    <row r="595" spans="1:13" ht="14.4" customHeight="1" x14ac:dyDescent="0.3">
      <c r="A595" s="831" t="s">
        <v>2060</v>
      </c>
      <c r="B595" s="832" t="s">
        <v>1690</v>
      </c>
      <c r="C595" s="832" t="s">
        <v>3146</v>
      </c>
      <c r="D595" s="832" t="s">
        <v>1094</v>
      </c>
      <c r="E595" s="832" t="s">
        <v>1692</v>
      </c>
      <c r="F595" s="849"/>
      <c r="G595" s="849"/>
      <c r="H595" s="837">
        <v>0</v>
      </c>
      <c r="I595" s="849">
        <v>1</v>
      </c>
      <c r="J595" s="849">
        <v>27.5</v>
      </c>
      <c r="K595" s="837">
        <v>1</v>
      </c>
      <c r="L595" s="849">
        <v>1</v>
      </c>
      <c r="M595" s="850">
        <v>27.5</v>
      </c>
    </row>
    <row r="596" spans="1:13" ht="14.4" customHeight="1" x14ac:dyDescent="0.3">
      <c r="A596" s="831" t="s">
        <v>2060</v>
      </c>
      <c r="B596" s="832" t="s">
        <v>1690</v>
      </c>
      <c r="C596" s="832" t="s">
        <v>1698</v>
      </c>
      <c r="D596" s="832" t="s">
        <v>1699</v>
      </c>
      <c r="E596" s="832" t="s">
        <v>1700</v>
      </c>
      <c r="F596" s="849"/>
      <c r="G596" s="849"/>
      <c r="H596" s="837">
        <v>0</v>
      </c>
      <c r="I596" s="849">
        <v>1</v>
      </c>
      <c r="J596" s="849">
        <v>234.07</v>
      </c>
      <c r="K596" s="837">
        <v>1</v>
      </c>
      <c r="L596" s="849">
        <v>1</v>
      </c>
      <c r="M596" s="850">
        <v>234.07</v>
      </c>
    </row>
    <row r="597" spans="1:13" ht="14.4" customHeight="1" x14ac:dyDescent="0.3">
      <c r="A597" s="831" t="s">
        <v>2060</v>
      </c>
      <c r="B597" s="832" t="s">
        <v>1690</v>
      </c>
      <c r="C597" s="832" t="s">
        <v>2322</v>
      </c>
      <c r="D597" s="832" t="s">
        <v>1694</v>
      </c>
      <c r="E597" s="832" t="s">
        <v>2323</v>
      </c>
      <c r="F597" s="849"/>
      <c r="G597" s="849"/>
      <c r="H597" s="837">
        <v>0</v>
      </c>
      <c r="I597" s="849">
        <v>2</v>
      </c>
      <c r="J597" s="849">
        <v>234.06</v>
      </c>
      <c r="K597" s="837">
        <v>1</v>
      </c>
      <c r="L597" s="849">
        <v>2</v>
      </c>
      <c r="M597" s="850">
        <v>234.06</v>
      </c>
    </row>
    <row r="598" spans="1:13" ht="14.4" customHeight="1" x14ac:dyDescent="0.3">
      <c r="A598" s="831" t="s">
        <v>2060</v>
      </c>
      <c r="B598" s="832" t="s">
        <v>1709</v>
      </c>
      <c r="C598" s="832" t="s">
        <v>1957</v>
      </c>
      <c r="D598" s="832" t="s">
        <v>686</v>
      </c>
      <c r="E598" s="832" t="s">
        <v>1958</v>
      </c>
      <c r="F598" s="849"/>
      <c r="G598" s="849"/>
      <c r="H598" s="837">
        <v>0</v>
      </c>
      <c r="I598" s="849">
        <v>1</v>
      </c>
      <c r="J598" s="849">
        <v>35.11</v>
      </c>
      <c r="K598" s="837">
        <v>1</v>
      </c>
      <c r="L598" s="849">
        <v>1</v>
      </c>
      <c r="M598" s="850">
        <v>35.11</v>
      </c>
    </row>
    <row r="599" spans="1:13" ht="14.4" customHeight="1" x14ac:dyDescent="0.3">
      <c r="A599" s="831" t="s">
        <v>2060</v>
      </c>
      <c r="B599" s="832" t="s">
        <v>1709</v>
      </c>
      <c r="C599" s="832" t="s">
        <v>2205</v>
      </c>
      <c r="D599" s="832" t="s">
        <v>2206</v>
      </c>
      <c r="E599" s="832" t="s">
        <v>1958</v>
      </c>
      <c r="F599" s="849">
        <v>1</v>
      </c>
      <c r="G599" s="849">
        <v>35.11</v>
      </c>
      <c r="H599" s="837">
        <v>1</v>
      </c>
      <c r="I599" s="849"/>
      <c r="J599" s="849"/>
      <c r="K599" s="837">
        <v>0</v>
      </c>
      <c r="L599" s="849">
        <v>1</v>
      </c>
      <c r="M599" s="850">
        <v>35.11</v>
      </c>
    </row>
    <row r="600" spans="1:13" ht="14.4" customHeight="1" x14ac:dyDescent="0.3">
      <c r="A600" s="831" t="s">
        <v>2060</v>
      </c>
      <c r="B600" s="832" t="s">
        <v>1709</v>
      </c>
      <c r="C600" s="832" t="s">
        <v>1710</v>
      </c>
      <c r="D600" s="832" t="s">
        <v>686</v>
      </c>
      <c r="E600" s="832" t="s">
        <v>1711</v>
      </c>
      <c r="F600" s="849"/>
      <c r="G600" s="849"/>
      <c r="H600" s="837">
        <v>0</v>
      </c>
      <c r="I600" s="849">
        <v>1</v>
      </c>
      <c r="J600" s="849">
        <v>17.559999999999999</v>
      </c>
      <c r="K600" s="837">
        <v>1</v>
      </c>
      <c r="L600" s="849">
        <v>1</v>
      </c>
      <c r="M600" s="850">
        <v>17.559999999999999</v>
      </c>
    </row>
    <row r="601" spans="1:13" ht="14.4" customHeight="1" x14ac:dyDescent="0.3">
      <c r="A601" s="831" t="s">
        <v>2060</v>
      </c>
      <c r="B601" s="832" t="s">
        <v>1709</v>
      </c>
      <c r="C601" s="832" t="s">
        <v>3136</v>
      </c>
      <c r="D601" s="832" t="s">
        <v>2071</v>
      </c>
      <c r="E601" s="832" t="s">
        <v>3137</v>
      </c>
      <c r="F601" s="849">
        <v>1</v>
      </c>
      <c r="G601" s="849">
        <v>58.52</v>
      </c>
      <c r="H601" s="837">
        <v>1</v>
      </c>
      <c r="I601" s="849"/>
      <c r="J601" s="849"/>
      <c r="K601" s="837">
        <v>0</v>
      </c>
      <c r="L601" s="849">
        <v>1</v>
      </c>
      <c r="M601" s="850">
        <v>58.52</v>
      </c>
    </row>
    <row r="602" spans="1:13" ht="14.4" customHeight="1" x14ac:dyDescent="0.3">
      <c r="A602" s="831" t="s">
        <v>2060</v>
      </c>
      <c r="B602" s="832" t="s">
        <v>1729</v>
      </c>
      <c r="C602" s="832" t="s">
        <v>3144</v>
      </c>
      <c r="D602" s="832" t="s">
        <v>1731</v>
      </c>
      <c r="E602" s="832" t="s">
        <v>3145</v>
      </c>
      <c r="F602" s="849"/>
      <c r="G602" s="849"/>
      <c r="H602" s="837">
        <v>0</v>
      </c>
      <c r="I602" s="849">
        <v>1</v>
      </c>
      <c r="J602" s="849">
        <v>103.64</v>
      </c>
      <c r="K602" s="837">
        <v>1</v>
      </c>
      <c r="L602" s="849">
        <v>1</v>
      </c>
      <c r="M602" s="850">
        <v>103.64</v>
      </c>
    </row>
    <row r="603" spans="1:13" ht="14.4" customHeight="1" x14ac:dyDescent="0.3">
      <c r="A603" s="831" t="s">
        <v>2060</v>
      </c>
      <c r="B603" s="832" t="s">
        <v>1733</v>
      </c>
      <c r="C603" s="832" t="s">
        <v>1734</v>
      </c>
      <c r="D603" s="832" t="s">
        <v>991</v>
      </c>
      <c r="E603" s="832" t="s">
        <v>1735</v>
      </c>
      <c r="F603" s="849"/>
      <c r="G603" s="849"/>
      <c r="H603" s="837">
        <v>0</v>
      </c>
      <c r="I603" s="849">
        <v>1</v>
      </c>
      <c r="J603" s="849">
        <v>143.09</v>
      </c>
      <c r="K603" s="837">
        <v>1</v>
      </c>
      <c r="L603" s="849">
        <v>1</v>
      </c>
      <c r="M603" s="850">
        <v>143.09</v>
      </c>
    </row>
    <row r="604" spans="1:13" ht="14.4" customHeight="1" x14ac:dyDescent="0.3">
      <c r="A604" s="831" t="s">
        <v>2060</v>
      </c>
      <c r="B604" s="832" t="s">
        <v>1733</v>
      </c>
      <c r="C604" s="832" t="s">
        <v>1736</v>
      </c>
      <c r="D604" s="832" t="s">
        <v>995</v>
      </c>
      <c r="E604" s="832" t="s">
        <v>1737</v>
      </c>
      <c r="F604" s="849"/>
      <c r="G604" s="849"/>
      <c r="H604" s="837">
        <v>0</v>
      </c>
      <c r="I604" s="849">
        <v>1</v>
      </c>
      <c r="J604" s="849">
        <v>286.18</v>
      </c>
      <c r="K604" s="837">
        <v>1</v>
      </c>
      <c r="L604" s="849">
        <v>1</v>
      </c>
      <c r="M604" s="850">
        <v>286.18</v>
      </c>
    </row>
    <row r="605" spans="1:13" ht="14.4" customHeight="1" x14ac:dyDescent="0.3">
      <c r="A605" s="831" t="s">
        <v>2060</v>
      </c>
      <c r="B605" s="832" t="s">
        <v>1750</v>
      </c>
      <c r="C605" s="832" t="s">
        <v>1751</v>
      </c>
      <c r="D605" s="832" t="s">
        <v>1752</v>
      </c>
      <c r="E605" s="832" t="s">
        <v>1753</v>
      </c>
      <c r="F605" s="849"/>
      <c r="G605" s="849"/>
      <c r="H605" s="837">
        <v>0</v>
      </c>
      <c r="I605" s="849">
        <v>2</v>
      </c>
      <c r="J605" s="849">
        <v>437.24</v>
      </c>
      <c r="K605" s="837">
        <v>1</v>
      </c>
      <c r="L605" s="849">
        <v>2</v>
      </c>
      <c r="M605" s="850">
        <v>437.24</v>
      </c>
    </row>
    <row r="606" spans="1:13" ht="14.4" customHeight="1" x14ac:dyDescent="0.3">
      <c r="A606" s="831" t="s">
        <v>2060</v>
      </c>
      <c r="B606" s="832" t="s">
        <v>1750</v>
      </c>
      <c r="C606" s="832" t="s">
        <v>1756</v>
      </c>
      <c r="D606" s="832" t="s">
        <v>1752</v>
      </c>
      <c r="E606" s="832" t="s">
        <v>1757</v>
      </c>
      <c r="F606" s="849"/>
      <c r="G606" s="849"/>
      <c r="H606" s="837">
        <v>0</v>
      </c>
      <c r="I606" s="849">
        <v>1</v>
      </c>
      <c r="J606" s="849">
        <v>437.23</v>
      </c>
      <c r="K606" s="837">
        <v>1</v>
      </c>
      <c r="L606" s="849">
        <v>1</v>
      </c>
      <c r="M606" s="850">
        <v>437.23</v>
      </c>
    </row>
    <row r="607" spans="1:13" ht="14.4" customHeight="1" x14ac:dyDescent="0.3">
      <c r="A607" s="831" t="s">
        <v>2060</v>
      </c>
      <c r="B607" s="832" t="s">
        <v>1771</v>
      </c>
      <c r="C607" s="832" t="s">
        <v>1772</v>
      </c>
      <c r="D607" s="832" t="s">
        <v>1773</v>
      </c>
      <c r="E607" s="832" t="s">
        <v>1774</v>
      </c>
      <c r="F607" s="849"/>
      <c r="G607" s="849"/>
      <c r="H607" s="837">
        <v>0</v>
      </c>
      <c r="I607" s="849">
        <v>2</v>
      </c>
      <c r="J607" s="849">
        <v>158.22</v>
      </c>
      <c r="K607" s="837">
        <v>1</v>
      </c>
      <c r="L607" s="849">
        <v>2</v>
      </c>
      <c r="M607" s="850">
        <v>158.22</v>
      </c>
    </row>
    <row r="608" spans="1:13" ht="14.4" customHeight="1" x14ac:dyDescent="0.3">
      <c r="A608" s="831" t="s">
        <v>2060</v>
      </c>
      <c r="B608" s="832" t="s">
        <v>1784</v>
      </c>
      <c r="C608" s="832" t="s">
        <v>3128</v>
      </c>
      <c r="D608" s="832" t="s">
        <v>3129</v>
      </c>
      <c r="E608" s="832" t="s">
        <v>1790</v>
      </c>
      <c r="F608" s="849">
        <v>1</v>
      </c>
      <c r="G608" s="849">
        <v>430.05</v>
      </c>
      <c r="H608" s="837">
        <v>1</v>
      </c>
      <c r="I608" s="849"/>
      <c r="J608" s="849"/>
      <c r="K608" s="837">
        <v>0</v>
      </c>
      <c r="L608" s="849">
        <v>1</v>
      </c>
      <c r="M608" s="850">
        <v>430.05</v>
      </c>
    </row>
    <row r="609" spans="1:13" ht="14.4" customHeight="1" x14ac:dyDescent="0.3">
      <c r="A609" s="831" t="s">
        <v>2060</v>
      </c>
      <c r="B609" s="832" t="s">
        <v>1784</v>
      </c>
      <c r="C609" s="832" t="s">
        <v>2063</v>
      </c>
      <c r="D609" s="832" t="s">
        <v>1786</v>
      </c>
      <c r="E609" s="832" t="s">
        <v>1796</v>
      </c>
      <c r="F609" s="849">
        <v>1</v>
      </c>
      <c r="G609" s="849">
        <v>117.71</v>
      </c>
      <c r="H609" s="837">
        <v>1</v>
      </c>
      <c r="I609" s="849"/>
      <c r="J609" s="849"/>
      <c r="K609" s="837">
        <v>0</v>
      </c>
      <c r="L609" s="849">
        <v>1</v>
      </c>
      <c r="M609" s="850">
        <v>117.71</v>
      </c>
    </row>
    <row r="610" spans="1:13" ht="14.4" customHeight="1" x14ac:dyDescent="0.3">
      <c r="A610" s="831" t="s">
        <v>2060</v>
      </c>
      <c r="B610" s="832" t="s">
        <v>1801</v>
      </c>
      <c r="C610" s="832" t="s">
        <v>3152</v>
      </c>
      <c r="D610" s="832" t="s">
        <v>3153</v>
      </c>
      <c r="E610" s="832" t="s">
        <v>3154</v>
      </c>
      <c r="F610" s="849">
        <v>1</v>
      </c>
      <c r="G610" s="849">
        <v>333.68</v>
      </c>
      <c r="H610" s="837">
        <v>1</v>
      </c>
      <c r="I610" s="849"/>
      <c r="J610" s="849"/>
      <c r="K610" s="837">
        <v>0</v>
      </c>
      <c r="L610" s="849">
        <v>1</v>
      </c>
      <c r="M610" s="850">
        <v>333.68</v>
      </c>
    </row>
    <row r="611" spans="1:13" ht="14.4" customHeight="1" x14ac:dyDescent="0.3">
      <c r="A611" s="831" t="s">
        <v>2060</v>
      </c>
      <c r="B611" s="832" t="s">
        <v>1816</v>
      </c>
      <c r="C611" s="832" t="s">
        <v>3117</v>
      </c>
      <c r="D611" s="832" t="s">
        <v>3118</v>
      </c>
      <c r="E611" s="832" t="s">
        <v>3119</v>
      </c>
      <c r="F611" s="849"/>
      <c r="G611" s="849"/>
      <c r="H611" s="837">
        <v>0</v>
      </c>
      <c r="I611" s="849">
        <v>1</v>
      </c>
      <c r="J611" s="849">
        <v>66.08</v>
      </c>
      <c r="K611" s="837">
        <v>1</v>
      </c>
      <c r="L611" s="849">
        <v>1</v>
      </c>
      <c r="M611" s="850">
        <v>66.08</v>
      </c>
    </row>
    <row r="612" spans="1:13" ht="14.4" customHeight="1" x14ac:dyDescent="0.3">
      <c r="A612" s="831" t="s">
        <v>2060</v>
      </c>
      <c r="B612" s="832" t="s">
        <v>3284</v>
      </c>
      <c r="C612" s="832" t="s">
        <v>2095</v>
      </c>
      <c r="D612" s="832" t="s">
        <v>1202</v>
      </c>
      <c r="E612" s="832" t="s">
        <v>2096</v>
      </c>
      <c r="F612" s="849">
        <v>2</v>
      </c>
      <c r="G612" s="849">
        <v>197.5</v>
      </c>
      <c r="H612" s="837">
        <v>1</v>
      </c>
      <c r="I612" s="849"/>
      <c r="J612" s="849"/>
      <c r="K612" s="837">
        <v>0</v>
      </c>
      <c r="L612" s="849">
        <v>2</v>
      </c>
      <c r="M612" s="850">
        <v>197.5</v>
      </c>
    </row>
    <row r="613" spans="1:13" ht="14.4" customHeight="1" x14ac:dyDescent="0.3">
      <c r="A613" s="831" t="s">
        <v>2060</v>
      </c>
      <c r="B613" s="832" t="s">
        <v>3279</v>
      </c>
      <c r="C613" s="832" t="s">
        <v>3130</v>
      </c>
      <c r="D613" s="832" t="s">
        <v>3131</v>
      </c>
      <c r="E613" s="832" t="s">
        <v>2686</v>
      </c>
      <c r="F613" s="849">
        <v>2</v>
      </c>
      <c r="G613" s="849">
        <v>239.4</v>
      </c>
      <c r="H613" s="837">
        <v>1</v>
      </c>
      <c r="I613" s="849"/>
      <c r="J613" s="849"/>
      <c r="K613" s="837">
        <v>0</v>
      </c>
      <c r="L613" s="849">
        <v>2</v>
      </c>
      <c r="M613" s="850">
        <v>239.4</v>
      </c>
    </row>
    <row r="614" spans="1:13" ht="14.4" customHeight="1" x14ac:dyDescent="0.3">
      <c r="A614" s="831" t="s">
        <v>2060</v>
      </c>
      <c r="B614" s="832" t="s">
        <v>1882</v>
      </c>
      <c r="C614" s="832" t="s">
        <v>1883</v>
      </c>
      <c r="D614" s="832" t="s">
        <v>962</v>
      </c>
      <c r="E614" s="832" t="s">
        <v>1884</v>
      </c>
      <c r="F614" s="849"/>
      <c r="G614" s="849"/>
      <c r="H614" s="837"/>
      <c r="I614" s="849">
        <v>1</v>
      </c>
      <c r="J614" s="849">
        <v>0</v>
      </c>
      <c r="K614" s="837"/>
      <c r="L614" s="849">
        <v>1</v>
      </c>
      <c r="M614" s="850">
        <v>0</v>
      </c>
    </row>
    <row r="615" spans="1:13" ht="14.4" customHeight="1" x14ac:dyDescent="0.3">
      <c r="A615" s="831" t="s">
        <v>2060</v>
      </c>
      <c r="B615" s="832" t="s">
        <v>1912</v>
      </c>
      <c r="C615" s="832" t="s">
        <v>1914</v>
      </c>
      <c r="D615" s="832" t="s">
        <v>715</v>
      </c>
      <c r="E615" s="832" t="s">
        <v>1796</v>
      </c>
      <c r="F615" s="849"/>
      <c r="G615" s="849"/>
      <c r="H615" s="837">
        <v>0</v>
      </c>
      <c r="I615" s="849">
        <v>1</v>
      </c>
      <c r="J615" s="849">
        <v>132</v>
      </c>
      <c r="K615" s="837">
        <v>1</v>
      </c>
      <c r="L615" s="849">
        <v>1</v>
      </c>
      <c r="M615" s="850">
        <v>132</v>
      </c>
    </row>
    <row r="616" spans="1:13" ht="14.4" customHeight="1" x14ac:dyDescent="0.3">
      <c r="A616" s="831" t="s">
        <v>2060</v>
      </c>
      <c r="B616" s="832" t="s">
        <v>1912</v>
      </c>
      <c r="C616" s="832" t="s">
        <v>2710</v>
      </c>
      <c r="D616" s="832" t="s">
        <v>715</v>
      </c>
      <c r="E616" s="832" t="s">
        <v>2711</v>
      </c>
      <c r="F616" s="849"/>
      <c r="G616" s="849"/>
      <c r="H616" s="837">
        <v>0</v>
      </c>
      <c r="I616" s="849">
        <v>1</v>
      </c>
      <c r="J616" s="849">
        <v>264</v>
      </c>
      <c r="K616" s="837">
        <v>1</v>
      </c>
      <c r="L616" s="849">
        <v>1</v>
      </c>
      <c r="M616" s="850">
        <v>264</v>
      </c>
    </row>
    <row r="617" spans="1:13" ht="14.4" customHeight="1" x14ac:dyDescent="0.3">
      <c r="A617" s="831" t="s">
        <v>2060</v>
      </c>
      <c r="B617" s="832" t="s">
        <v>1653</v>
      </c>
      <c r="C617" s="832" t="s">
        <v>1657</v>
      </c>
      <c r="D617" s="832" t="s">
        <v>1655</v>
      </c>
      <c r="E617" s="832" t="s">
        <v>1658</v>
      </c>
      <c r="F617" s="849"/>
      <c r="G617" s="849"/>
      <c r="H617" s="837">
        <v>0</v>
      </c>
      <c r="I617" s="849">
        <v>1</v>
      </c>
      <c r="J617" s="849">
        <v>1887.9</v>
      </c>
      <c r="K617" s="837">
        <v>1</v>
      </c>
      <c r="L617" s="849">
        <v>1</v>
      </c>
      <c r="M617" s="850">
        <v>1887.9</v>
      </c>
    </row>
    <row r="618" spans="1:13" ht="14.4" customHeight="1" thickBot="1" x14ac:dyDescent="0.35">
      <c r="A618" s="839" t="s">
        <v>2060</v>
      </c>
      <c r="B618" s="840" t="s">
        <v>1758</v>
      </c>
      <c r="C618" s="840" t="s">
        <v>1762</v>
      </c>
      <c r="D618" s="840" t="s">
        <v>1760</v>
      </c>
      <c r="E618" s="840" t="s">
        <v>1763</v>
      </c>
      <c r="F618" s="851"/>
      <c r="G618" s="851"/>
      <c r="H618" s="845">
        <v>0</v>
      </c>
      <c r="I618" s="851">
        <v>1</v>
      </c>
      <c r="J618" s="851">
        <v>218.32</v>
      </c>
      <c r="K618" s="845">
        <v>1</v>
      </c>
      <c r="L618" s="851">
        <v>1</v>
      </c>
      <c r="M618" s="852">
        <v>218.32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585</v>
      </c>
      <c r="B5" s="730" t="s">
        <v>586</v>
      </c>
      <c r="C5" s="731" t="s">
        <v>587</v>
      </c>
      <c r="D5" s="731" t="s">
        <v>587</v>
      </c>
      <c r="E5" s="731"/>
      <c r="F5" s="731" t="s">
        <v>587</v>
      </c>
      <c r="G5" s="731" t="s">
        <v>587</v>
      </c>
      <c r="H5" s="731" t="s">
        <v>587</v>
      </c>
      <c r="I5" s="732" t="s">
        <v>587</v>
      </c>
      <c r="J5" s="733" t="s">
        <v>73</v>
      </c>
    </row>
    <row r="6" spans="1:10" ht="14.4" customHeight="1" x14ac:dyDescent="0.3">
      <c r="A6" s="729" t="s">
        <v>585</v>
      </c>
      <c r="B6" s="730" t="s">
        <v>3301</v>
      </c>
      <c r="C6" s="731">
        <v>0</v>
      </c>
      <c r="D6" s="731">
        <v>0</v>
      </c>
      <c r="E6" s="731"/>
      <c r="F6" s="731">
        <v>-32.299999999999997</v>
      </c>
      <c r="G6" s="731">
        <v>0</v>
      </c>
      <c r="H6" s="731">
        <v>-32.299999999999997</v>
      </c>
      <c r="I6" s="732" t="s">
        <v>587</v>
      </c>
      <c r="J6" s="733" t="s">
        <v>1</v>
      </c>
    </row>
    <row r="7" spans="1:10" ht="14.4" customHeight="1" x14ac:dyDescent="0.3">
      <c r="A7" s="729" t="s">
        <v>585</v>
      </c>
      <c r="B7" s="730" t="s">
        <v>3302</v>
      </c>
      <c r="C7" s="731">
        <v>0</v>
      </c>
      <c r="D7" s="731">
        <v>0</v>
      </c>
      <c r="E7" s="731"/>
      <c r="F7" s="731">
        <v>0</v>
      </c>
      <c r="G7" s="731">
        <v>0</v>
      </c>
      <c r="H7" s="731">
        <v>0</v>
      </c>
      <c r="I7" s="732" t="s">
        <v>587</v>
      </c>
      <c r="J7" s="733" t="s">
        <v>1</v>
      </c>
    </row>
    <row r="8" spans="1:10" ht="14.4" customHeight="1" x14ac:dyDescent="0.3">
      <c r="A8" s="729" t="s">
        <v>585</v>
      </c>
      <c r="B8" s="730" t="s">
        <v>3303</v>
      </c>
      <c r="C8" s="731">
        <v>1773.17506</v>
      </c>
      <c r="D8" s="731">
        <v>961.7186099999999</v>
      </c>
      <c r="E8" s="731"/>
      <c r="F8" s="731">
        <v>1475.8106200000007</v>
      </c>
      <c r="G8" s="731">
        <v>1271.6667500000001</v>
      </c>
      <c r="H8" s="731">
        <v>204.14387000000056</v>
      </c>
      <c r="I8" s="732">
        <v>1.1605325215902678</v>
      </c>
      <c r="J8" s="733" t="s">
        <v>1</v>
      </c>
    </row>
    <row r="9" spans="1:10" ht="14.4" customHeight="1" x14ac:dyDescent="0.3">
      <c r="A9" s="729" t="s">
        <v>585</v>
      </c>
      <c r="B9" s="730" t="s">
        <v>3304</v>
      </c>
      <c r="C9" s="731">
        <v>469.56849000000011</v>
      </c>
      <c r="D9" s="731">
        <v>724.53641999999991</v>
      </c>
      <c r="E9" s="731"/>
      <c r="F9" s="731">
        <v>487.15301000000011</v>
      </c>
      <c r="G9" s="731">
        <v>641.66662499999995</v>
      </c>
      <c r="H9" s="731">
        <v>-154.51361499999985</v>
      </c>
      <c r="I9" s="732">
        <v>0.75919954540256807</v>
      </c>
      <c r="J9" s="733" t="s">
        <v>1</v>
      </c>
    </row>
    <row r="10" spans="1:10" ht="14.4" customHeight="1" x14ac:dyDescent="0.3">
      <c r="A10" s="729" t="s">
        <v>585</v>
      </c>
      <c r="B10" s="730" t="s">
        <v>3305</v>
      </c>
      <c r="C10" s="731">
        <v>527.72338000000002</v>
      </c>
      <c r="D10" s="731">
        <v>453.42806000000007</v>
      </c>
      <c r="E10" s="731"/>
      <c r="F10" s="731">
        <v>564.32679999999993</v>
      </c>
      <c r="G10" s="731">
        <v>560.00002246093754</v>
      </c>
      <c r="H10" s="731">
        <v>4.326777539062391</v>
      </c>
      <c r="I10" s="732">
        <v>1.0077263881527152</v>
      </c>
      <c r="J10" s="733" t="s">
        <v>1</v>
      </c>
    </row>
    <row r="11" spans="1:10" ht="14.4" customHeight="1" x14ac:dyDescent="0.3">
      <c r="A11" s="729" t="s">
        <v>585</v>
      </c>
      <c r="B11" s="730" t="s">
        <v>3306</v>
      </c>
      <c r="C11" s="731">
        <v>21.145799999999998</v>
      </c>
      <c r="D11" s="731">
        <v>0</v>
      </c>
      <c r="E11" s="731"/>
      <c r="F11" s="731">
        <v>0</v>
      </c>
      <c r="G11" s="731">
        <v>0</v>
      </c>
      <c r="H11" s="731">
        <v>0</v>
      </c>
      <c r="I11" s="732" t="s">
        <v>587</v>
      </c>
      <c r="J11" s="733" t="s">
        <v>1</v>
      </c>
    </row>
    <row r="12" spans="1:10" ht="14.4" customHeight="1" x14ac:dyDescent="0.3">
      <c r="A12" s="729" t="s">
        <v>585</v>
      </c>
      <c r="B12" s="730" t="s">
        <v>3307</v>
      </c>
      <c r="C12" s="731">
        <v>0.60375999999999996</v>
      </c>
      <c r="D12" s="731">
        <v>0.63888</v>
      </c>
      <c r="E12" s="731"/>
      <c r="F12" s="731">
        <v>0.40293000000000001</v>
      </c>
      <c r="G12" s="731">
        <v>1.1666667175292968</v>
      </c>
      <c r="H12" s="731">
        <v>-0.76373671752929684</v>
      </c>
      <c r="I12" s="732">
        <v>0.34536855637169728</v>
      </c>
      <c r="J12" s="733" t="s">
        <v>1</v>
      </c>
    </row>
    <row r="13" spans="1:10" ht="14.4" customHeight="1" x14ac:dyDescent="0.3">
      <c r="A13" s="729" t="s">
        <v>585</v>
      </c>
      <c r="B13" s="730" t="s">
        <v>3308</v>
      </c>
      <c r="C13" s="731">
        <v>649.17579000000001</v>
      </c>
      <c r="D13" s="731">
        <v>666.96195000000012</v>
      </c>
      <c r="E13" s="731"/>
      <c r="F13" s="731">
        <v>731.45120000000009</v>
      </c>
      <c r="G13" s="731">
        <v>682.5</v>
      </c>
      <c r="H13" s="731">
        <v>48.951200000000085</v>
      </c>
      <c r="I13" s="732">
        <v>1.0717233699633701</v>
      </c>
      <c r="J13" s="733" t="s">
        <v>1</v>
      </c>
    </row>
    <row r="14" spans="1:10" ht="14.4" customHeight="1" x14ac:dyDescent="0.3">
      <c r="A14" s="729" t="s">
        <v>585</v>
      </c>
      <c r="B14" s="730" t="s">
        <v>3309</v>
      </c>
      <c r="C14" s="731">
        <v>12988.261919999992</v>
      </c>
      <c r="D14" s="731">
        <v>13310.241999999995</v>
      </c>
      <c r="E14" s="731"/>
      <c r="F14" s="731">
        <v>12629.956849999999</v>
      </c>
      <c r="G14" s="731">
        <v>13250.682295898438</v>
      </c>
      <c r="H14" s="731">
        <v>-620.72544589843892</v>
      </c>
      <c r="I14" s="732">
        <v>0.95315520876305548</v>
      </c>
      <c r="J14" s="733" t="s">
        <v>1</v>
      </c>
    </row>
    <row r="15" spans="1:10" ht="14.4" customHeight="1" x14ac:dyDescent="0.3">
      <c r="A15" s="729" t="s">
        <v>585</v>
      </c>
      <c r="B15" s="730" t="s">
        <v>3310</v>
      </c>
      <c r="C15" s="731">
        <v>0</v>
      </c>
      <c r="D15" s="731">
        <v>0</v>
      </c>
      <c r="E15" s="731"/>
      <c r="F15" s="731">
        <v>0.73829999999999996</v>
      </c>
      <c r="G15" s="731">
        <v>0</v>
      </c>
      <c r="H15" s="731">
        <v>0.73829999999999996</v>
      </c>
      <c r="I15" s="732" t="s">
        <v>587</v>
      </c>
      <c r="J15" s="733" t="s">
        <v>1</v>
      </c>
    </row>
    <row r="16" spans="1:10" ht="14.4" customHeight="1" x14ac:dyDescent="0.3">
      <c r="A16" s="729" t="s">
        <v>585</v>
      </c>
      <c r="B16" s="730" t="s">
        <v>3311</v>
      </c>
      <c r="C16" s="731">
        <v>1141.3040799999997</v>
      </c>
      <c r="D16" s="731">
        <v>1031.3257000000001</v>
      </c>
      <c r="E16" s="731"/>
      <c r="F16" s="731">
        <v>978.7508399999997</v>
      </c>
      <c r="G16" s="731">
        <v>1096.6666933593749</v>
      </c>
      <c r="H16" s="731">
        <v>-117.91585335937521</v>
      </c>
      <c r="I16" s="732">
        <v>0.89247794788207868</v>
      </c>
      <c r="J16" s="733" t="s">
        <v>1</v>
      </c>
    </row>
    <row r="17" spans="1:10" ht="14.4" customHeight="1" x14ac:dyDescent="0.3">
      <c r="A17" s="729" t="s">
        <v>585</v>
      </c>
      <c r="B17" s="730" t="s">
        <v>3312</v>
      </c>
      <c r="C17" s="731">
        <v>1121.3998700000002</v>
      </c>
      <c r="D17" s="731">
        <v>1148.0863800000004</v>
      </c>
      <c r="E17" s="731"/>
      <c r="F17" s="731">
        <v>1421.7029500000003</v>
      </c>
      <c r="G17" s="731">
        <v>1131.6667500000001</v>
      </c>
      <c r="H17" s="731">
        <v>290.03620000000024</v>
      </c>
      <c r="I17" s="732">
        <v>1.2562911740580875</v>
      </c>
      <c r="J17" s="733" t="s">
        <v>1</v>
      </c>
    </row>
    <row r="18" spans="1:10" ht="14.4" customHeight="1" x14ac:dyDescent="0.3">
      <c r="A18" s="729" t="s">
        <v>585</v>
      </c>
      <c r="B18" s="730" t="s">
        <v>3313</v>
      </c>
      <c r="C18" s="731">
        <v>30.166070000000001</v>
      </c>
      <c r="D18" s="731">
        <v>31.766100000000002</v>
      </c>
      <c r="E18" s="731"/>
      <c r="F18" s="731">
        <v>36.743630000000003</v>
      </c>
      <c r="G18" s="731">
        <v>35</v>
      </c>
      <c r="H18" s="731">
        <v>1.7436300000000031</v>
      </c>
      <c r="I18" s="732">
        <v>1.0498180000000001</v>
      </c>
      <c r="J18" s="733" t="s">
        <v>1</v>
      </c>
    </row>
    <row r="19" spans="1:10" ht="14.4" customHeight="1" x14ac:dyDescent="0.3">
      <c r="A19" s="729" t="s">
        <v>585</v>
      </c>
      <c r="B19" s="730" t="s">
        <v>3314</v>
      </c>
      <c r="C19" s="731">
        <v>166.23094</v>
      </c>
      <c r="D19" s="731">
        <v>168.75810000000001</v>
      </c>
      <c r="E19" s="731"/>
      <c r="F19" s="731">
        <v>180.01976999999999</v>
      </c>
      <c r="G19" s="731">
        <v>175.00000378417968</v>
      </c>
      <c r="H19" s="731">
        <v>5.0197662158203116</v>
      </c>
      <c r="I19" s="732">
        <v>1.0286843777558483</v>
      </c>
      <c r="J19" s="733" t="s">
        <v>1</v>
      </c>
    </row>
    <row r="20" spans="1:10" ht="14.4" customHeight="1" x14ac:dyDescent="0.3">
      <c r="A20" s="729" t="s">
        <v>585</v>
      </c>
      <c r="B20" s="730" t="s">
        <v>3315</v>
      </c>
      <c r="C20" s="731">
        <v>1750.4334799999997</v>
      </c>
      <c r="D20" s="731">
        <v>1969.5724199999993</v>
      </c>
      <c r="E20" s="731"/>
      <c r="F20" s="731">
        <v>1294.3350500000001</v>
      </c>
      <c r="G20" s="731">
        <v>1606.7999804687502</v>
      </c>
      <c r="H20" s="731">
        <v>-312.46493046875003</v>
      </c>
      <c r="I20" s="732">
        <v>0.80553588855683522</v>
      </c>
      <c r="J20" s="733" t="s">
        <v>1</v>
      </c>
    </row>
    <row r="21" spans="1:10" ht="14.4" customHeight="1" x14ac:dyDescent="0.3">
      <c r="A21" s="729" t="s">
        <v>585</v>
      </c>
      <c r="B21" s="730" t="s">
        <v>3316</v>
      </c>
      <c r="C21" s="731">
        <v>0</v>
      </c>
      <c r="D21" s="731">
        <v>0</v>
      </c>
      <c r="E21" s="731"/>
      <c r="F21" s="731">
        <v>0</v>
      </c>
      <c r="G21" s="731">
        <v>0</v>
      </c>
      <c r="H21" s="731">
        <v>0</v>
      </c>
      <c r="I21" s="732" t="s">
        <v>587</v>
      </c>
      <c r="J21" s="733" t="s">
        <v>1</v>
      </c>
    </row>
    <row r="22" spans="1:10" ht="14.4" customHeight="1" x14ac:dyDescent="0.3">
      <c r="A22" s="729" t="s">
        <v>585</v>
      </c>
      <c r="B22" s="730" t="s">
        <v>3317</v>
      </c>
      <c r="C22" s="731">
        <v>0</v>
      </c>
      <c r="D22" s="731">
        <v>0</v>
      </c>
      <c r="E22" s="731"/>
      <c r="F22" s="731">
        <v>0</v>
      </c>
      <c r="G22" s="731">
        <v>0</v>
      </c>
      <c r="H22" s="731">
        <v>0</v>
      </c>
      <c r="I22" s="732" t="s">
        <v>587</v>
      </c>
      <c r="J22" s="733" t="s">
        <v>1</v>
      </c>
    </row>
    <row r="23" spans="1:10" ht="14.4" customHeight="1" x14ac:dyDescent="0.3">
      <c r="A23" s="729" t="s">
        <v>585</v>
      </c>
      <c r="B23" s="730" t="s">
        <v>3318</v>
      </c>
      <c r="C23" s="731">
        <v>500.10982999999999</v>
      </c>
      <c r="D23" s="731">
        <v>449.99423999999999</v>
      </c>
      <c r="E23" s="731"/>
      <c r="F23" s="731">
        <v>526.31052999999997</v>
      </c>
      <c r="G23" s="731">
        <v>472.49999023437499</v>
      </c>
      <c r="H23" s="731">
        <v>53.810539765624981</v>
      </c>
      <c r="I23" s="732">
        <v>1.1138847425984777</v>
      </c>
      <c r="J23" s="733" t="s">
        <v>1</v>
      </c>
    </row>
    <row r="24" spans="1:10" ht="14.4" customHeight="1" x14ac:dyDescent="0.3">
      <c r="A24" s="729" t="s">
        <v>585</v>
      </c>
      <c r="B24" s="730" t="s">
        <v>3319</v>
      </c>
      <c r="C24" s="731">
        <v>8.6180500000000002</v>
      </c>
      <c r="D24" s="731">
        <v>87.920470000000009</v>
      </c>
      <c r="E24" s="731"/>
      <c r="F24" s="731">
        <v>75.549390000000017</v>
      </c>
      <c r="G24" s="731">
        <v>75.833328124999994</v>
      </c>
      <c r="H24" s="731">
        <v>-0.2839381249999775</v>
      </c>
      <c r="I24" s="732">
        <v>0.99625576073185196</v>
      </c>
      <c r="J24" s="733" t="s">
        <v>1</v>
      </c>
    </row>
    <row r="25" spans="1:10" ht="14.4" customHeight="1" x14ac:dyDescent="0.3">
      <c r="A25" s="729" t="s">
        <v>585</v>
      </c>
      <c r="B25" s="730" t="s">
        <v>3320</v>
      </c>
      <c r="C25" s="731">
        <v>0</v>
      </c>
      <c r="D25" s="731">
        <v>0</v>
      </c>
      <c r="E25" s="731"/>
      <c r="F25" s="731">
        <v>256.81393999999995</v>
      </c>
      <c r="G25" s="731">
        <v>259.58332812499998</v>
      </c>
      <c r="H25" s="731">
        <v>-2.7693881250000345</v>
      </c>
      <c r="I25" s="732">
        <v>0.98933140989830259</v>
      </c>
      <c r="J25" s="733" t="s">
        <v>1</v>
      </c>
    </row>
    <row r="26" spans="1:10" ht="14.4" customHeight="1" x14ac:dyDescent="0.3">
      <c r="A26" s="729" t="s">
        <v>585</v>
      </c>
      <c r="B26" s="730" t="s">
        <v>597</v>
      </c>
      <c r="C26" s="731">
        <v>21147.916519999992</v>
      </c>
      <c r="D26" s="731">
        <v>21004.949329999996</v>
      </c>
      <c r="E26" s="731"/>
      <c r="F26" s="731">
        <v>20627.765810000001</v>
      </c>
      <c r="G26" s="731">
        <v>21260.732434173584</v>
      </c>
      <c r="H26" s="731">
        <v>-632.96662417358311</v>
      </c>
      <c r="I26" s="732">
        <v>0.9702283716643656</v>
      </c>
      <c r="J26" s="733" t="s">
        <v>598</v>
      </c>
    </row>
    <row r="28" spans="1:10" ht="14.4" customHeight="1" x14ac:dyDescent="0.3">
      <c r="A28" s="729" t="s">
        <v>585</v>
      </c>
      <c r="B28" s="730" t="s">
        <v>586</v>
      </c>
      <c r="C28" s="731" t="s">
        <v>587</v>
      </c>
      <c r="D28" s="731" t="s">
        <v>587</v>
      </c>
      <c r="E28" s="731"/>
      <c r="F28" s="731" t="s">
        <v>587</v>
      </c>
      <c r="G28" s="731" t="s">
        <v>587</v>
      </c>
      <c r="H28" s="731" t="s">
        <v>587</v>
      </c>
      <c r="I28" s="732" t="s">
        <v>587</v>
      </c>
      <c r="J28" s="733" t="s">
        <v>73</v>
      </c>
    </row>
    <row r="29" spans="1:10" ht="14.4" customHeight="1" x14ac:dyDescent="0.3">
      <c r="A29" s="729" t="s">
        <v>599</v>
      </c>
      <c r="B29" s="730" t="s">
        <v>600</v>
      </c>
      <c r="C29" s="731" t="s">
        <v>587</v>
      </c>
      <c r="D29" s="731" t="s">
        <v>587</v>
      </c>
      <c r="E29" s="731"/>
      <c r="F29" s="731" t="s">
        <v>587</v>
      </c>
      <c r="G29" s="731" t="s">
        <v>587</v>
      </c>
      <c r="H29" s="731" t="s">
        <v>587</v>
      </c>
      <c r="I29" s="732" t="s">
        <v>587</v>
      </c>
      <c r="J29" s="733" t="s">
        <v>0</v>
      </c>
    </row>
    <row r="30" spans="1:10" ht="14.4" customHeight="1" x14ac:dyDescent="0.3">
      <c r="A30" s="729" t="s">
        <v>599</v>
      </c>
      <c r="B30" s="730" t="s">
        <v>3305</v>
      </c>
      <c r="C30" s="731">
        <v>11.50515</v>
      </c>
      <c r="D30" s="731">
        <v>9.2084299999999999</v>
      </c>
      <c r="E30" s="731"/>
      <c r="F30" s="731">
        <v>10.89776</v>
      </c>
      <c r="G30" s="731">
        <v>11</v>
      </c>
      <c r="H30" s="731">
        <v>-0.10224000000000011</v>
      </c>
      <c r="I30" s="732">
        <v>0.99070545454545456</v>
      </c>
      <c r="J30" s="733" t="s">
        <v>1</v>
      </c>
    </row>
    <row r="31" spans="1:10" ht="14.4" customHeight="1" x14ac:dyDescent="0.3">
      <c r="A31" s="729" t="s">
        <v>599</v>
      </c>
      <c r="B31" s="730" t="s">
        <v>3308</v>
      </c>
      <c r="C31" s="731">
        <v>208.39271999999997</v>
      </c>
      <c r="D31" s="731">
        <v>189.29223999999999</v>
      </c>
      <c r="E31" s="731"/>
      <c r="F31" s="731">
        <v>241.49289999999999</v>
      </c>
      <c r="G31" s="731">
        <v>215</v>
      </c>
      <c r="H31" s="731">
        <v>26.492899999999992</v>
      </c>
      <c r="I31" s="732">
        <v>1.1232227906976744</v>
      </c>
      <c r="J31" s="733" t="s">
        <v>1</v>
      </c>
    </row>
    <row r="32" spans="1:10" ht="14.4" customHeight="1" x14ac:dyDescent="0.3">
      <c r="A32" s="729" t="s">
        <v>599</v>
      </c>
      <c r="B32" s="730" t="s">
        <v>3309</v>
      </c>
      <c r="C32" s="731">
        <v>241.40151000000003</v>
      </c>
      <c r="D32" s="731">
        <v>274.06324999999993</v>
      </c>
      <c r="E32" s="731"/>
      <c r="F32" s="731">
        <v>254.43296000000001</v>
      </c>
      <c r="G32" s="731">
        <v>293</v>
      </c>
      <c r="H32" s="731">
        <v>-38.567039999999992</v>
      </c>
      <c r="I32" s="732">
        <v>0.86837187713310582</v>
      </c>
      <c r="J32" s="733" t="s">
        <v>1</v>
      </c>
    </row>
    <row r="33" spans="1:10" ht="14.4" customHeight="1" x14ac:dyDescent="0.3">
      <c r="A33" s="729" t="s">
        <v>599</v>
      </c>
      <c r="B33" s="730" t="s">
        <v>3311</v>
      </c>
      <c r="C33" s="731">
        <v>16.636400000000002</v>
      </c>
      <c r="D33" s="731">
        <v>19.336230000000004</v>
      </c>
      <c r="E33" s="731"/>
      <c r="F33" s="731">
        <v>14.388</v>
      </c>
      <c r="G33" s="731">
        <v>19</v>
      </c>
      <c r="H33" s="731">
        <v>-4.6120000000000001</v>
      </c>
      <c r="I33" s="732">
        <v>0.75726315789473686</v>
      </c>
      <c r="J33" s="733" t="s">
        <v>1</v>
      </c>
    </row>
    <row r="34" spans="1:10" ht="14.4" customHeight="1" x14ac:dyDescent="0.3">
      <c r="A34" s="729" t="s">
        <v>599</v>
      </c>
      <c r="B34" s="730" t="s">
        <v>3313</v>
      </c>
      <c r="C34" s="731">
        <v>9.3170000000000002</v>
      </c>
      <c r="D34" s="731">
        <v>4.8366199999999999</v>
      </c>
      <c r="E34" s="731"/>
      <c r="F34" s="731">
        <v>5.3559999999999999</v>
      </c>
      <c r="G34" s="731">
        <v>5</v>
      </c>
      <c r="H34" s="731">
        <v>0.35599999999999987</v>
      </c>
      <c r="I34" s="732">
        <v>1.0711999999999999</v>
      </c>
      <c r="J34" s="733" t="s">
        <v>1</v>
      </c>
    </row>
    <row r="35" spans="1:10" ht="14.4" customHeight="1" x14ac:dyDescent="0.3">
      <c r="A35" s="729" t="s">
        <v>599</v>
      </c>
      <c r="B35" s="730" t="s">
        <v>3314</v>
      </c>
      <c r="C35" s="731">
        <v>36.530999999999999</v>
      </c>
      <c r="D35" s="731">
        <v>40.347850000000008</v>
      </c>
      <c r="E35" s="731"/>
      <c r="F35" s="731">
        <v>41.531829999999999</v>
      </c>
      <c r="G35" s="731">
        <v>41</v>
      </c>
      <c r="H35" s="731">
        <v>0.53182999999999936</v>
      </c>
      <c r="I35" s="732">
        <v>1.0129714634146341</v>
      </c>
      <c r="J35" s="733" t="s">
        <v>1</v>
      </c>
    </row>
    <row r="36" spans="1:10" ht="14.4" customHeight="1" x14ac:dyDescent="0.3">
      <c r="A36" s="729" t="s">
        <v>599</v>
      </c>
      <c r="B36" s="730" t="s">
        <v>3315</v>
      </c>
      <c r="C36" s="731">
        <v>0</v>
      </c>
      <c r="D36" s="731">
        <v>41.197130000000001</v>
      </c>
      <c r="E36" s="731"/>
      <c r="F36" s="731">
        <v>0</v>
      </c>
      <c r="G36" s="731">
        <v>36</v>
      </c>
      <c r="H36" s="731">
        <v>-36</v>
      </c>
      <c r="I36" s="732">
        <v>0</v>
      </c>
      <c r="J36" s="733" t="s">
        <v>1</v>
      </c>
    </row>
    <row r="37" spans="1:10" ht="14.4" customHeight="1" x14ac:dyDescent="0.3">
      <c r="A37" s="729" t="s">
        <v>599</v>
      </c>
      <c r="B37" s="730" t="s">
        <v>3318</v>
      </c>
      <c r="C37" s="731">
        <v>0.70440000000000003</v>
      </c>
      <c r="D37" s="731">
        <v>8.3640399999999993</v>
      </c>
      <c r="E37" s="731"/>
      <c r="F37" s="731">
        <v>7.9714400000000003</v>
      </c>
      <c r="G37" s="731">
        <v>11</v>
      </c>
      <c r="H37" s="731">
        <v>-3.0285599999999997</v>
      </c>
      <c r="I37" s="732">
        <v>0.72467636363636367</v>
      </c>
      <c r="J37" s="733" t="s">
        <v>1</v>
      </c>
    </row>
    <row r="38" spans="1:10" ht="14.4" customHeight="1" x14ac:dyDescent="0.3">
      <c r="A38" s="729" t="s">
        <v>599</v>
      </c>
      <c r="B38" s="730" t="s">
        <v>601</v>
      </c>
      <c r="C38" s="731">
        <v>524.48817999999994</v>
      </c>
      <c r="D38" s="731">
        <v>586.64579000000003</v>
      </c>
      <c r="E38" s="731"/>
      <c r="F38" s="731">
        <v>576.07089000000008</v>
      </c>
      <c r="G38" s="731">
        <v>630</v>
      </c>
      <c r="H38" s="731">
        <v>-53.929109999999923</v>
      </c>
      <c r="I38" s="732">
        <v>0.91439823809523824</v>
      </c>
      <c r="J38" s="733" t="s">
        <v>602</v>
      </c>
    </row>
    <row r="39" spans="1:10" ht="14.4" customHeight="1" x14ac:dyDescent="0.3">
      <c r="A39" s="729" t="s">
        <v>587</v>
      </c>
      <c r="B39" s="730" t="s">
        <v>587</v>
      </c>
      <c r="C39" s="731" t="s">
        <v>587</v>
      </c>
      <c r="D39" s="731" t="s">
        <v>587</v>
      </c>
      <c r="E39" s="731"/>
      <c r="F39" s="731" t="s">
        <v>587</v>
      </c>
      <c r="G39" s="731" t="s">
        <v>587</v>
      </c>
      <c r="H39" s="731" t="s">
        <v>587</v>
      </c>
      <c r="I39" s="732" t="s">
        <v>587</v>
      </c>
      <c r="J39" s="733" t="s">
        <v>603</v>
      </c>
    </row>
    <row r="40" spans="1:10" ht="14.4" customHeight="1" x14ac:dyDescent="0.3">
      <c r="A40" s="729" t="s">
        <v>3321</v>
      </c>
      <c r="B40" s="730" t="s">
        <v>3322</v>
      </c>
      <c r="C40" s="731" t="s">
        <v>587</v>
      </c>
      <c r="D40" s="731" t="s">
        <v>587</v>
      </c>
      <c r="E40" s="731"/>
      <c r="F40" s="731" t="s">
        <v>587</v>
      </c>
      <c r="G40" s="731" t="s">
        <v>587</v>
      </c>
      <c r="H40" s="731" t="s">
        <v>587</v>
      </c>
      <c r="I40" s="732" t="s">
        <v>587</v>
      </c>
      <c r="J40" s="733" t="s">
        <v>0</v>
      </c>
    </row>
    <row r="41" spans="1:10" ht="14.4" customHeight="1" x14ac:dyDescent="0.3">
      <c r="A41" s="729" t="s">
        <v>3321</v>
      </c>
      <c r="B41" s="730" t="s">
        <v>3309</v>
      </c>
      <c r="C41" s="731">
        <v>470.30549999999999</v>
      </c>
      <c r="D41" s="731">
        <v>359.23148999999995</v>
      </c>
      <c r="E41" s="731"/>
      <c r="F41" s="731">
        <v>333.99950000000001</v>
      </c>
      <c r="G41" s="731">
        <v>298</v>
      </c>
      <c r="H41" s="731">
        <v>35.999500000000012</v>
      </c>
      <c r="I41" s="732">
        <v>1.1208036912751678</v>
      </c>
      <c r="J41" s="733" t="s">
        <v>1</v>
      </c>
    </row>
    <row r="42" spans="1:10" ht="14.4" customHeight="1" x14ac:dyDescent="0.3">
      <c r="A42" s="729" t="s">
        <v>3321</v>
      </c>
      <c r="B42" s="730" t="s">
        <v>3311</v>
      </c>
      <c r="C42" s="731">
        <v>3.306</v>
      </c>
      <c r="D42" s="731">
        <v>0</v>
      </c>
      <c r="E42" s="731"/>
      <c r="F42" s="731">
        <v>0</v>
      </c>
      <c r="G42" s="731">
        <v>0</v>
      </c>
      <c r="H42" s="731">
        <v>0</v>
      </c>
      <c r="I42" s="732" t="s">
        <v>587</v>
      </c>
      <c r="J42" s="733" t="s">
        <v>1</v>
      </c>
    </row>
    <row r="43" spans="1:10" ht="14.4" customHeight="1" x14ac:dyDescent="0.3">
      <c r="A43" s="729" t="s">
        <v>3321</v>
      </c>
      <c r="B43" s="730" t="s">
        <v>3323</v>
      </c>
      <c r="C43" s="731">
        <v>473.61149999999998</v>
      </c>
      <c r="D43" s="731">
        <v>359.23148999999995</v>
      </c>
      <c r="E43" s="731"/>
      <c r="F43" s="731">
        <v>333.99950000000001</v>
      </c>
      <c r="G43" s="731">
        <v>298</v>
      </c>
      <c r="H43" s="731">
        <v>35.999500000000012</v>
      </c>
      <c r="I43" s="732">
        <v>1.1208036912751678</v>
      </c>
      <c r="J43" s="733" t="s">
        <v>602</v>
      </c>
    </row>
    <row r="44" spans="1:10" ht="14.4" customHeight="1" x14ac:dyDescent="0.3">
      <c r="A44" s="729" t="s">
        <v>587</v>
      </c>
      <c r="B44" s="730" t="s">
        <v>587</v>
      </c>
      <c r="C44" s="731" t="s">
        <v>587</v>
      </c>
      <c r="D44" s="731" t="s">
        <v>587</v>
      </c>
      <c r="E44" s="731"/>
      <c r="F44" s="731" t="s">
        <v>587</v>
      </c>
      <c r="G44" s="731" t="s">
        <v>587</v>
      </c>
      <c r="H44" s="731" t="s">
        <v>587</v>
      </c>
      <c r="I44" s="732" t="s">
        <v>587</v>
      </c>
      <c r="J44" s="733" t="s">
        <v>603</v>
      </c>
    </row>
    <row r="45" spans="1:10" ht="14.4" customHeight="1" x14ac:dyDescent="0.3">
      <c r="A45" s="729" t="s">
        <v>604</v>
      </c>
      <c r="B45" s="730" t="s">
        <v>605</v>
      </c>
      <c r="C45" s="731" t="s">
        <v>587</v>
      </c>
      <c r="D45" s="731" t="s">
        <v>587</v>
      </c>
      <c r="E45" s="731"/>
      <c r="F45" s="731" t="s">
        <v>587</v>
      </c>
      <c r="G45" s="731" t="s">
        <v>587</v>
      </c>
      <c r="H45" s="731" t="s">
        <v>587</v>
      </c>
      <c r="I45" s="732" t="s">
        <v>587</v>
      </c>
      <c r="J45" s="733" t="s">
        <v>0</v>
      </c>
    </row>
    <row r="46" spans="1:10" ht="14.4" customHeight="1" x14ac:dyDescent="0.3">
      <c r="A46" s="729" t="s">
        <v>604</v>
      </c>
      <c r="B46" s="730" t="s">
        <v>3308</v>
      </c>
      <c r="C46" s="731">
        <v>11.758689999999998</v>
      </c>
      <c r="D46" s="731">
        <v>9.2273799999999984</v>
      </c>
      <c r="E46" s="731"/>
      <c r="F46" s="731">
        <v>8.8933499999999999</v>
      </c>
      <c r="G46" s="731">
        <v>9</v>
      </c>
      <c r="H46" s="731">
        <v>-0.10665000000000013</v>
      </c>
      <c r="I46" s="732">
        <v>0.98814999999999997</v>
      </c>
      <c r="J46" s="733" t="s">
        <v>1</v>
      </c>
    </row>
    <row r="47" spans="1:10" ht="14.4" customHeight="1" x14ac:dyDescent="0.3">
      <c r="A47" s="729" t="s">
        <v>604</v>
      </c>
      <c r="B47" s="730" t="s">
        <v>3309</v>
      </c>
      <c r="C47" s="731">
        <v>7.6529499999999997</v>
      </c>
      <c r="D47" s="731">
        <v>7.1534499999999994</v>
      </c>
      <c r="E47" s="731"/>
      <c r="F47" s="731">
        <v>10.01153</v>
      </c>
      <c r="G47" s="731">
        <v>9</v>
      </c>
      <c r="H47" s="731">
        <v>1.0115300000000005</v>
      </c>
      <c r="I47" s="732">
        <v>1.1123922222222222</v>
      </c>
      <c r="J47" s="733" t="s">
        <v>1</v>
      </c>
    </row>
    <row r="48" spans="1:10" ht="14.4" customHeight="1" x14ac:dyDescent="0.3">
      <c r="A48" s="729" t="s">
        <v>604</v>
      </c>
      <c r="B48" s="730" t="s">
        <v>3313</v>
      </c>
      <c r="C48" s="731">
        <v>0.03</v>
      </c>
      <c r="D48" s="731">
        <v>0</v>
      </c>
      <c r="E48" s="731"/>
      <c r="F48" s="731">
        <v>0</v>
      </c>
      <c r="G48" s="731">
        <v>0</v>
      </c>
      <c r="H48" s="731">
        <v>0</v>
      </c>
      <c r="I48" s="732" t="s">
        <v>587</v>
      </c>
      <c r="J48" s="733" t="s">
        <v>1</v>
      </c>
    </row>
    <row r="49" spans="1:10" ht="14.4" customHeight="1" x14ac:dyDescent="0.3">
      <c r="A49" s="729" t="s">
        <v>604</v>
      </c>
      <c r="B49" s="730" t="s">
        <v>3314</v>
      </c>
      <c r="C49" s="731">
        <v>0.85199999999999998</v>
      </c>
      <c r="D49" s="731">
        <v>1.1040000000000001</v>
      </c>
      <c r="E49" s="731"/>
      <c r="F49" s="731">
        <v>0.90449999999999997</v>
      </c>
      <c r="G49" s="731">
        <v>1</v>
      </c>
      <c r="H49" s="731">
        <v>-9.5500000000000029E-2</v>
      </c>
      <c r="I49" s="732">
        <v>0.90449999999999997</v>
      </c>
      <c r="J49" s="733" t="s">
        <v>1</v>
      </c>
    </row>
    <row r="50" spans="1:10" ht="14.4" customHeight="1" x14ac:dyDescent="0.3">
      <c r="A50" s="729" t="s">
        <v>604</v>
      </c>
      <c r="B50" s="730" t="s">
        <v>606</v>
      </c>
      <c r="C50" s="731">
        <v>20.29364</v>
      </c>
      <c r="D50" s="731">
        <v>17.484829999999995</v>
      </c>
      <c r="E50" s="731"/>
      <c r="F50" s="731">
        <v>19.809379999999997</v>
      </c>
      <c r="G50" s="731">
        <v>19</v>
      </c>
      <c r="H50" s="731">
        <v>0.80937999999999732</v>
      </c>
      <c r="I50" s="732">
        <v>1.042598947368421</v>
      </c>
      <c r="J50" s="733" t="s">
        <v>602</v>
      </c>
    </row>
    <row r="51" spans="1:10" ht="14.4" customHeight="1" x14ac:dyDescent="0.3">
      <c r="A51" s="729" t="s">
        <v>587</v>
      </c>
      <c r="B51" s="730" t="s">
        <v>587</v>
      </c>
      <c r="C51" s="731" t="s">
        <v>587</v>
      </c>
      <c r="D51" s="731" t="s">
        <v>587</v>
      </c>
      <c r="E51" s="731"/>
      <c r="F51" s="731" t="s">
        <v>587</v>
      </c>
      <c r="G51" s="731" t="s">
        <v>587</v>
      </c>
      <c r="H51" s="731" t="s">
        <v>587</v>
      </c>
      <c r="I51" s="732" t="s">
        <v>587</v>
      </c>
      <c r="J51" s="733" t="s">
        <v>603</v>
      </c>
    </row>
    <row r="52" spans="1:10" ht="14.4" customHeight="1" x14ac:dyDescent="0.3">
      <c r="A52" s="729" t="s">
        <v>607</v>
      </c>
      <c r="B52" s="730" t="s">
        <v>608</v>
      </c>
      <c r="C52" s="731" t="s">
        <v>587</v>
      </c>
      <c r="D52" s="731" t="s">
        <v>587</v>
      </c>
      <c r="E52" s="731"/>
      <c r="F52" s="731" t="s">
        <v>587</v>
      </c>
      <c r="G52" s="731" t="s">
        <v>587</v>
      </c>
      <c r="H52" s="731" t="s">
        <v>587</v>
      </c>
      <c r="I52" s="732" t="s">
        <v>587</v>
      </c>
      <c r="J52" s="733" t="s">
        <v>0</v>
      </c>
    </row>
    <row r="53" spans="1:10" ht="14.4" customHeight="1" x14ac:dyDescent="0.3">
      <c r="A53" s="729" t="s">
        <v>607</v>
      </c>
      <c r="B53" s="730" t="s">
        <v>3305</v>
      </c>
      <c r="C53" s="731">
        <v>411.5453500000001</v>
      </c>
      <c r="D53" s="731">
        <v>334.50894000000005</v>
      </c>
      <c r="E53" s="731"/>
      <c r="F53" s="731">
        <v>407.53600999999992</v>
      </c>
      <c r="G53" s="731">
        <v>418</v>
      </c>
      <c r="H53" s="731">
        <v>-10.463990000000081</v>
      </c>
      <c r="I53" s="732">
        <v>0.97496653110047826</v>
      </c>
      <c r="J53" s="733" t="s">
        <v>1</v>
      </c>
    </row>
    <row r="54" spans="1:10" ht="14.4" customHeight="1" x14ac:dyDescent="0.3">
      <c r="A54" s="729" t="s">
        <v>607</v>
      </c>
      <c r="B54" s="730" t="s">
        <v>3307</v>
      </c>
      <c r="C54" s="731">
        <v>0.48275999999999997</v>
      </c>
      <c r="D54" s="731">
        <v>0.15487999999999999</v>
      </c>
      <c r="E54" s="731"/>
      <c r="F54" s="731">
        <v>0.40293000000000001</v>
      </c>
      <c r="G54" s="731">
        <v>1</v>
      </c>
      <c r="H54" s="731">
        <v>-0.59706999999999999</v>
      </c>
      <c r="I54" s="732">
        <v>0.40293000000000001</v>
      </c>
      <c r="J54" s="733" t="s">
        <v>1</v>
      </c>
    </row>
    <row r="55" spans="1:10" ht="14.4" customHeight="1" x14ac:dyDescent="0.3">
      <c r="A55" s="729" t="s">
        <v>607</v>
      </c>
      <c r="B55" s="730" t="s">
        <v>3308</v>
      </c>
      <c r="C55" s="731">
        <v>158.00052999999994</v>
      </c>
      <c r="D55" s="731">
        <v>171.56581999999992</v>
      </c>
      <c r="E55" s="731"/>
      <c r="F55" s="731">
        <v>168.00757000000002</v>
      </c>
      <c r="G55" s="731">
        <v>175</v>
      </c>
      <c r="H55" s="731">
        <v>-6.9924299999999846</v>
      </c>
      <c r="I55" s="732">
        <v>0.96004325714285721</v>
      </c>
      <c r="J55" s="733" t="s">
        <v>1</v>
      </c>
    </row>
    <row r="56" spans="1:10" ht="14.4" customHeight="1" x14ac:dyDescent="0.3">
      <c r="A56" s="729" t="s">
        <v>607</v>
      </c>
      <c r="B56" s="730" t="s">
        <v>3309</v>
      </c>
      <c r="C56" s="731">
        <v>922.90655999999956</v>
      </c>
      <c r="D56" s="731">
        <v>878.1164100000002</v>
      </c>
      <c r="E56" s="731"/>
      <c r="F56" s="731">
        <v>1019.6065000000001</v>
      </c>
      <c r="G56" s="731">
        <v>943</v>
      </c>
      <c r="H56" s="731">
        <v>76.606500000000096</v>
      </c>
      <c r="I56" s="732">
        <v>1.0812370095440085</v>
      </c>
      <c r="J56" s="733" t="s">
        <v>1</v>
      </c>
    </row>
    <row r="57" spans="1:10" ht="14.4" customHeight="1" x14ac:dyDescent="0.3">
      <c r="A57" s="729" t="s">
        <v>607</v>
      </c>
      <c r="B57" s="730" t="s">
        <v>3310</v>
      </c>
      <c r="C57" s="731">
        <v>0</v>
      </c>
      <c r="D57" s="731">
        <v>0</v>
      </c>
      <c r="E57" s="731"/>
      <c r="F57" s="731">
        <v>0.73829999999999996</v>
      </c>
      <c r="G57" s="731">
        <v>0</v>
      </c>
      <c r="H57" s="731">
        <v>0.73829999999999996</v>
      </c>
      <c r="I57" s="732" t="s">
        <v>587</v>
      </c>
      <c r="J57" s="733" t="s">
        <v>1</v>
      </c>
    </row>
    <row r="58" spans="1:10" ht="14.4" customHeight="1" x14ac:dyDescent="0.3">
      <c r="A58" s="729" t="s">
        <v>607</v>
      </c>
      <c r="B58" s="730" t="s">
        <v>3311</v>
      </c>
      <c r="C58" s="731">
        <v>73.354230000000001</v>
      </c>
      <c r="D58" s="731">
        <v>42.821940000000005</v>
      </c>
      <c r="E58" s="731"/>
      <c r="F58" s="731">
        <v>65.530940000000001</v>
      </c>
      <c r="G58" s="731">
        <v>57</v>
      </c>
      <c r="H58" s="731">
        <v>8.5309400000000011</v>
      </c>
      <c r="I58" s="732">
        <v>1.1496656140350878</v>
      </c>
      <c r="J58" s="733" t="s">
        <v>1</v>
      </c>
    </row>
    <row r="59" spans="1:10" ht="14.4" customHeight="1" x14ac:dyDescent="0.3">
      <c r="A59" s="729" t="s">
        <v>607</v>
      </c>
      <c r="B59" s="730" t="s">
        <v>3313</v>
      </c>
      <c r="C59" s="731">
        <v>13.141</v>
      </c>
      <c r="D59" s="731">
        <v>12.477</v>
      </c>
      <c r="E59" s="731"/>
      <c r="F59" s="731">
        <v>14.316130000000001</v>
      </c>
      <c r="G59" s="731">
        <v>14</v>
      </c>
      <c r="H59" s="731">
        <v>0.31613000000000113</v>
      </c>
      <c r="I59" s="732">
        <v>1.0225807142857144</v>
      </c>
      <c r="J59" s="733" t="s">
        <v>1</v>
      </c>
    </row>
    <row r="60" spans="1:10" ht="14.4" customHeight="1" x14ac:dyDescent="0.3">
      <c r="A60" s="729" t="s">
        <v>607</v>
      </c>
      <c r="B60" s="730" t="s">
        <v>3314</v>
      </c>
      <c r="C60" s="731">
        <v>80.30395</v>
      </c>
      <c r="D60" s="731">
        <v>69.713499999999996</v>
      </c>
      <c r="E60" s="731"/>
      <c r="F60" s="731">
        <v>73.097499999999997</v>
      </c>
      <c r="G60" s="731">
        <v>74</v>
      </c>
      <c r="H60" s="731">
        <v>-0.90250000000000341</v>
      </c>
      <c r="I60" s="732">
        <v>0.98780405405405403</v>
      </c>
      <c r="J60" s="733" t="s">
        <v>1</v>
      </c>
    </row>
    <row r="61" spans="1:10" ht="14.4" customHeight="1" x14ac:dyDescent="0.3">
      <c r="A61" s="729" t="s">
        <v>607</v>
      </c>
      <c r="B61" s="730" t="s">
        <v>3315</v>
      </c>
      <c r="C61" s="731">
        <v>59.271349999999991</v>
      </c>
      <c r="D61" s="731">
        <v>71.05762</v>
      </c>
      <c r="E61" s="731"/>
      <c r="F61" s="731">
        <v>81.496279999999999</v>
      </c>
      <c r="G61" s="731">
        <v>89</v>
      </c>
      <c r="H61" s="731">
        <v>-7.5037200000000013</v>
      </c>
      <c r="I61" s="732">
        <v>0.91568853932584271</v>
      </c>
      <c r="J61" s="733" t="s">
        <v>1</v>
      </c>
    </row>
    <row r="62" spans="1:10" ht="14.4" customHeight="1" x14ac:dyDescent="0.3">
      <c r="A62" s="729" t="s">
        <v>607</v>
      </c>
      <c r="B62" s="730" t="s">
        <v>3318</v>
      </c>
      <c r="C62" s="731">
        <v>132.23898</v>
      </c>
      <c r="D62" s="731">
        <v>101.47885999999998</v>
      </c>
      <c r="E62" s="731"/>
      <c r="F62" s="731">
        <v>126.11202</v>
      </c>
      <c r="G62" s="731">
        <v>115</v>
      </c>
      <c r="H62" s="731">
        <v>11.112020000000001</v>
      </c>
      <c r="I62" s="732">
        <v>1.0966262608695652</v>
      </c>
      <c r="J62" s="733" t="s">
        <v>1</v>
      </c>
    </row>
    <row r="63" spans="1:10" ht="14.4" customHeight="1" x14ac:dyDescent="0.3">
      <c r="A63" s="729" t="s">
        <v>607</v>
      </c>
      <c r="B63" s="730" t="s">
        <v>609</v>
      </c>
      <c r="C63" s="731">
        <v>1851.2447099999995</v>
      </c>
      <c r="D63" s="731">
        <v>1681.8949700000003</v>
      </c>
      <c r="E63" s="731"/>
      <c r="F63" s="731">
        <v>1956.8441800000003</v>
      </c>
      <c r="G63" s="731">
        <v>1886</v>
      </c>
      <c r="H63" s="731">
        <v>70.844180000000279</v>
      </c>
      <c r="I63" s="732">
        <v>1.0375631919406152</v>
      </c>
      <c r="J63" s="733" t="s">
        <v>602</v>
      </c>
    </row>
    <row r="64" spans="1:10" ht="14.4" customHeight="1" x14ac:dyDescent="0.3">
      <c r="A64" s="729" t="s">
        <v>587</v>
      </c>
      <c r="B64" s="730" t="s">
        <v>587</v>
      </c>
      <c r="C64" s="731" t="s">
        <v>587</v>
      </c>
      <c r="D64" s="731" t="s">
        <v>587</v>
      </c>
      <c r="E64" s="731"/>
      <c r="F64" s="731" t="s">
        <v>587</v>
      </c>
      <c r="G64" s="731" t="s">
        <v>587</v>
      </c>
      <c r="H64" s="731" t="s">
        <v>587</v>
      </c>
      <c r="I64" s="732" t="s">
        <v>587</v>
      </c>
      <c r="J64" s="733" t="s">
        <v>603</v>
      </c>
    </row>
    <row r="65" spans="1:10" ht="14.4" customHeight="1" x14ac:dyDescent="0.3">
      <c r="A65" s="729" t="s">
        <v>610</v>
      </c>
      <c r="B65" s="730" t="s">
        <v>611</v>
      </c>
      <c r="C65" s="731" t="s">
        <v>587</v>
      </c>
      <c r="D65" s="731" t="s">
        <v>587</v>
      </c>
      <c r="E65" s="731"/>
      <c r="F65" s="731" t="s">
        <v>587</v>
      </c>
      <c r="G65" s="731" t="s">
        <v>587</v>
      </c>
      <c r="H65" s="731" t="s">
        <v>587</v>
      </c>
      <c r="I65" s="732" t="s">
        <v>587</v>
      </c>
      <c r="J65" s="733" t="s">
        <v>0</v>
      </c>
    </row>
    <row r="66" spans="1:10" ht="14.4" customHeight="1" x14ac:dyDescent="0.3">
      <c r="A66" s="729" t="s">
        <v>610</v>
      </c>
      <c r="B66" s="730" t="s">
        <v>3301</v>
      </c>
      <c r="C66" s="731">
        <v>0</v>
      </c>
      <c r="D66" s="731">
        <v>0</v>
      </c>
      <c r="E66" s="731"/>
      <c r="F66" s="731">
        <v>-32.299999999999997</v>
      </c>
      <c r="G66" s="731">
        <v>0</v>
      </c>
      <c r="H66" s="731">
        <v>-32.299999999999997</v>
      </c>
      <c r="I66" s="732" t="s">
        <v>587</v>
      </c>
      <c r="J66" s="733" t="s">
        <v>1</v>
      </c>
    </row>
    <row r="67" spans="1:10" ht="14.4" customHeight="1" x14ac:dyDescent="0.3">
      <c r="A67" s="729" t="s">
        <v>610</v>
      </c>
      <c r="B67" s="730" t="s">
        <v>3302</v>
      </c>
      <c r="C67" s="731">
        <v>0</v>
      </c>
      <c r="D67" s="731">
        <v>0</v>
      </c>
      <c r="E67" s="731"/>
      <c r="F67" s="731">
        <v>0</v>
      </c>
      <c r="G67" s="731">
        <v>0</v>
      </c>
      <c r="H67" s="731">
        <v>0</v>
      </c>
      <c r="I67" s="732" t="s">
        <v>587</v>
      </c>
      <c r="J67" s="733" t="s">
        <v>1</v>
      </c>
    </row>
    <row r="68" spans="1:10" ht="14.4" customHeight="1" x14ac:dyDescent="0.3">
      <c r="A68" s="729" t="s">
        <v>610</v>
      </c>
      <c r="B68" s="730" t="s">
        <v>3303</v>
      </c>
      <c r="C68" s="731">
        <v>1773.17506</v>
      </c>
      <c r="D68" s="731">
        <v>961.7186099999999</v>
      </c>
      <c r="E68" s="731"/>
      <c r="F68" s="731">
        <v>1475.8106200000007</v>
      </c>
      <c r="G68" s="731">
        <v>1272</v>
      </c>
      <c r="H68" s="731">
        <v>203.81062000000065</v>
      </c>
      <c r="I68" s="732">
        <v>1.1602284748427678</v>
      </c>
      <c r="J68" s="733" t="s">
        <v>1</v>
      </c>
    </row>
    <row r="69" spans="1:10" ht="14.4" customHeight="1" x14ac:dyDescent="0.3">
      <c r="A69" s="729" t="s">
        <v>610</v>
      </c>
      <c r="B69" s="730" t="s">
        <v>3304</v>
      </c>
      <c r="C69" s="731">
        <v>469.56849000000011</v>
      </c>
      <c r="D69" s="731">
        <v>724.53641999999991</v>
      </c>
      <c r="E69" s="731"/>
      <c r="F69" s="731">
        <v>487.15301000000011</v>
      </c>
      <c r="G69" s="731">
        <v>642</v>
      </c>
      <c r="H69" s="731">
        <v>-154.84698999999989</v>
      </c>
      <c r="I69" s="732">
        <v>0.7588053115264799</v>
      </c>
      <c r="J69" s="733" t="s">
        <v>1</v>
      </c>
    </row>
    <row r="70" spans="1:10" ht="14.4" customHeight="1" x14ac:dyDescent="0.3">
      <c r="A70" s="729" t="s">
        <v>610</v>
      </c>
      <c r="B70" s="730" t="s">
        <v>3305</v>
      </c>
      <c r="C70" s="731">
        <v>104.67287999999998</v>
      </c>
      <c r="D70" s="731">
        <v>109.71069</v>
      </c>
      <c r="E70" s="731"/>
      <c r="F70" s="731">
        <v>145.89303000000001</v>
      </c>
      <c r="G70" s="731">
        <v>131</v>
      </c>
      <c r="H70" s="731">
        <v>14.89303000000001</v>
      </c>
      <c r="I70" s="732">
        <v>1.1136872519083971</v>
      </c>
      <c r="J70" s="733" t="s">
        <v>1</v>
      </c>
    </row>
    <row r="71" spans="1:10" ht="14.4" customHeight="1" x14ac:dyDescent="0.3">
      <c r="A71" s="729" t="s">
        <v>610</v>
      </c>
      <c r="B71" s="730" t="s">
        <v>3306</v>
      </c>
      <c r="C71" s="731">
        <v>21.145799999999998</v>
      </c>
      <c r="D71" s="731">
        <v>0</v>
      </c>
      <c r="E71" s="731"/>
      <c r="F71" s="731">
        <v>0</v>
      </c>
      <c r="G71" s="731">
        <v>0</v>
      </c>
      <c r="H71" s="731">
        <v>0</v>
      </c>
      <c r="I71" s="732" t="s">
        <v>587</v>
      </c>
      <c r="J71" s="733" t="s">
        <v>1</v>
      </c>
    </row>
    <row r="72" spans="1:10" ht="14.4" customHeight="1" x14ac:dyDescent="0.3">
      <c r="A72" s="729" t="s">
        <v>610</v>
      </c>
      <c r="B72" s="730" t="s">
        <v>3307</v>
      </c>
      <c r="C72" s="731">
        <v>0.121</v>
      </c>
      <c r="D72" s="731">
        <v>0.48399999999999999</v>
      </c>
      <c r="E72" s="731"/>
      <c r="F72" s="731">
        <v>0</v>
      </c>
      <c r="G72" s="731">
        <v>0</v>
      </c>
      <c r="H72" s="731">
        <v>0</v>
      </c>
      <c r="I72" s="732" t="s">
        <v>587</v>
      </c>
      <c r="J72" s="733" t="s">
        <v>1</v>
      </c>
    </row>
    <row r="73" spans="1:10" ht="14.4" customHeight="1" x14ac:dyDescent="0.3">
      <c r="A73" s="729" t="s">
        <v>610</v>
      </c>
      <c r="B73" s="730" t="s">
        <v>3308</v>
      </c>
      <c r="C73" s="731">
        <v>271.02385000000004</v>
      </c>
      <c r="D73" s="731">
        <v>296.87651000000011</v>
      </c>
      <c r="E73" s="731"/>
      <c r="F73" s="731">
        <v>313.05738000000008</v>
      </c>
      <c r="G73" s="731">
        <v>284</v>
      </c>
      <c r="H73" s="731">
        <v>29.05738000000008</v>
      </c>
      <c r="I73" s="732">
        <v>1.1023147183098594</v>
      </c>
      <c r="J73" s="733" t="s">
        <v>1</v>
      </c>
    </row>
    <row r="74" spans="1:10" ht="14.4" customHeight="1" x14ac:dyDescent="0.3">
      <c r="A74" s="729" t="s">
        <v>610</v>
      </c>
      <c r="B74" s="730" t="s">
        <v>3309</v>
      </c>
      <c r="C74" s="731">
        <v>11345.995399999993</v>
      </c>
      <c r="D74" s="731">
        <v>11791.677399999995</v>
      </c>
      <c r="E74" s="731"/>
      <c r="F74" s="731">
        <v>11011.906359999999</v>
      </c>
      <c r="G74" s="731">
        <v>11708</v>
      </c>
      <c r="H74" s="731">
        <v>-696.09364000000096</v>
      </c>
      <c r="I74" s="732">
        <v>0.94054546976426368</v>
      </c>
      <c r="J74" s="733" t="s">
        <v>1</v>
      </c>
    </row>
    <row r="75" spans="1:10" ht="14.4" customHeight="1" x14ac:dyDescent="0.3">
      <c r="A75" s="729" t="s">
        <v>610</v>
      </c>
      <c r="B75" s="730" t="s">
        <v>3311</v>
      </c>
      <c r="C75" s="731">
        <v>1048.0074499999996</v>
      </c>
      <c r="D75" s="731">
        <v>969.16752999999994</v>
      </c>
      <c r="E75" s="731"/>
      <c r="F75" s="731">
        <v>898.83189999999968</v>
      </c>
      <c r="G75" s="731">
        <v>1020</v>
      </c>
      <c r="H75" s="731">
        <v>-121.16810000000032</v>
      </c>
      <c r="I75" s="732">
        <v>0.8812077450980389</v>
      </c>
      <c r="J75" s="733" t="s">
        <v>1</v>
      </c>
    </row>
    <row r="76" spans="1:10" ht="14.4" customHeight="1" x14ac:dyDescent="0.3">
      <c r="A76" s="729" t="s">
        <v>610</v>
      </c>
      <c r="B76" s="730" t="s">
        <v>3312</v>
      </c>
      <c r="C76" s="731">
        <v>1121.3998700000002</v>
      </c>
      <c r="D76" s="731">
        <v>1148.0863800000004</v>
      </c>
      <c r="E76" s="731"/>
      <c r="F76" s="731">
        <v>1421.7029500000003</v>
      </c>
      <c r="G76" s="731">
        <v>1132</v>
      </c>
      <c r="H76" s="731">
        <v>289.70295000000033</v>
      </c>
      <c r="I76" s="732">
        <v>1.2559213339222617</v>
      </c>
      <c r="J76" s="733" t="s">
        <v>1</v>
      </c>
    </row>
    <row r="77" spans="1:10" ht="14.4" customHeight="1" x14ac:dyDescent="0.3">
      <c r="A77" s="729" t="s">
        <v>610</v>
      </c>
      <c r="B77" s="730" t="s">
        <v>3313</v>
      </c>
      <c r="C77" s="731">
        <v>7.67807</v>
      </c>
      <c r="D77" s="731">
        <v>14.452480000000001</v>
      </c>
      <c r="E77" s="731"/>
      <c r="F77" s="731">
        <v>17.0715</v>
      </c>
      <c r="G77" s="731">
        <v>16</v>
      </c>
      <c r="H77" s="731">
        <v>1.0715000000000003</v>
      </c>
      <c r="I77" s="732">
        <v>1.06696875</v>
      </c>
      <c r="J77" s="733" t="s">
        <v>1</v>
      </c>
    </row>
    <row r="78" spans="1:10" ht="14.4" customHeight="1" x14ac:dyDescent="0.3">
      <c r="A78" s="729" t="s">
        <v>610</v>
      </c>
      <c r="B78" s="730" t="s">
        <v>3314</v>
      </c>
      <c r="C78" s="731">
        <v>48.543990000000001</v>
      </c>
      <c r="D78" s="731">
        <v>57.592750000000002</v>
      </c>
      <c r="E78" s="731"/>
      <c r="F78" s="731">
        <v>64.485939999999999</v>
      </c>
      <c r="G78" s="731">
        <v>59</v>
      </c>
      <c r="H78" s="731">
        <v>5.4859399999999994</v>
      </c>
      <c r="I78" s="732">
        <v>1.0929820338983052</v>
      </c>
      <c r="J78" s="733" t="s">
        <v>1</v>
      </c>
    </row>
    <row r="79" spans="1:10" ht="14.4" customHeight="1" x14ac:dyDescent="0.3">
      <c r="A79" s="729" t="s">
        <v>610</v>
      </c>
      <c r="B79" s="730" t="s">
        <v>3315</v>
      </c>
      <c r="C79" s="731">
        <v>1691.1621299999997</v>
      </c>
      <c r="D79" s="731">
        <v>1857.3176699999992</v>
      </c>
      <c r="E79" s="731"/>
      <c r="F79" s="731">
        <v>1212.8387700000001</v>
      </c>
      <c r="G79" s="731">
        <v>1482</v>
      </c>
      <c r="H79" s="731">
        <v>-269.16122999999993</v>
      </c>
      <c r="I79" s="732">
        <v>0.8183797368421053</v>
      </c>
      <c r="J79" s="733" t="s">
        <v>1</v>
      </c>
    </row>
    <row r="80" spans="1:10" ht="14.4" customHeight="1" x14ac:dyDescent="0.3">
      <c r="A80" s="729" t="s">
        <v>610</v>
      </c>
      <c r="B80" s="730" t="s">
        <v>3316</v>
      </c>
      <c r="C80" s="731">
        <v>0</v>
      </c>
      <c r="D80" s="731">
        <v>0</v>
      </c>
      <c r="E80" s="731"/>
      <c r="F80" s="731">
        <v>0</v>
      </c>
      <c r="G80" s="731">
        <v>0</v>
      </c>
      <c r="H80" s="731">
        <v>0</v>
      </c>
      <c r="I80" s="732" t="s">
        <v>587</v>
      </c>
      <c r="J80" s="733" t="s">
        <v>1</v>
      </c>
    </row>
    <row r="81" spans="1:10" ht="14.4" customHeight="1" x14ac:dyDescent="0.3">
      <c r="A81" s="729" t="s">
        <v>610</v>
      </c>
      <c r="B81" s="730" t="s">
        <v>3317</v>
      </c>
      <c r="C81" s="731">
        <v>0</v>
      </c>
      <c r="D81" s="731">
        <v>0</v>
      </c>
      <c r="E81" s="731"/>
      <c r="F81" s="731">
        <v>0</v>
      </c>
      <c r="G81" s="731">
        <v>0</v>
      </c>
      <c r="H81" s="731">
        <v>0</v>
      </c>
      <c r="I81" s="732" t="s">
        <v>587</v>
      </c>
      <c r="J81" s="733" t="s">
        <v>1</v>
      </c>
    </row>
    <row r="82" spans="1:10" ht="14.4" customHeight="1" x14ac:dyDescent="0.3">
      <c r="A82" s="729" t="s">
        <v>610</v>
      </c>
      <c r="B82" s="730" t="s">
        <v>3318</v>
      </c>
      <c r="C82" s="731">
        <v>367.16644999999994</v>
      </c>
      <c r="D82" s="731">
        <v>340.15134</v>
      </c>
      <c r="E82" s="731"/>
      <c r="F82" s="731">
        <v>392.22707000000003</v>
      </c>
      <c r="G82" s="731">
        <v>347</v>
      </c>
      <c r="H82" s="731">
        <v>45.227070000000026</v>
      </c>
      <c r="I82" s="732">
        <v>1.1303373775216139</v>
      </c>
      <c r="J82" s="733" t="s">
        <v>1</v>
      </c>
    </row>
    <row r="83" spans="1:10" ht="14.4" customHeight="1" x14ac:dyDescent="0.3">
      <c r="A83" s="729" t="s">
        <v>610</v>
      </c>
      <c r="B83" s="730" t="s">
        <v>3319</v>
      </c>
      <c r="C83" s="731">
        <v>8.6180500000000002</v>
      </c>
      <c r="D83" s="731">
        <v>87.920470000000009</v>
      </c>
      <c r="E83" s="731"/>
      <c r="F83" s="731">
        <v>75.549390000000017</v>
      </c>
      <c r="G83" s="731">
        <v>76</v>
      </c>
      <c r="H83" s="731">
        <v>-0.4506099999999833</v>
      </c>
      <c r="I83" s="732">
        <v>0.99407092105263184</v>
      </c>
      <c r="J83" s="733" t="s">
        <v>1</v>
      </c>
    </row>
    <row r="84" spans="1:10" ht="14.4" customHeight="1" x14ac:dyDescent="0.3">
      <c r="A84" s="729" t="s">
        <v>610</v>
      </c>
      <c r="B84" s="730" t="s">
        <v>3320</v>
      </c>
      <c r="C84" s="731">
        <v>0</v>
      </c>
      <c r="D84" s="731">
        <v>0</v>
      </c>
      <c r="E84" s="731"/>
      <c r="F84" s="731">
        <v>256.81393999999995</v>
      </c>
      <c r="G84" s="731">
        <v>260</v>
      </c>
      <c r="H84" s="731">
        <v>-3.1860600000000545</v>
      </c>
      <c r="I84" s="732">
        <v>0.98774592307692288</v>
      </c>
      <c r="J84" s="733" t="s">
        <v>1</v>
      </c>
    </row>
    <row r="85" spans="1:10" ht="14.4" customHeight="1" x14ac:dyDescent="0.3">
      <c r="A85" s="729" t="s">
        <v>610</v>
      </c>
      <c r="B85" s="730" t="s">
        <v>612</v>
      </c>
      <c r="C85" s="731">
        <v>18278.278489999993</v>
      </c>
      <c r="D85" s="731">
        <v>18359.692249999996</v>
      </c>
      <c r="E85" s="731"/>
      <c r="F85" s="731">
        <v>17741.041860000001</v>
      </c>
      <c r="G85" s="731">
        <v>18427</v>
      </c>
      <c r="H85" s="731">
        <v>-685.95813999999882</v>
      </c>
      <c r="I85" s="732">
        <v>0.96277429098605316</v>
      </c>
      <c r="J85" s="733" t="s">
        <v>602</v>
      </c>
    </row>
    <row r="86" spans="1:10" ht="14.4" customHeight="1" x14ac:dyDescent="0.3">
      <c r="A86" s="729" t="s">
        <v>587</v>
      </c>
      <c r="B86" s="730" t="s">
        <v>587</v>
      </c>
      <c r="C86" s="731" t="s">
        <v>587</v>
      </c>
      <c r="D86" s="731" t="s">
        <v>587</v>
      </c>
      <c r="E86" s="731"/>
      <c r="F86" s="731" t="s">
        <v>587</v>
      </c>
      <c r="G86" s="731" t="s">
        <v>587</v>
      </c>
      <c r="H86" s="731" t="s">
        <v>587</v>
      </c>
      <c r="I86" s="732" t="s">
        <v>587</v>
      </c>
      <c r="J86" s="733" t="s">
        <v>603</v>
      </c>
    </row>
    <row r="87" spans="1:10" ht="14.4" customHeight="1" x14ac:dyDescent="0.3">
      <c r="A87" s="729" t="s">
        <v>585</v>
      </c>
      <c r="B87" s="730" t="s">
        <v>597</v>
      </c>
      <c r="C87" s="731">
        <v>21147.916519999999</v>
      </c>
      <c r="D87" s="731">
        <v>21004.949329999996</v>
      </c>
      <c r="E87" s="731"/>
      <c r="F87" s="731">
        <v>20627.765809999997</v>
      </c>
      <c r="G87" s="731">
        <v>21261</v>
      </c>
      <c r="H87" s="731">
        <v>-633.23419000000285</v>
      </c>
      <c r="I87" s="732">
        <v>0.97021616151639134</v>
      </c>
      <c r="J87" s="733" t="s">
        <v>598</v>
      </c>
    </row>
  </sheetData>
  <mergeCells count="3">
    <mergeCell ref="A1:I1"/>
    <mergeCell ref="F3:I3"/>
    <mergeCell ref="C4:D4"/>
  </mergeCells>
  <conditionalFormatting sqref="F27 F88:F65537">
    <cfRule type="cellIs" dxfId="41" priority="18" stopIfTrue="1" operator="greaterThan">
      <formula>1</formula>
    </cfRule>
  </conditionalFormatting>
  <conditionalFormatting sqref="H5:H26">
    <cfRule type="expression" dxfId="40" priority="14">
      <formula>$H5&gt;0</formula>
    </cfRule>
  </conditionalFormatting>
  <conditionalFormatting sqref="I5:I26">
    <cfRule type="expression" dxfId="39" priority="15">
      <formula>$I5&gt;1</formula>
    </cfRule>
  </conditionalFormatting>
  <conditionalFormatting sqref="B5:B26">
    <cfRule type="expression" dxfId="38" priority="11">
      <formula>OR($J5="NS",$J5="SumaNS",$J5="Účet")</formula>
    </cfRule>
  </conditionalFormatting>
  <conditionalFormatting sqref="F5:I26 B5:D26">
    <cfRule type="expression" dxfId="37" priority="17">
      <formula>AND($J5&lt;&gt;"",$J5&lt;&gt;"mezeraKL")</formula>
    </cfRule>
  </conditionalFormatting>
  <conditionalFormatting sqref="B5:D26 F5:I26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6 F5:I26">
    <cfRule type="expression" dxfId="35" priority="13">
      <formula>OR($J5="SumaNS",$J5="NS")</formula>
    </cfRule>
  </conditionalFormatting>
  <conditionalFormatting sqref="A5:A26">
    <cfRule type="expression" dxfId="34" priority="9">
      <formula>AND($J5&lt;&gt;"mezeraKL",$J5&lt;&gt;"")</formula>
    </cfRule>
  </conditionalFormatting>
  <conditionalFormatting sqref="A5:A26">
    <cfRule type="expression" dxfId="33" priority="10">
      <formula>AND($J5&lt;&gt;"",$J5&lt;&gt;"mezeraKL")</formula>
    </cfRule>
  </conditionalFormatting>
  <conditionalFormatting sqref="H28:H87">
    <cfRule type="expression" dxfId="32" priority="6">
      <formula>$H28&gt;0</formula>
    </cfRule>
  </conditionalFormatting>
  <conditionalFormatting sqref="A28:A87">
    <cfRule type="expression" dxfId="31" priority="5">
      <formula>AND($J28&lt;&gt;"mezeraKL",$J28&lt;&gt;"")</formula>
    </cfRule>
  </conditionalFormatting>
  <conditionalFormatting sqref="I28:I87">
    <cfRule type="expression" dxfId="30" priority="7">
      <formula>$I28&gt;1</formula>
    </cfRule>
  </conditionalFormatting>
  <conditionalFormatting sqref="B28:B87">
    <cfRule type="expression" dxfId="29" priority="4">
      <formula>OR($J28="NS",$J28="SumaNS",$J28="Účet")</formula>
    </cfRule>
  </conditionalFormatting>
  <conditionalFormatting sqref="A28:D87 F28:I87">
    <cfRule type="expression" dxfId="28" priority="8">
      <formula>AND($J28&lt;&gt;"",$J28&lt;&gt;"mezeraKL")</formula>
    </cfRule>
  </conditionalFormatting>
  <conditionalFormatting sqref="B28:D87 F28:I87">
    <cfRule type="expression" dxfId="27" priority="1">
      <formula>OR($J28="KL",$J28="SumaKL")</formula>
    </cfRule>
    <cfRule type="expression" priority="3" stopIfTrue="1">
      <formula>OR($J28="mezeraNS",$J28="mezeraKL")</formula>
    </cfRule>
  </conditionalFormatting>
  <conditionalFormatting sqref="B28:D87 F28:I87">
    <cfRule type="expression" dxfId="26" priority="2">
      <formula>OR($J28="SumaNS",$J28="NS")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90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4686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36.91370290410638</v>
      </c>
      <c r="J3" s="203">
        <f>SUBTOTAL(9,J5:J1048576)</f>
        <v>555934</v>
      </c>
      <c r="K3" s="204">
        <f>SUBTOTAL(9,K5:K1048576)</f>
        <v>20521582.510291476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585</v>
      </c>
      <c r="B5" s="825" t="s">
        <v>586</v>
      </c>
      <c r="C5" s="828" t="s">
        <v>599</v>
      </c>
      <c r="D5" s="862" t="s">
        <v>600</v>
      </c>
      <c r="E5" s="828" t="s">
        <v>3324</v>
      </c>
      <c r="F5" s="862" t="s">
        <v>3325</v>
      </c>
      <c r="G5" s="828" t="s">
        <v>3326</v>
      </c>
      <c r="H5" s="828" t="s">
        <v>3327</v>
      </c>
      <c r="I5" s="225">
        <v>147.18166097005209</v>
      </c>
      <c r="J5" s="225">
        <v>32</v>
      </c>
      <c r="K5" s="848">
        <v>4709.8499450683594</v>
      </c>
    </row>
    <row r="6" spans="1:11" ht="14.4" customHeight="1" x14ac:dyDescent="0.3">
      <c r="A6" s="831" t="s">
        <v>585</v>
      </c>
      <c r="B6" s="832" t="s">
        <v>586</v>
      </c>
      <c r="C6" s="835" t="s">
        <v>599</v>
      </c>
      <c r="D6" s="863" t="s">
        <v>600</v>
      </c>
      <c r="E6" s="835" t="s">
        <v>3324</v>
      </c>
      <c r="F6" s="863" t="s">
        <v>3325</v>
      </c>
      <c r="G6" s="835" t="s">
        <v>3328</v>
      </c>
      <c r="H6" s="835" t="s">
        <v>3329</v>
      </c>
      <c r="I6" s="849">
        <v>147.17666117350259</v>
      </c>
      <c r="J6" s="849">
        <v>32</v>
      </c>
      <c r="K6" s="850">
        <v>4709.6699523925781</v>
      </c>
    </row>
    <row r="7" spans="1:11" ht="14.4" customHeight="1" x14ac:dyDescent="0.3">
      <c r="A7" s="831" t="s">
        <v>585</v>
      </c>
      <c r="B7" s="832" t="s">
        <v>586</v>
      </c>
      <c r="C7" s="835" t="s">
        <v>599</v>
      </c>
      <c r="D7" s="863" t="s">
        <v>600</v>
      </c>
      <c r="E7" s="835" t="s">
        <v>3324</v>
      </c>
      <c r="F7" s="863" t="s">
        <v>3325</v>
      </c>
      <c r="G7" s="835" t="s">
        <v>3330</v>
      </c>
      <c r="H7" s="835" t="s">
        <v>3331</v>
      </c>
      <c r="I7" s="849">
        <v>149.98500061035156</v>
      </c>
      <c r="J7" s="849">
        <v>6</v>
      </c>
      <c r="K7" s="850">
        <v>894.95999145507812</v>
      </c>
    </row>
    <row r="8" spans="1:11" ht="14.4" customHeight="1" x14ac:dyDescent="0.3">
      <c r="A8" s="831" t="s">
        <v>585</v>
      </c>
      <c r="B8" s="832" t="s">
        <v>586</v>
      </c>
      <c r="C8" s="835" t="s">
        <v>599</v>
      </c>
      <c r="D8" s="863" t="s">
        <v>600</v>
      </c>
      <c r="E8" s="835" t="s">
        <v>3324</v>
      </c>
      <c r="F8" s="863" t="s">
        <v>3325</v>
      </c>
      <c r="G8" s="835" t="s">
        <v>3332</v>
      </c>
      <c r="H8" s="835" t="s">
        <v>3333</v>
      </c>
      <c r="I8" s="849">
        <v>11.668000030517579</v>
      </c>
      <c r="J8" s="849">
        <v>50</v>
      </c>
      <c r="K8" s="850">
        <v>583.27999114990234</v>
      </c>
    </row>
    <row r="9" spans="1:11" ht="14.4" customHeight="1" x14ac:dyDescent="0.3">
      <c r="A9" s="831" t="s">
        <v>585</v>
      </c>
      <c r="B9" s="832" t="s">
        <v>586</v>
      </c>
      <c r="C9" s="835" t="s">
        <v>599</v>
      </c>
      <c r="D9" s="863" t="s">
        <v>600</v>
      </c>
      <c r="E9" s="835" t="s">
        <v>3334</v>
      </c>
      <c r="F9" s="863" t="s">
        <v>3335</v>
      </c>
      <c r="G9" s="835" t="s">
        <v>3336</v>
      </c>
      <c r="H9" s="835" t="s">
        <v>3337</v>
      </c>
      <c r="I9" s="849">
        <v>2361.409912109375</v>
      </c>
      <c r="J9" s="849">
        <v>1</v>
      </c>
      <c r="K9" s="850">
        <v>2361.409912109375</v>
      </c>
    </row>
    <row r="10" spans="1:11" ht="14.4" customHeight="1" x14ac:dyDescent="0.3">
      <c r="A10" s="831" t="s">
        <v>585</v>
      </c>
      <c r="B10" s="832" t="s">
        <v>586</v>
      </c>
      <c r="C10" s="835" t="s">
        <v>599</v>
      </c>
      <c r="D10" s="863" t="s">
        <v>600</v>
      </c>
      <c r="E10" s="835" t="s">
        <v>3334</v>
      </c>
      <c r="F10" s="863" t="s">
        <v>3335</v>
      </c>
      <c r="G10" s="835" t="s">
        <v>3338</v>
      </c>
      <c r="H10" s="835" t="s">
        <v>3339</v>
      </c>
      <c r="I10" s="849">
        <v>1317.68994140625</v>
      </c>
      <c r="J10" s="849">
        <v>35</v>
      </c>
      <c r="K10" s="850">
        <v>46119.14892578125</v>
      </c>
    </row>
    <row r="11" spans="1:11" ht="14.4" customHeight="1" x14ac:dyDescent="0.3">
      <c r="A11" s="831" t="s">
        <v>585</v>
      </c>
      <c r="B11" s="832" t="s">
        <v>586</v>
      </c>
      <c r="C11" s="835" t="s">
        <v>599</v>
      </c>
      <c r="D11" s="863" t="s">
        <v>600</v>
      </c>
      <c r="E11" s="835" t="s">
        <v>3334</v>
      </c>
      <c r="F11" s="863" t="s">
        <v>3335</v>
      </c>
      <c r="G11" s="835" t="s">
        <v>3340</v>
      </c>
      <c r="H11" s="835" t="s">
        <v>3341</v>
      </c>
      <c r="I11" s="849">
        <v>749.2650146484375</v>
      </c>
      <c r="J11" s="849">
        <v>6</v>
      </c>
      <c r="K11" s="850">
        <v>4495.590087890625</v>
      </c>
    </row>
    <row r="12" spans="1:11" ht="14.4" customHeight="1" x14ac:dyDescent="0.3">
      <c r="A12" s="831" t="s">
        <v>585</v>
      </c>
      <c r="B12" s="832" t="s">
        <v>586</v>
      </c>
      <c r="C12" s="835" t="s">
        <v>599</v>
      </c>
      <c r="D12" s="863" t="s">
        <v>600</v>
      </c>
      <c r="E12" s="835" t="s">
        <v>3334</v>
      </c>
      <c r="F12" s="863" t="s">
        <v>3335</v>
      </c>
      <c r="G12" s="835" t="s">
        <v>3342</v>
      </c>
      <c r="H12" s="835" t="s">
        <v>3343</v>
      </c>
      <c r="I12" s="849">
        <v>4.1100001335144043</v>
      </c>
      <c r="J12" s="849">
        <v>800</v>
      </c>
      <c r="K12" s="850">
        <v>3288</v>
      </c>
    </row>
    <row r="13" spans="1:11" ht="14.4" customHeight="1" x14ac:dyDescent="0.3">
      <c r="A13" s="831" t="s">
        <v>585</v>
      </c>
      <c r="B13" s="832" t="s">
        <v>586</v>
      </c>
      <c r="C13" s="835" t="s">
        <v>599</v>
      </c>
      <c r="D13" s="863" t="s">
        <v>600</v>
      </c>
      <c r="E13" s="835" t="s">
        <v>3334</v>
      </c>
      <c r="F13" s="863" t="s">
        <v>3335</v>
      </c>
      <c r="G13" s="835" t="s">
        <v>3344</v>
      </c>
      <c r="H13" s="835" t="s">
        <v>3345</v>
      </c>
      <c r="I13" s="849">
        <v>6.2300000190734863</v>
      </c>
      <c r="J13" s="849">
        <v>100</v>
      </c>
      <c r="K13" s="850">
        <v>623.25</v>
      </c>
    </row>
    <row r="14" spans="1:11" ht="14.4" customHeight="1" x14ac:dyDescent="0.3">
      <c r="A14" s="831" t="s">
        <v>585</v>
      </c>
      <c r="B14" s="832" t="s">
        <v>586</v>
      </c>
      <c r="C14" s="835" t="s">
        <v>599</v>
      </c>
      <c r="D14" s="863" t="s">
        <v>600</v>
      </c>
      <c r="E14" s="835" t="s">
        <v>3334</v>
      </c>
      <c r="F14" s="863" t="s">
        <v>3335</v>
      </c>
      <c r="G14" s="835" t="s">
        <v>3346</v>
      </c>
      <c r="H14" s="835" t="s">
        <v>3347</v>
      </c>
      <c r="I14" s="849">
        <v>0.43999999761581421</v>
      </c>
      <c r="J14" s="849">
        <v>700</v>
      </c>
      <c r="K14" s="850">
        <v>308</v>
      </c>
    </row>
    <row r="15" spans="1:11" ht="14.4" customHeight="1" x14ac:dyDescent="0.3">
      <c r="A15" s="831" t="s">
        <v>585</v>
      </c>
      <c r="B15" s="832" t="s">
        <v>586</v>
      </c>
      <c r="C15" s="835" t="s">
        <v>599</v>
      </c>
      <c r="D15" s="863" t="s">
        <v>600</v>
      </c>
      <c r="E15" s="835" t="s">
        <v>3334</v>
      </c>
      <c r="F15" s="863" t="s">
        <v>3335</v>
      </c>
      <c r="G15" s="835" t="s">
        <v>3348</v>
      </c>
      <c r="H15" s="835" t="s">
        <v>3349</v>
      </c>
      <c r="I15" s="849">
        <v>0.87999999523162842</v>
      </c>
      <c r="J15" s="849">
        <v>2800</v>
      </c>
      <c r="K15" s="850">
        <v>2464</v>
      </c>
    </row>
    <row r="16" spans="1:11" ht="14.4" customHeight="1" x14ac:dyDescent="0.3">
      <c r="A16" s="831" t="s">
        <v>585</v>
      </c>
      <c r="B16" s="832" t="s">
        <v>586</v>
      </c>
      <c r="C16" s="835" t="s">
        <v>599</v>
      </c>
      <c r="D16" s="863" t="s">
        <v>600</v>
      </c>
      <c r="E16" s="835" t="s">
        <v>3334</v>
      </c>
      <c r="F16" s="863" t="s">
        <v>3335</v>
      </c>
      <c r="G16" s="835" t="s">
        <v>3350</v>
      </c>
      <c r="H16" s="835" t="s">
        <v>3351</v>
      </c>
      <c r="I16" s="849">
        <v>0.4699999988079071</v>
      </c>
      <c r="J16" s="849">
        <v>400</v>
      </c>
      <c r="K16" s="850">
        <v>188</v>
      </c>
    </row>
    <row r="17" spans="1:11" ht="14.4" customHeight="1" x14ac:dyDescent="0.3">
      <c r="A17" s="831" t="s">
        <v>585</v>
      </c>
      <c r="B17" s="832" t="s">
        <v>586</v>
      </c>
      <c r="C17" s="835" t="s">
        <v>599</v>
      </c>
      <c r="D17" s="863" t="s">
        <v>600</v>
      </c>
      <c r="E17" s="835" t="s">
        <v>3334</v>
      </c>
      <c r="F17" s="863" t="s">
        <v>3335</v>
      </c>
      <c r="G17" s="835" t="s">
        <v>3352</v>
      </c>
      <c r="H17" s="835" t="s">
        <v>3353</v>
      </c>
      <c r="I17" s="849">
        <v>1.1733332872390747</v>
      </c>
      <c r="J17" s="849">
        <v>1500</v>
      </c>
      <c r="K17" s="850">
        <v>1757</v>
      </c>
    </row>
    <row r="18" spans="1:11" ht="14.4" customHeight="1" x14ac:dyDescent="0.3">
      <c r="A18" s="831" t="s">
        <v>585</v>
      </c>
      <c r="B18" s="832" t="s">
        <v>586</v>
      </c>
      <c r="C18" s="835" t="s">
        <v>599</v>
      </c>
      <c r="D18" s="863" t="s">
        <v>600</v>
      </c>
      <c r="E18" s="835" t="s">
        <v>3334</v>
      </c>
      <c r="F18" s="863" t="s">
        <v>3335</v>
      </c>
      <c r="G18" s="835" t="s">
        <v>3354</v>
      </c>
      <c r="H18" s="835" t="s">
        <v>3355</v>
      </c>
      <c r="I18" s="849">
        <v>162.71000671386719</v>
      </c>
      <c r="J18" s="849">
        <v>4</v>
      </c>
      <c r="K18" s="850">
        <v>650.84002685546875</v>
      </c>
    </row>
    <row r="19" spans="1:11" ht="14.4" customHeight="1" x14ac:dyDescent="0.3">
      <c r="A19" s="831" t="s">
        <v>585</v>
      </c>
      <c r="B19" s="832" t="s">
        <v>586</v>
      </c>
      <c r="C19" s="835" t="s">
        <v>599</v>
      </c>
      <c r="D19" s="863" t="s">
        <v>600</v>
      </c>
      <c r="E19" s="835" t="s">
        <v>3334</v>
      </c>
      <c r="F19" s="863" t="s">
        <v>3335</v>
      </c>
      <c r="G19" s="835" t="s">
        <v>3356</v>
      </c>
      <c r="H19" s="835" t="s">
        <v>3357</v>
      </c>
      <c r="I19" s="849">
        <v>6.3250000476837158</v>
      </c>
      <c r="J19" s="849">
        <v>200</v>
      </c>
      <c r="K19" s="850">
        <v>1265</v>
      </c>
    </row>
    <row r="20" spans="1:11" ht="14.4" customHeight="1" x14ac:dyDescent="0.3">
      <c r="A20" s="831" t="s">
        <v>585</v>
      </c>
      <c r="B20" s="832" t="s">
        <v>586</v>
      </c>
      <c r="C20" s="835" t="s">
        <v>599</v>
      </c>
      <c r="D20" s="863" t="s">
        <v>600</v>
      </c>
      <c r="E20" s="835" t="s">
        <v>3334</v>
      </c>
      <c r="F20" s="863" t="s">
        <v>3335</v>
      </c>
      <c r="G20" s="835" t="s">
        <v>3358</v>
      </c>
      <c r="H20" s="835" t="s">
        <v>3359</v>
      </c>
      <c r="I20" s="849">
        <v>128</v>
      </c>
      <c r="J20" s="849">
        <v>20</v>
      </c>
      <c r="K20" s="850">
        <v>2560</v>
      </c>
    </row>
    <row r="21" spans="1:11" ht="14.4" customHeight="1" x14ac:dyDescent="0.3">
      <c r="A21" s="831" t="s">
        <v>585</v>
      </c>
      <c r="B21" s="832" t="s">
        <v>586</v>
      </c>
      <c r="C21" s="835" t="s">
        <v>599</v>
      </c>
      <c r="D21" s="863" t="s">
        <v>600</v>
      </c>
      <c r="E21" s="835" t="s">
        <v>3334</v>
      </c>
      <c r="F21" s="863" t="s">
        <v>3335</v>
      </c>
      <c r="G21" s="835" t="s">
        <v>3360</v>
      </c>
      <c r="H21" s="835" t="s">
        <v>3361</v>
      </c>
      <c r="I21" s="849">
        <v>111.55000305175781</v>
      </c>
      <c r="J21" s="849">
        <v>4</v>
      </c>
      <c r="K21" s="850">
        <v>446.20001220703125</v>
      </c>
    </row>
    <row r="22" spans="1:11" ht="14.4" customHeight="1" x14ac:dyDescent="0.3">
      <c r="A22" s="831" t="s">
        <v>585</v>
      </c>
      <c r="B22" s="832" t="s">
        <v>586</v>
      </c>
      <c r="C22" s="835" t="s">
        <v>599</v>
      </c>
      <c r="D22" s="863" t="s">
        <v>600</v>
      </c>
      <c r="E22" s="835" t="s">
        <v>3334</v>
      </c>
      <c r="F22" s="863" t="s">
        <v>3335</v>
      </c>
      <c r="G22" s="835" t="s">
        <v>3362</v>
      </c>
      <c r="H22" s="835" t="s">
        <v>3363</v>
      </c>
      <c r="I22" s="849">
        <v>790.8800048828125</v>
      </c>
      <c r="J22" s="849">
        <v>2</v>
      </c>
      <c r="K22" s="850">
        <v>1581.760009765625</v>
      </c>
    </row>
    <row r="23" spans="1:11" ht="14.4" customHeight="1" x14ac:dyDescent="0.3">
      <c r="A23" s="831" t="s">
        <v>585</v>
      </c>
      <c r="B23" s="832" t="s">
        <v>586</v>
      </c>
      <c r="C23" s="835" t="s">
        <v>599</v>
      </c>
      <c r="D23" s="863" t="s">
        <v>600</v>
      </c>
      <c r="E23" s="835" t="s">
        <v>3334</v>
      </c>
      <c r="F23" s="863" t="s">
        <v>3335</v>
      </c>
      <c r="G23" s="835" t="s">
        <v>3364</v>
      </c>
      <c r="H23" s="835" t="s">
        <v>3365</v>
      </c>
      <c r="I23" s="849">
        <v>642.09002685546875</v>
      </c>
      <c r="J23" s="849">
        <v>2</v>
      </c>
      <c r="K23" s="850">
        <v>1284.1800537109375</v>
      </c>
    </row>
    <row r="24" spans="1:11" ht="14.4" customHeight="1" x14ac:dyDescent="0.3">
      <c r="A24" s="831" t="s">
        <v>585</v>
      </c>
      <c r="B24" s="832" t="s">
        <v>586</v>
      </c>
      <c r="C24" s="835" t="s">
        <v>599</v>
      </c>
      <c r="D24" s="863" t="s">
        <v>600</v>
      </c>
      <c r="E24" s="835" t="s">
        <v>3334</v>
      </c>
      <c r="F24" s="863" t="s">
        <v>3335</v>
      </c>
      <c r="G24" s="835" t="s">
        <v>3366</v>
      </c>
      <c r="H24" s="835" t="s">
        <v>3367</v>
      </c>
      <c r="I24" s="849">
        <v>62.990001678466797</v>
      </c>
      <c r="J24" s="849">
        <v>20</v>
      </c>
      <c r="K24" s="850">
        <v>1259.8499755859375</v>
      </c>
    </row>
    <row r="25" spans="1:11" ht="14.4" customHeight="1" x14ac:dyDescent="0.3">
      <c r="A25" s="831" t="s">
        <v>585</v>
      </c>
      <c r="B25" s="832" t="s">
        <v>586</v>
      </c>
      <c r="C25" s="835" t="s">
        <v>599</v>
      </c>
      <c r="D25" s="863" t="s">
        <v>600</v>
      </c>
      <c r="E25" s="835" t="s">
        <v>3334</v>
      </c>
      <c r="F25" s="863" t="s">
        <v>3335</v>
      </c>
      <c r="G25" s="835" t="s">
        <v>3368</v>
      </c>
      <c r="H25" s="835" t="s">
        <v>3369</v>
      </c>
      <c r="I25" s="849">
        <v>272.44000244140625</v>
      </c>
      <c r="J25" s="849">
        <v>6</v>
      </c>
      <c r="K25" s="850">
        <v>1634.6099853515625</v>
      </c>
    </row>
    <row r="26" spans="1:11" ht="14.4" customHeight="1" x14ac:dyDescent="0.3">
      <c r="A26" s="831" t="s">
        <v>585</v>
      </c>
      <c r="B26" s="832" t="s">
        <v>586</v>
      </c>
      <c r="C26" s="835" t="s">
        <v>599</v>
      </c>
      <c r="D26" s="863" t="s">
        <v>600</v>
      </c>
      <c r="E26" s="835" t="s">
        <v>3334</v>
      </c>
      <c r="F26" s="863" t="s">
        <v>3335</v>
      </c>
      <c r="G26" s="835" t="s">
        <v>3370</v>
      </c>
      <c r="H26" s="835" t="s">
        <v>3371</v>
      </c>
      <c r="I26" s="849">
        <v>22.149999618530273</v>
      </c>
      <c r="J26" s="849">
        <v>250</v>
      </c>
      <c r="K26" s="850">
        <v>5537.5</v>
      </c>
    </row>
    <row r="27" spans="1:11" ht="14.4" customHeight="1" x14ac:dyDescent="0.3">
      <c r="A27" s="831" t="s">
        <v>585</v>
      </c>
      <c r="B27" s="832" t="s">
        <v>586</v>
      </c>
      <c r="C27" s="835" t="s">
        <v>599</v>
      </c>
      <c r="D27" s="863" t="s">
        <v>600</v>
      </c>
      <c r="E27" s="835" t="s">
        <v>3334</v>
      </c>
      <c r="F27" s="863" t="s">
        <v>3335</v>
      </c>
      <c r="G27" s="835" t="s">
        <v>3372</v>
      </c>
      <c r="H27" s="835" t="s">
        <v>3373</v>
      </c>
      <c r="I27" s="849">
        <v>30.177500247955322</v>
      </c>
      <c r="J27" s="849">
        <v>175</v>
      </c>
      <c r="K27" s="850">
        <v>5281</v>
      </c>
    </row>
    <row r="28" spans="1:11" ht="14.4" customHeight="1" x14ac:dyDescent="0.3">
      <c r="A28" s="831" t="s">
        <v>585</v>
      </c>
      <c r="B28" s="832" t="s">
        <v>586</v>
      </c>
      <c r="C28" s="835" t="s">
        <v>599</v>
      </c>
      <c r="D28" s="863" t="s">
        <v>600</v>
      </c>
      <c r="E28" s="835" t="s">
        <v>3334</v>
      </c>
      <c r="F28" s="863" t="s">
        <v>3335</v>
      </c>
      <c r="G28" s="835" t="s">
        <v>3374</v>
      </c>
      <c r="H28" s="835" t="s">
        <v>3375</v>
      </c>
      <c r="I28" s="849">
        <v>13.039999961853027</v>
      </c>
      <c r="J28" s="849">
        <v>20</v>
      </c>
      <c r="K28" s="850">
        <v>260.82000732421875</v>
      </c>
    </row>
    <row r="29" spans="1:11" ht="14.4" customHeight="1" x14ac:dyDescent="0.3">
      <c r="A29" s="831" t="s">
        <v>585</v>
      </c>
      <c r="B29" s="832" t="s">
        <v>586</v>
      </c>
      <c r="C29" s="835" t="s">
        <v>599</v>
      </c>
      <c r="D29" s="863" t="s">
        <v>600</v>
      </c>
      <c r="E29" s="835" t="s">
        <v>3334</v>
      </c>
      <c r="F29" s="863" t="s">
        <v>3335</v>
      </c>
      <c r="G29" s="835" t="s">
        <v>3376</v>
      </c>
      <c r="H29" s="835" t="s">
        <v>3377</v>
      </c>
      <c r="I29" s="849">
        <v>2.875</v>
      </c>
      <c r="J29" s="849">
        <v>150</v>
      </c>
      <c r="K29" s="850">
        <v>431</v>
      </c>
    </row>
    <row r="30" spans="1:11" ht="14.4" customHeight="1" x14ac:dyDescent="0.3">
      <c r="A30" s="831" t="s">
        <v>585</v>
      </c>
      <c r="B30" s="832" t="s">
        <v>586</v>
      </c>
      <c r="C30" s="835" t="s">
        <v>599</v>
      </c>
      <c r="D30" s="863" t="s">
        <v>600</v>
      </c>
      <c r="E30" s="835" t="s">
        <v>3334</v>
      </c>
      <c r="F30" s="863" t="s">
        <v>3335</v>
      </c>
      <c r="G30" s="835" t="s">
        <v>3378</v>
      </c>
      <c r="H30" s="835" t="s">
        <v>3379</v>
      </c>
      <c r="I30" s="849">
        <v>18.75</v>
      </c>
      <c r="J30" s="849">
        <v>20</v>
      </c>
      <c r="K30" s="850">
        <v>375.05999755859375</v>
      </c>
    </row>
    <row r="31" spans="1:11" ht="14.4" customHeight="1" x14ac:dyDescent="0.3">
      <c r="A31" s="831" t="s">
        <v>585</v>
      </c>
      <c r="B31" s="832" t="s">
        <v>586</v>
      </c>
      <c r="C31" s="835" t="s">
        <v>599</v>
      </c>
      <c r="D31" s="863" t="s">
        <v>600</v>
      </c>
      <c r="E31" s="835" t="s">
        <v>3334</v>
      </c>
      <c r="F31" s="863" t="s">
        <v>3335</v>
      </c>
      <c r="G31" s="835" t="s">
        <v>3380</v>
      </c>
      <c r="H31" s="835" t="s">
        <v>3381</v>
      </c>
      <c r="I31" s="849">
        <v>283.01998901367187</v>
      </c>
      <c r="J31" s="849">
        <v>5</v>
      </c>
      <c r="K31" s="850">
        <v>1415.0799560546875</v>
      </c>
    </row>
    <row r="32" spans="1:11" ht="14.4" customHeight="1" x14ac:dyDescent="0.3">
      <c r="A32" s="831" t="s">
        <v>585</v>
      </c>
      <c r="B32" s="832" t="s">
        <v>586</v>
      </c>
      <c r="C32" s="835" t="s">
        <v>599</v>
      </c>
      <c r="D32" s="863" t="s">
        <v>600</v>
      </c>
      <c r="E32" s="835" t="s">
        <v>3334</v>
      </c>
      <c r="F32" s="863" t="s">
        <v>3335</v>
      </c>
      <c r="G32" s="835" t="s">
        <v>3382</v>
      </c>
      <c r="H32" s="835" t="s">
        <v>3383</v>
      </c>
      <c r="I32" s="849">
        <v>233.78499603271484</v>
      </c>
      <c r="J32" s="849">
        <v>15</v>
      </c>
      <c r="K32" s="850">
        <v>3506.7999267578125</v>
      </c>
    </row>
    <row r="33" spans="1:11" ht="14.4" customHeight="1" x14ac:dyDescent="0.3">
      <c r="A33" s="831" t="s">
        <v>585</v>
      </c>
      <c r="B33" s="832" t="s">
        <v>586</v>
      </c>
      <c r="C33" s="835" t="s">
        <v>599</v>
      </c>
      <c r="D33" s="863" t="s">
        <v>600</v>
      </c>
      <c r="E33" s="835" t="s">
        <v>3334</v>
      </c>
      <c r="F33" s="863" t="s">
        <v>3335</v>
      </c>
      <c r="G33" s="835" t="s">
        <v>3384</v>
      </c>
      <c r="H33" s="835" t="s">
        <v>3385</v>
      </c>
      <c r="I33" s="849">
        <v>226.55000305175781</v>
      </c>
      <c r="J33" s="849">
        <v>10</v>
      </c>
      <c r="K33" s="850">
        <v>2265.5</v>
      </c>
    </row>
    <row r="34" spans="1:11" ht="14.4" customHeight="1" x14ac:dyDescent="0.3">
      <c r="A34" s="831" t="s">
        <v>585</v>
      </c>
      <c r="B34" s="832" t="s">
        <v>586</v>
      </c>
      <c r="C34" s="835" t="s">
        <v>599</v>
      </c>
      <c r="D34" s="863" t="s">
        <v>600</v>
      </c>
      <c r="E34" s="835" t="s">
        <v>3334</v>
      </c>
      <c r="F34" s="863" t="s">
        <v>3335</v>
      </c>
      <c r="G34" s="835" t="s">
        <v>3386</v>
      </c>
      <c r="H34" s="835" t="s">
        <v>3387</v>
      </c>
      <c r="I34" s="849">
        <v>139.17999267578125</v>
      </c>
      <c r="J34" s="849">
        <v>8</v>
      </c>
      <c r="K34" s="850">
        <v>1113.43994140625</v>
      </c>
    </row>
    <row r="35" spans="1:11" ht="14.4" customHeight="1" x14ac:dyDescent="0.3">
      <c r="A35" s="831" t="s">
        <v>585</v>
      </c>
      <c r="B35" s="832" t="s">
        <v>586</v>
      </c>
      <c r="C35" s="835" t="s">
        <v>599</v>
      </c>
      <c r="D35" s="863" t="s">
        <v>600</v>
      </c>
      <c r="E35" s="835" t="s">
        <v>3334</v>
      </c>
      <c r="F35" s="863" t="s">
        <v>3335</v>
      </c>
      <c r="G35" s="835" t="s">
        <v>3388</v>
      </c>
      <c r="H35" s="835" t="s">
        <v>3389</v>
      </c>
      <c r="I35" s="849">
        <v>309.35000610351562</v>
      </c>
      <c r="J35" s="849">
        <v>3</v>
      </c>
      <c r="K35" s="850">
        <v>928.04998779296875</v>
      </c>
    </row>
    <row r="36" spans="1:11" ht="14.4" customHeight="1" x14ac:dyDescent="0.3">
      <c r="A36" s="831" t="s">
        <v>585</v>
      </c>
      <c r="B36" s="832" t="s">
        <v>586</v>
      </c>
      <c r="C36" s="835" t="s">
        <v>599</v>
      </c>
      <c r="D36" s="863" t="s">
        <v>600</v>
      </c>
      <c r="E36" s="835" t="s">
        <v>3334</v>
      </c>
      <c r="F36" s="863" t="s">
        <v>3335</v>
      </c>
      <c r="G36" s="835" t="s">
        <v>3390</v>
      </c>
      <c r="H36" s="835" t="s">
        <v>3391</v>
      </c>
      <c r="I36" s="849">
        <v>149.5</v>
      </c>
      <c r="J36" s="849">
        <v>30</v>
      </c>
      <c r="K36" s="850">
        <v>4485</v>
      </c>
    </row>
    <row r="37" spans="1:11" ht="14.4" customHeight="1" x14ac:dyDescent="0.3">
      <c r="A37" s="831" t="s">
        <v>585</v>
      </c>
      <c r="B37" s="832" t="s">
        <v>586</v>
      </c>
      <c r="C37" s="835" t="s">
        <v>599</v>
      </c>
      <c r="D37" s="863" t="s">
        <v>600</v>
      </c>
      <c r="E37" s="835" t="s">
        <v>3334</v>
      </c>
      <c r="F37" s="863" t="s">
        <v>3335</v>
      </c>
      <c r="G37" s="835" t="s">
        <v>3392</v>
      </c>
      <c r="H37" s="835" t="s">
        <v>3393</v>
      </c>
      <c r="I37" s="849">
        <v>656.6400146484375</v>
      </c>
      <c r="J37" s="849">
        <v>2</v>
      </c>
      <c r="K37" s="850">
        <v>1313.280029296875</v>
      </c>
    </row>
    <row r="38" spans="1:11" ht="14.4" customHeight="1" x14ac:dyDescent="0.3">
      <c r="A38" s="831" t="s">
        <v>585</v>
      </c>
      <c r="B38" s="832" t="s">
        <v>586</v>
      </c>
      <c r="C38" s="835" t="s">
        <v>599</v>
      </c>
      <c r="D38" s="863" t="s">
        <v>600</v>
      </c>
      <c r="E38" s="835" t="s">
        <v>3334</v>
      </c>
      <c r="F38" s="863" t="s">
        <v>3335</v>
      </c>
      <c r="G38" s="835" t="s">
        <v>3394</v>
      </c>
      <c r="H38" s="835" t="s">
        <v>3395</v>
      </c>
      <c r="I38" s="849">
        <v>21.200000762939453</v>
      </c>
      <c r="J38" s="849">
        <v>10</v>
      </c>
      <c r="K38" s="850">
        <v>212.03999328613281</v>
      </c>
    </row>
    <row r="39" spans="1:11" ht="14.4" customHeight="1" x14ac:dyDescent="0.3">
      <c r="A39" s="831" t="s">
        <v>585</v>
      </c>
      <c r="B39" s="832" t="s">
        <v>586</v>
      </c>
      <c r="C39" s="835" t="s">
        <v>599</v>
      </c>
      <c r="D39" s="863" t="s">
        <v>600</v>
      </c>
      <c r="E39" s="835" t="s">
        <v>3334</v>
      </c>
      <c r="F39" s="863" t="s">
        <v>3335</v>
      </c>
      <c r="G39" s="835" t="s">
        <v>3396</v>
      </c>
      <c r="H39" s="835" t="s">
        <v>3397</v>
      </c>
      <c r="I39" s="849">
        <v>37.279998779296875</v>
      </c>
      <c r="J39" s="849">
        <v>20</v>
      </c>
      <c r="K39" s="850">
        <v>745.55999755859375</v>
      </c>
    </row>
    <row r="40" spans="1:11" ht="14.4" customHeight="1" x14ac:dyDescent="0.3">
      <c r="A40" s="831" t="s">
        <v>585</v>
      </c>
      <c r="B40" s="832" t="s">
        <v>586</v>
      </c>
      <c r="C40" s="835" t="s">
        <v>599</v>
      </c>
      <c r="D40" s="863" t="s">
        <v>600</v>
      </c>
      <c r="E40" s="835" t="s">
        <v>3334</v>
      </c>
      <c r="F40" s="863" t="s">
        <v>3335</v>
      </c>
      <c r="G40" s="835" t="s">
        <v>3398</v>
      </c>
      <c r="H40" s="835" t="s">
        <v>3399</v>
      </c>
      <c r="I40" s="849">
        <v>895.17999267578125</v>
      </c>
      <c r="J40" s="849">
        <v>1</v>
      </c>
      <c r="K40" s="850">
        <v>895.17999267578125</v>
      </c>
    </row>
    <row r="41" spans="1:11" ht="14.4" customHeight="1" x14ac:dyDescent="0.3">
      <c r="A41" s="831" t="s">
        <v>585</v>
      </c>
      <c r="B41" s="832" t="s">
        <v>586</v>
      </c>
      <c r="C41" s="835" t="s">
        <v>599</v>
      </c>
      <c r="D41" s="863" t="s">
        <v>600</v>
      </c>
      <c r="E41" s="835" t="s">
        <v>3334</v>
      </c>
      <c r="F41" s="863" t="s">
        <v>3335</v>
      </c>
      <c r="G41" s="835" t="s">
        <v>3400</v>
      </c>
      <c r="H41" s="835" t="s">
        <v>3401</v>
      </c>
      <c r="I41" s="849">
        <v>72.680000305175781</v>
      </c>
      <c r="J41" s="849">
        <v>5</v>
      </c>
      <c r="K41" s="850">
        <v>363.3800048828125</v>
      </c>
    </row>
    <row r="42" spans="1:11" ht="14.4" customHeight="1" x14ac:dyDescent="0.3">
      <c r="A42" s="831" t="s">
        <v>585</v>
      </c>
      <c r="B42" s="832" t="s">
        <v>586</v>
      </c>
      <c r="C42" s="835" t="s">
        <v>599</v>
      </c>
      <c r="D42" s="863" t="s">
        <v>600</v>
      </c>
      <c r="E42" s="835" t="s">
        <v>3334</v>
      </c>
      <c r="F42" s="863" t="s">
        <v>3335</v>
      </c>
      <c r="G42" s="835" t="s">
        <v>3402</v>
      </c>
      <c r="H42" s="835" t="s">
        <v>3403</v>
      </c>
      <c r="I42" s="849">
        <v>122.26999664306641</v>
      </c>
      <c r="J42" s="849">
        <v>5</v>
      </c>
      <c r="K42" s="850">
        <v>611.33001708984375</v>
      </c>
    </row>
    <row r="43" spans="1:11" ht="14.4" customHeight="1" x14ac:dyDescent="0.3">
      <c r="A43" s="831" t="s">
        <v>585</v>
      </c>
      <c r="B43" s="832" t="s">
        <v>586</v>
      </c>
      <c r="C43" s="835" t="s">
        <v>599</v>
      </c>
      <c r="D43" s="863" t="s">
        <v>600</v>
      </c>
      <c r="E43" s="835" t="s">
        <v>3334</v>
      </c>
      <c r="F43" s="863" t="s">
        <v>3335</v>
      </c>
      <c r="G43" s="835" t="s">
        <v>3404</v>
      </c>
      <c r="H43" s="835" t="s">
        <v>3405</v>
      </c>
      <c r="I43" s="849">
        <v>22.940000534057617</v>
      </c>
      <c r="J43" s="849">
        <v>50</v>
      </c>
      <c r="K43" s="850">
        <v>1147</v>
      </c>
    </row>
    <row r="44" spans="1:11" ht="14.4" customHeight="1" x14ac:dyDescent="0.3">
      <c r="A44" s="831" t="s">
        <v>585</v>
      </c>
      <c r="B44" s="832" t="s">
        <v>586</v>
      </c>
      <c r="C44" s="835" t="s">
        <v>599</v>
      </c>
      <c r="D44" s="863" t="s">
        <v>600</v>
      </c>
      <c r="E44" s="835" t="s">
        <v>3334</v>
      </c>
      <c r="F44" s="863" t="s">
        <v>3335</v>
      </c>
      <c r="G44" s="835" t="s">
        <v>3404</v>
      </c>
      <c r="H44" s="835" t="s">
        <v>3406</v>
      </c>
      <c r="I44" s="849">
        <v>22.945000648498535</v>
      </c>
      <c r="J44" s="849">
        <v>250</v>
      </c>
      <c r="K44" s="850">
        <v>5736.830078125</v>
      </c>
    </row>
    <row r="45" spans="1:11" ht="14.4" customHeight="1" x14ac:dyDescent="0.3">
      <c r="A45" s="831" t="s">
        <v>585</v>
      </c>
      <c r="B45" s="832" t="s">
        <v>586</v>
      </c>
      <c r="C45" s="835" t="s">
        <v>599</v>
      </c>
      <c r="D45" s="863" t="s">
        <v>600</v>
      </c>
      <c r="E45" s="835" t="s">
        <v>3334</v>
      </c>
      <c r="F45" s="863" t="s">
        <v>3335</v>
      </c>
      <c r="G45" s="835" t="s">
        <v>3407</v>
      </c>
      <c r="H45" s="835" t="s">
        <v>3408</v>
      </c>
      <c r="I45" s="849">
        <v>14.805000305175781</v>
      </c>
      <c r="J45" s="849">
        <v>150</v>
      </c>
      <c r="K45" s="850">
        <v>2220.3499755859375</v>
      </c>
    </row>
    <row r="46" spans="1:11" ht="14.4" customHeight="1" x14ac:dyDescent="0.3">
      <c r="A46" s="831" t="s">
        <v>585</v>
      </c>
      <c r="B46" s="832" t="s">
        <v>586</v>
      </c>
      <c r="C46" s="835" t="s">
        <v>599</v>
      </c>
      <c r="D46" s="863" t="s">
        <v>600</v>
      </c>
      <c r="E46" s="835" t="s">
        <v>3334</v>
      </c>
      <c r="F46" s="863" t="s">
        <v>3335</v>
      </c>
      <c r="G46" s="835" t="s">
        <v>3409</v>
      </c>
      <c r="H46" s="835" t="s">
        <v>3410</v>
      </c>
      <c r="I46" s="849">
        <v>227.3699951171875</v>
      </c>
      <c r="J46" s="849">
        <v>50</v>
      </c>
      <c r="K46" s="850">
        <v>11368.52001953125</v>
      </c>
    </row>
    <row r="47" spans="1:11" ht="14.4" customHeight="1" x14ac:dyDescent="0.3">
      <c r="A47" s="831" t="s">
        <v>585</v>
      </c>
      <c r="B47" s="832" t="s">
        <v>586</v>
      </c>
      <c r="C47" s="835" t="s">
        <v>599</v>
      </c>
      <c r="D47" s="863" t="s">
        <v>600</v>
      </c>
      <c r="E47" s="835" t="s">
        <v>3334</v>
      </c>
      <c r="F47" s="863" t="s">
        <v>3335</v>
      </c>
      <c r="G47" s="835" t="s">
        <v>3411</v>
      </c>
      <c r="H47" s="835" t="s">
        <v>3412</v>
      </c>
      <c r="I47" s="849">
        <v>5.630000114440918</v>
      </c>
      <c r="J47" s="849">
        <v>10</v>
      </c>
      <c r="K47" s="850">
        <v>56.299999237060547</v>
      </c>
    </row>
    <row r="48" spans="1:11" ht="14.4" customHeight="1" x14ac:dyDescent="0.3">
      <c r="A48" s="831" t="s">
        <v>585</v>
      </c>
      <c r="B48" s="832" t="s">
        <v>586</v>
      </c>
      <c r="C48" s="835" t="s">
        <v>599</v>
      </c>
      <c r="D48" s="863" t="s">
        <v>600</v>
      </c>
      <c r="E48" s="835" t="s">
        <v>3334</v>
      </c>
      <c r="F48" s="863" t="s">
        <v>3335</v>
      </c>
      <c r="G48" s="835" t="s">
        <v>3413</v>
      </c>
      <c r="H48" s="835" t="s">
        <v>3414</v>
      </c>
      <c r="I48" s="849">
        <v>1.3799999952316284</v>
      </c>
      <c r="J48" s="849">
        <v>300</v>
      </c>
      <c r="K48" s="850">
        <v>414</v>
      </c>
    </row>
    <row r="49" spans="1:11" ht="14.4" customHeight="1" x14ac:dyDescent="0.3">
      <c r="A49" s="831" t="s">
        <v>585</v>
      </c>
      <c r="B49" s="832" t="s">
        <v>586</v>
      </c>
      <c r="C49" s="835" t="s">
        <v>599</v>
      </c>
      <c r="D49" s="863" t="s">
        <v>600</v>
      </c>
      <c r="E49" s="835" t="s">
        <v>3334</v>
      </c>
      <c r="F49" s="863" t="s">
        <v>3335</v>
      </c>
      <c r="G49" s="835" t="s">
        <v>3415</v>
      </c>
      <c r="H49" s="835" t="s">
        <v>3416</v>
      </c>
      <c r="I49" s="849">
        <v>13.020000457763672</v>
      </c>
      <c r="J49" s="849">
        <v>1</v>
      </c>
      <c r="K49" s="850">
        <v>13.020000457763672</v>
      </c>
    </row>
    <row r="50" spans="1:11" ht="14.4" customHeight="1" x14ac:dyDescent="0.3">
      <c r="A50" s="831" t="s">
        <v>585</v>
      </c>
      <c r="B50" s="832" t="s">
        <v>586</v>
      </c>
      <c r="C50" s="835" t="s">
        <v>599</v>
      </c>
      <c r="D50" s="863" t="s">
        <v>600</v>
      </c>
      <c r="E50" s="835" t="s">
        <v>3334</v>
      </c>
      <c r="F50" s="863" t="s">
        <v>3335</v>
      </c>
      <c r="G50" s="835" t="s">
        <v>3417</v>
      </c>
      <c r="H50" s="835" t="s">
        <v>3418</v>
      </c>
      <c r="I50" s="849">
        <v>0.85000002384185791</v>
      </c>
      <c r="J50" s="849">
        <v>800</v>
      </c>
      <c r="K50" s="850">
        <v>680</v>
      </c>
    </row>
    <row r="51" spans="1:11" ht="14.4" customHeight="1" x14ac:dyDescent="0.3">
      <c r="A51" s="831" t="s">
        <v>585</v>
      </c>
      <c r="B51" s="832" t="s">
        <v>586</v>
      </c>
      <c r="C51" s="835" t="s">
        <v>599</v>
      </c>
      <c r="D51" s="863" t="s">
        <v>600</v>
      </c>
      <c r="E51" s="835" t="s">
        <v>3334</v>
      </c>
      <c r="F51" s="863" t="s">
        <v>3335</v>
      </c>
      <c r="G51" s="835" t="s">
        <v>3419</v>
      </c>
      <c r="H51" s="835" t="s">
        <v>3420</v>
      </c>
      <c r="I51" s="849">
        <v>1.5199999809265137</v>
      </c>
      <c r="J51" s="849">
        <v>1200</v>
      </c>
      <c r="K51" s="850">
        <v>1824</v>
      </c>
    </row>
    <row r="52" spans="1:11" ht="14.4" customHeight="1" x14ac:dyDescent="0.3">
      <c r="A52" s="831" t="s">
        <v>585</v>
      </c>
      <c r="B52" s="832" t="s">
        <v>586</v>
      </c>
      <c r="C52" s="835" t="s">
        <v>599</v>
      </c>
      <c r="D52" s="863" t="s">
        <v>600</v>
      </c>
      <c r="E52" s="835" t="s">
        <v>3334</v>
      </c>
      <c r="F52" s="863" t="s">
        <v>3335</v>
      </c>
      <c r="G52" s="835" t="s">
        <v>3421</v>
      </c>
      <c r="H52" s="835" t="s">
        <v>3422</v>
      </c>
      <c r="I52" s="849">
        <v>2.0649999380111694</v>
      </c>
      <c r="J52" s="849">
        <v>1300</v>
      </c>
      <c r="K52" s="850">
        <v>2684.5</v>
      </c>
    </row>
    <row r="53" spans="1:11" ht="14.4" customHeight="1" x14ac:dyDescent="0.3">
      <c r="A53" s="831" t="s">
        <v>585</v>
      </c>
      <c r="B53" s="832" t="s">
        <v>586</v>
      </c>
      <c r="C53" s="835" t="s">
        <v>599</v>
      </c>
      <c r="D53" s="863" t="s">
        <v>600</v>
      </c>
      <c r="E53" s="835" t="s">
        <v>3334</v>
      </c>
      <c r="F53" s="863" t="s">
        <v>3335</v>
      </c>
      <c r="G53" s="835" t="s">
        <v>3423</v>
      </c>
      <c r="H53" s="835" t="s">
        <v>3424</v>
      </c>
      <c r="I53" s="849">
        <v>3.3599998950958252</v>
      </c>
      <c r="J53" s="849">
        <v>600</v>
      </c>
      <c r="K53" s="850">
        <v>2016</v>
      </c>
    </row>
    <row r="54" spans="1:11" ht="14.4" customHeight="1" x14ac:dyDescent="0.3">
      <c r="A54" s="831" t="s">
        <v>585</v>
      </c>
      <c r="B54" s="832" t="s">
        <v>586</v>
      </c>
      <c r="C54" s="835" t="s">
        <v>599</v>
      </c>
      <c r="D54" s="863" t="s">
        <v>600</v>
      </c>
      <c r="E54" s="835" t="s">
        <v>3334</v>
      </c>
      <c r="F54" s="863" t="s">
        <v>3335</v>
      </c>
      <c r="G54" s="835" t="s">
        <v>3425</v>
      </c>
      <c r="H54" s="835" t="s">
        <v>3426</v>
      </c>
      <c r="I54" s="849">
        <v>5.8733332951863604</v>
      </c>
      <c r="J54" s="849">
        <v>800</v>
      </c>
      <c r="K54" s="850">
        <v>4697.989990234375</v>
      </c>
    </row>
    <row r="55" spans="1:11" ht="14.4" customHeight="1" x14ac:dyDescent="0.3">
      <c r="A55" s="831" t="s">
        <v>585</v>
      </c>
      <c r="B55" s="832" t="s">
        <v>586</v>
      </c>
      <c r="C55" s="835" t="s">
        <v>599</v>
      </c>
      <c r="D55" s="863" t="s">
        <v>600</v>
      </c>
      <c r="E55" s="835" t="s">
        <v>3334</v>
      </c>
      <c r="F55" s="863" t="s">
        <v>3335</v>
      </c>
      <c r="G55" s="835" t="s">
        <v>3427</v>
      </c>
      <c r="H55" s="835" t="s">
        <v>3428</v>
      </c>
      <c r="I55" s="849">
        <v>46</v>
      </c>
      <c r="J55" s="849">
        <v>2</v>
      </c>
      <c r="K55" s="850">
        <v>92</v>
      </c>
    </row>
    <row r="56" spans="1:11" ht="14.4" customHeight="1" x14ac:dyDescent="0.3">
      <c r="A56" s="831" t="s">
        <v>585</v>
      </c>
      <c r="B56" s="832" t="s">
        <v>586</v>
      </c>
      <c r="C56" s="835" t="s">
        <v>599</v>
      </c>
      <c r="D56" s="863" t="s">
        <v>600</v>
      </c>
      <c r="E56" s="835" t="s">
        <v>3334</v>
      </c>
      <c r="F56" s="863" t="s">
        <v>3335</v>
      </c>
      <c r="G56" s="835" t="s">
        <v>3429</v>
      </c>
      <c r="H56" s="835" t="s">
        <v>3430</v>
      </c>
      <c r="I56" s="849">
        <v>26.159999847412109</v>
      </c>
      <c r="J56" s="849">
        <v>2</v>
      </c>
      <c r="K56" s="850">
        <v>52.319999694824219</v>
      </c>
    </row>
    <row r="57" spans="1:11" ht="14.4" customHeight="1" x14ac:dyDescent="0.3">
      <c r="A57" s="831" t="s">
        <v>585</v>
      </c>
      <c r="B57" s="832" t="s">
        <v>586</v>
      </c>
      <c r="C57" s="835" t="s">
        <v>599</v>
      </c>
      <c r="D57" s="863" t="s">
        <v>600</v>
      </c>
      <c r="E57" s="835" t="s">
        <v>3334</v>
      </c>
      <c r="F57" s="863" t="s">
        <v>3335</v>
      </c>
      <c r="G57" s="835" t="s">
        <v>3431</v>
      </c>
      <c r="H57" s="835" t="s">
        <v>3432</v>
      </c>
      <c r="I57" s="849">
        <v>15.020000457763672</v>
      </c>
      <c r="J57" s="849">
        <v>1</v>
      </c>
      <c r="K57" s="850">
        <v>15.020000457763672</v>
      </c>
    </row>
    <row r="58" spans="1:11" ht="14.4" customHeight="1" x14ac:dyDescent="0.3">
      <c r="A58" s="831" t="s">
        <v>585</v>
      </c>
      <c r="B58" s="832" t="s">
        <v>586</v>
      </c>
      <c r="C58" s="835" t="s">
        <v>599</v>
      </c>
      <c r="D58" s="863" t="s">
        <v>600</v>
      </c>
      <c r="E58" s="835" t="s">
        <v>3334</v>
      </c>
      <c r="F58" s="863" t="s">
        <v>3335</v>
      </c>
      <c r="G58" s="835" t="s">
        <v>3433</v>
      </c>
      <c r="H58" s="835" t="s">
        <v>3434</v>
      </c>
      <c r="I58" s="849">
        <v>98.379997253417969</v>
      </c>
      <c r="J58" s="849">
        <v>4</v>
      </c>
      <c r="K58" s="850">
        <v>393.51998901367187</v>
      </c>
    </row>
    <row r="59" spans="1:11" ht="14.4" customHeight="1" x14ac:dyDescent="0.3">
      <c r="A59" s="831" t="s">
        <v>585</v>
      </c>
      <c r="B59" s="832" t="s">
        <v>586</v>
      </c>
      <c r="C59" s="835" t="s">
        <v>599</v>
      </c>
      <c r="D59" s="863" t="s">
        <v>600</v>
      </c>
      <c r="E59" s="835" t="s">
        <v>3334</v>
      </c>
      <c r="F59" s="863" t="s">
        <v>3335</v>
      </c>
      <c r="G59" s="835" t="s">
        <v>3435</v>
      </c>
      <c r="H59" s="835" t="s">
        <v>3436</v>
      </c>
      <c r="I59" s="849">
        <v>0.37999999523162842</v>
      </c>
      <c r="J59" s="849">
        <v>405</v>
      </c>
      <c r="K59" s="850">
        <v>153.89999997615814</v>
      </c>
    </row>
    <row r="60" spans="1:11" ht="14.4" customHeight="1" x14ac:dyDescent="0.3">
      <c r="A60" s="831" t="s">
        <v>585</v>
      </c>
      <c r="B60" s="832" t="s">
        <v>586</v>
      </c>
      <c r="C60" s="835" t="s">
        <v>599</v>
      </c>
      <c r="D60" s="863" t="s">
        <v>600</v>
      </c>
      <c r="E60" s="835" t="s">
        <v>3334</v>
      </c>
      <c r="F60" s="863" t="s">
        <v>3335</v>
      </c>
      <c r="G60" s="835" t="s">
        <v>3437</v>
      </c>
      <c r="H60" s="835" t="s">
        <v>3438</v>
      </c>
      <c r="I60" s="849">
        <v>7.5900001525878906</v>
      </c>
      <c r="J60" s="849">
        <v>1</v>
      </c>
      <c r="K60" s="850">
        <v>7.5900001525878906</v>
      </c>
    </row>
    <row r="61" spans="1:11" ht="14.4" customHeight="1" x14ac:dyDescent="0.3">
      <c r="A61" s="831" t="s">
        <v>585</v>
      </c>
      <c r="B61" s="832" t="s">
        <v>586</v>
      </c>
      <c r="C61" s="835" t="s">
        <v>599</v>
      </c>
      <c r="D61" s="863" t="s">
        <v>600</v>
      </c>
      <c r="E61" s="835" t="s">
        <v>3334</v>
      </c>
      <c r="F61" s="863" t="s">
        <v>3335</v>
      </c>
      <c r="G61" s="835" t="s">
        <v>3439</v>
      </c>
      <c r="H61" s="835" t="s">
        <v>3440</v>
      </c>
      <c r="I61" s="849">
        <v>2.5099999904632568</v>
      </c>
      <c r="J61" s="849">
        <v>100</v>
      </c>
      <c r="K61" s="850">
        <v>251</v>
      </c>
    </row>
    <row r="62" spans="1:11" ht="14.4" customHeight="1" x14ac:dyDescent="0.3">
      <c r="A62" s="831" t="s">
        <v>585</v>
      </c>
      <c r="B62" s="832" t="s">
        <v>586</v>
      </c>
      <c r="C62" s="835" t="s">
        <v>599</v>
      </c>
      <c r="D62" s="863" t="s">
        <v>600</v>
      </c>
      <c r="E62" s="835" t="s">
        <v>3334</v>
      </c>
      <c r="F62" s="863" t="s">
        <v>3335</v>
      </c>
      <c r="G62" s="835" t="s">
        <v>3441</v>
      </c>
      <c r="H62" s="835" t="s">
        <v>3442</v>
      </c>
      <c r="I62" s="849">
        <v>4.4899997711181641</v>
      </c>
      <c r="J62" s="849">
        <v>100</v>
      </c>
      <c r="K62" s="850">
        <v>449</v>
      </c>
    </row>
    <row r="63" spans="1:11" ht="14.4" customHeight="1" x14ac:dyDescent="0.3">
      <c r="A63" s="831" t="s">
        <v>585</v>
      </c>
      <c r="B63" s="832" t="s">
        <v>586</v>
      </c>
      <c r="C63" s="835" t="s">
        <v>599</v>
      </c>
      <c r="D63" s="863" t="s">
        <v>600</v>
      </c>
      <c r="E63" s="835" t="s">
        <v>3334</v>
      </c>
      <c r="F63" s="863" t="s">
        <v>3335</v>
      </c>
      <c r="G63" s="835" t="s">
        <v>3443</v>
      </c>
      <c r="H63" s="835" t="s">
        <v>3444</v>
      </c>
      <c r="I63" s="849">
        <v>6.929999828338623</v>
      </c>
      <c r="J63" s="849">
        <v>2</v>
      </c>
      <c r="K63" s="850">
        <v>13.859999656677246</v>
      </c>
    </row>
    <row r="64" spans="1:11" ht="14.4" customHeight="1" x14ac:dyDescent="0.3">
      <c r="A64" s="831" t="s">
        <v>585</v>
      </c>
      <c r="B64" s="832" t="s">
        <v>586</v>
      </c>
      <c r="C64" s="835" t="s">
        <v>599</v>
      </c>
      <c r="D64" s="863" t="s">
        <v>600</v>
      </c>
      <c r="E64" s="835" t="s">
        <v>3334</v>
      </c>
      <c r="F64" s="863" t="s">
        <v>3335</v>
      </c>
      <c r="G64" s="835" t="s">
        <v>3445</v>
      </c>
      <c r="H64" s="835" t="s">
        <v>3446</v>
      </c>
      <c r="I64" s="849">
        <v>8.1599998474121094</v>
      </c>
      <c r="J64" s="849">
        <v>2</v>
      </c>
      <c r="K64" s="850">
        <v>16.319999694824219</v>
      </c>
    </row>
    <row r="65" spans="1:11" ht="14.4" customHeight="1" x14ac:dyDescent="0.3">
      <c r="A65" s="831" t="s">
        <v>585</v>
      </c>
      <c r="B65" s="832" t="s">
        <v>586</v>
      </c>
      <c r="C65" s="835" t="s">
        <v>599</v>
      </c>
      <c r="D65" s="863" t="s">
        <v>600</v>
      </c>
      <c r="E65" s="835" t="s">
        <v>3334</v>
      </c>
      <c r="F65" s="863" t="s">
        <v>3335</v>
      </c>
      <c r="G65" s="835" t="s">
        <v>3447</v>
      </c>
      <c r="H65" s="835" t="s">
        <v>3448</v>
      </c>
      <c r="I65" s="849">
        <v>9.3599996566772461</v>
      </c>
      <c r="J65" s="849">
        <v>1</v>
      </c>
      <c r="K65" s="850">
        <v>9.3599996566772461</v>
      </c>
    </row>
    <row r="66" spans="1:11" ht="14.4" customHeight="1" x14ac:dyDescent="0.3">
      <c r="A66" s="831" t="s">
        <v>585</v>
      </c>
      <c r="B66" s="832" t="s">
        <v>586</v>
      </c>
      <c r="C66" s="835" t="s">
        <v>599</v>
      </c>
      <c r="D66" s="863" t="s">
        <v>600</v>
      </c>
      <c r="E66" s="835" t="s">
        <v>3334</v>
      </c>
      <c r="F66" s="863" t="s">
        <v>3335</v>
      </c>
      <c r="G66" s="835" t="s">
        <v>3449</v>
      </c>
      <c r="H66" s="835" t="s">
        <v>3450</v>
      </c>
      <c r="I66" s="849">
        <v>12.649999618530273</v>
      </c>
      <c r="J66" s="849">
        <v>75</v>
      </c>
      <c r="K66" s="850">
        <v>948.75</v>
      </c>
    </row>
    <row r="67" spans="1:11" ht="14.4" customHeight="1" x14ac:dyDescent="0.3">
      <c r="A67" s="831" t="s">
        <v>585</v>
      </c>
      <c r="B67" s="832" t="s">
        <v>586</v>
      </c>
      <c r="C67" s="835" t="s">
        <v>599</v>
      </c>
      <c r="D67" s="863" t="s">
        <v>600</v>
      </c>
      <c r="E67" s="835" t="s">
        <v>3334</v>
      </c>
      <c r="F67" s="863" t="s">
        <v>3335</v>
      </c>
      <c r="G67" s="835" t="s">
        <v>3451</v>
      </c>
      <c r="H67" s="835" t="s">
        <v>3452</v>
      </c>
      <c r="I67" s="849">
        <v>17.600000381469727</v>
      </c>
      <c r="J67" s="849">
        <v>1</v>
      </c>
      <c r="K67" s="850">
        <v>17.600000381469727</v>
      </c>
    </row>
    <row r="68" spans="1:11" ht="14.4" customHeight="1" x14ac:dyDescent="0.3">
      <c r="A68" s="831" t="s">
        <v>585</v>
      </c>
      <c r="B68" s="832" t="s">
        <v>586</v>
      </c>
      <c r="C68" s="835" t="s">
        <v>599</v>
      </c>
      <c r="D68" s="863" t="s">
        <v>600</v>
      </c>
      <c r="E68" s="835" t="s">
        <v>3334</v>
      </c>
      <c r="F68" s="863" t="s">
        <v>3335</v>
      </c>
      <c r="G68" s="835" t="s">
        <v>3453</v>
      </c>
      <c r="H68" s="835" t="s">
        <v>3454</v>
      </c>
      <c r="I68" s="849">
        <v>22.200000762939453</v>
      </c>
      <c r="J68" s="849">
        <v>1</v>
      </c>
      <c r="K68" s="850">
        <v>22.200000762939453</v>
      </c>
    </row>
    <row r="69" spans="1:11" ht="14.4" customHeight="1" x14ac:dyDescent="0.3">
      <c r="A69" s="831" t="s">
        <v>585</v>
      </c>
      <c r="B69" s="832" t="s">
        <v>586</v>
      </c>
      <c r="C69" s="835" t="s">
        <v>599</v>
      </c>
      <c r="D69" s="863" t="s">
        <v>600</v>
      </c>
      <c r="E69" s="835" t="s">
        <v>3334</v>
      </c>
      <c r="F69" s="863" t="s">
        <v>3335</v>
      </c>
      <c r="G69" s="835" t="s">
        <v>3455</v>
      </c>
      <c r="H69" s="835" t="s">
        <v>3456</v>
      </c>
      <c r="I69" s="849">
        <v>991.29998779296875</v>
      </c>
      <c r="J69" s="849">
        <v>13</v>
      </c>
      <c r="K69" s="850">
        <v>12886.899780273437</v>
      </c>
    </row>
    <row r="70" spans="1:11" ht="14.4" customHeight="1" x14ac:dyDescent="0.3">
      <c r="A70" s="831" t="s">
        <v>585</v>
      </c>
      <c r="B70" s="832" t="s">
        <v>586</v>
      </c>
      <c r="C70" s="835" t="s">
        <v>599</v>
      </c>
      <c r="D70" s="863" t="s">
        <v>600</v>
      </c>
      <c r="E70" s="835" t="s">
        <v>3334</v>
      </c>
      <c r="F70" s="863" t="s">
        <v>3335</v>
      </c>
      <c r="G70" s="835" t="s">
        <v>3457</v>
      </c>
      <c r="H70" s="835" t="s">
        <v>3458</v>
      </c>
      <c r="I70" s="849">
        <v>899.84002685546875</v>
      </c>
      <c r="J70" s="849">
        <v>5</v>
      </c>
      <c r="K70" s="850">
        <v>4499.2000732421875</v>
      </c>
    </row>
    <row r="71" spans="1:11" ht="14.4" customHeight="1" x14ac:dyDescent="0.3">
      <c r="A71" s="831" t="s">
        <v>585</v>
      </c>
      <c r="B71" s="832" t="s">
        <v>586</v>
      </c>
      <c r="C71" s="835" t="s">
        <v>599</v>
      </c>
      <c r="D71" s="863" t="s">
        <v>600</v>
      </c>
      <c r="E71" s="835" t="s">
        <v>3334</v>
      </c>
      <c r="F71" s="863" t="s">
        <v>3335</v>
      </c>
      <c r="G71" s="835" t="s">
        <v>3459</v>
      </c>
      <c r="H71" s="835" t="s">
        <v>3460</v>
      </c>
      <c r="I71" s="849">
        <v>1253.5</v>
      </c>
      <c r="J71" s="849">
        <v>23</v>
      </c>
      <c r="K71" s="850">
        <v>28830.5</v>
      </c>
    </row>
    <row r="72" spans="1:11" ht="14.4" customHeight="1" x14ac:dyDescent="0.3">
      <c r="A72" s="831" t="s">
        <v>585</v>
      </c>
      <c r="B72" s="832" t="s">
        <v>586</v>
      </c>
      <c r="C72" s="835" t="s">
        <v>599</v>
      </c>
      <c r="D72" s="863" t="s">
        <v>600</v>
      </c>
      <c r="E72" s="835" t="s">
        <v>3334</v>
      </c>
      <c r="F72" s="863" t="s">
        <v>3335</v>
      </c>
      <c r="G72" s="835" t="s">
        <v>3461</v>
      </c>
      <c r="H72" s="835" t="s">
        <v>3462</v>
      </c>
      <c r="I72" s="849">
        <v>1490.3683471679687</v>
      </c>
      <c r="J72" s="849">
        <v>24</v>
      </c>
      <c r="K72" s="850">
        <v>35768.45068359375</v>
      </c>
    </row>
    <row r="73" spans="1:11" ht="14.4" customHeight="1" x14ac:dyDescent="0.3">
      <c r="A73" s="831" t="s">
        <v>585</v>
      </c>
      <c r="B73" s="832" t="s">
        <v>586</v>
      </c>
      <c r="C73" s="835" t="s">
        <v>599</v>
      </c>
      <c r="D73" s="863" t="s">
        <v>600</v>
      </c>
      <c r="E73" s="835" t="s">
        <v>3334</v>
      </c>
      <c r="F73" s="863" t="s">
        <v>3335</v>
      </c>
      <c r="G73" s="835" t="s">
        <v>3463</v>
      </c>
      <c r="H73" s="835" t="s">
        <v>3464</v>
      </c>
      <c r="I73" s="849">
        <v>2.7300000190734863</v>
      </c>
      <c r="J73" s="849">
        <v>3</v>
      </c>
      <c r="K73" s="850">
        <v>8.1899995803833008</v>
      </c>
    </row>
    <row r="74" spans="1:11" ht="14.4" customHeight="1" x14ac:dyDescent="0.3">
      <c r="A74" s="831" t="s">
        <v>585</v>
      </c>
      <c r="B74" s="832" t="s">
        <v>586</v>
      </c>
      <c r="C74" s="835" t="s">
        <v>599</v>
      </c>
      <c r="D74" s="863" t="s">
        <v>600</v>
      </c>
      <c r="E74" s="835" t="s">
        <v>3334</v>
      </c>
      <c r="F74" s="863" t="s">
        <v>3335</v>
      </c>
      <c r="G74" s="835" t="s">
        <v>3465</v>
      </c>
      <c r="H74" s="835" t="s">
        <v>3466</v>
      </c>
      <c r="I74" s="849">
        <v>67.319999694824219</v>
      </c>
      <c r="J74" s="849">
        <v>175</v>
      </c>
      <c r="K74" s="850">
        <v>11781.190185546875</v>
      </c>
    </row>
    <row r="75" spans="1:11" ht="14.4" customHeight="1" x14ac:dyDescent="0.3">
      <c r="A75" s="831" t="s">
        <v>585</v>
      </c>
      <c r="B75" s="832" t="s">
        <v>586</v>
      </c>
      <c r="C75" s="835" t="s">
        <v>599</v>
      </c>
      <c r="D75" s="863" t="s">
        <v>600</v>
      </c>
      <c r="E75" s="835" t="s">
        <v>3334</v>
      </c>
      <c r="F75" s="863" t="s">
        <v>3335</v>
      </c>
      <c r="G75" s="835" t="s">
        <v>3467</v>
      </c>
      <c r="H75" s="835" t="s">
        <v>3468</v>
      </c>
      <c r="I75" s="849">
        <v>22.450000762939453</v>
      </c>
      <c r="J75" s="849">
        <v>50</v>
      </c>
      <c r="K75" s="850">
        <v>1122.699951171875</v>
      </c>
    </row>
    <row r="76" spans="1:11" ht="14.4" customHeight="1" x14ac:dyDescent="0.3">
      <c r="A76" s="831" t="s">
        <v>585</v>
      </c>
      <c r="B76" s="832" t="s">
        <v>586</v>
      </c>
      <c r="C76" s="835" t="s">
        <v>599</v>
      </c>
      <c r="D76" s="863" t="s">
        <v>600</v>
      </c>
      <c r="E76" s="835" t="s">
        <v>3334</v>
      </c>
      <c r="F76" s="863" t="s">
        <v>3335</v>
      </c>
      <c r="G76" s="835" t="s">
        <v>3469</v>
      </c>
      <c r="H76" s="835" t="s">
        <v>3470</v>
      </c>
      <c r="I76" s="849">
        <v>10.119999885559082</v>
      </c>
      <c r="J76" s="849">
        <v>1</v>
      </c>
      <c r="K76" s="850">
        <v>10.119999885559082</v>
      </c>
    </row>
    <row r="77" spans="1:11" ht="14.4" customHeight="1" x14ac:dyDescent="0.3">
      <c r="A77" s="831" t="s">
        <v>585</v>
      </c>
      <c r="B77" s="832" t="s">
        <v>586</v>
      </c>
      <c r="C77" s="835" t="s">
        <v>599</v>
      </c>
      <c r="D77" s="863" t="s">
        <v>600</v>
      </c>
      <c r="E77" s="835" t="s">
        <v>3334</v>
      </c>
      <c r="F77" s="863" t="s">
        <v>3335</v>
      </c>
      <c r="G77" s="835" t="s">
        <v>3471</v>
      </c>
      <c r="H77" s="835" t="s">
        <v>3472</v>
      </c>
      <c r="I77" s="849">
        <v>0.5</v>
      </c>
      <c r="J77" s="849">
        <v>100</v>
      </c>
      <c r="K77" s="850">
        <v>50</v>
      </c>
    </row>
    <row r="78" spans="1:11" ht="14.4" customHeight="1" x14ac:dyDescent="0.3">
      <c r="A78" s="831" t="s">
        <v>585</v>
      </c>
      <c r="B78" s="832" t="s">
        <v>586</v>
      </c>
      <c r="C78" s="835" t="s">
        <v>599</v>
      </c>
      <c r="D78" s="863" t="s">
        <v>600</v>
      </c>
      <c r="E78" s="835" t="s">
        <v>3334</v>
      </c>
      <c r="F78" s="863" t="s">
        <v>3335</v>
      </c>
      <c r="G78" s="835" t="s">
        <v>3473</v>
      </c>
      <c r="H78" s="835" t="s">
        <v>3474</v>
      </c>
      <c r="I78" s="849">
        <v>0.66625002026557922</v>
      </c>
      <c r="J78" s="849">
        <v>7100</v>
      </c>
      <c r="K78" s="850">
        <v>4727</v>
      </c>
    </row>
    <row r="79" spans="1:11" ht="14.4" customHeight="1" x14ac:dyDescent="0.3">
      <c r="A79" s="831" t="s">
        <v>585</v>
      </c>
      <c r="B79" s="832" t="s">
        <v>586</v>
      </c>
      <c r="C79" s="835" t="s">
        <v>599</v>
      </c>
      <c r="D79" s="863" t="s">
        <v>600</v>
      </c>
      <c r="E79" s="835" t="s">
        <v>3334</v>
      </c>
      <c r="F79" s="863" t="s">
        <v>3335</v>
      </c>
      <c r="G79" s="835" t="s">
        <v>3475</v>
      </c>
      <c r="H79" s="835" t="s">
        <v>3476</v>
      </c>
      <c r="I79" s="849">
        <v>27.868000030517578</v>
      </c>
      <c r="J79" s="849">
        <v>12</v>
      </c>
      <c r="K79" s="850">
        <v>334.42000198364258</v>
      </c>
    </row>
    <row r="80" spans="1:11" ht="14.4" customHeight="1" x14ac:dyDescent="0.3">
      <c r="A80" s="831" t="s">
        <v>585</v>
      </c>
      <c r="B80" s="832" t="s">
        <v>586</v>
      </c>
      <c r="C80" s="835" t="s">
        <v>599</v>
      </c>
      <c r="D80" s="863" t="s">
        <v>600</v>
      </c>
      <c r="E80" s="835" t="s">
        <v>3334</v>
      </c>
      <c r="F80" s="863" t="s">
        <v>3335</v>
      </c>
      <c r="G80" s="835" t="s">
        <v>3477</v>
      </c>
      <c r="H80" s="835" t="s">
        <v>3478</v>
      </c>
      <c r="I80" s="849">
        <v>28.729999542236328</v>
      </c>
      <c r="J80" s="849">
        <v>144</v>
      </c>
      <c r="K80" s="850">
        <v>4137.1199951171875</v>
      </c>
    </row>
    <row r="81" spans="1:11" ht="14.4" customHeight="1" x14ac:dyDescent="0.3">
      <c r="A81" s="831" t="s">
        <v>585</v>
      </c>
      <c r="B81" s="832" t="s">
        <v>586</v>
      </c>
      <c r="C81" s="835" t="s">
        <v>599</v>
      </c>
      <c r="D81" s="863" t="s">
        <v>600</v>
      </c>
      <c r="E81" s="835" t="s">
        <v>3334</v>
      </c>
      <c r="F81" s="863" t="s">
        <v>3335</v>
      </c>
      <c r="G81" s="835" t="s">
        <v>3479</v>
      </c>
      <c r="H81" s="835" t="s">
        <v>3480</v>
      </c>
      <c r="I81" s="849">
        <v>9.3000001907348633</v>
      </c>
      <c r="J81" s="849">
        <v>1</v>
      </c>
      <c r="K81" s="850">
        <v>9.3000001907348633</v>
      </c>
    </row>
    <row r="82" spans="1:11" ht="14.4" customHeight="1" x14ac:dyDescent="0.3">
      <c r="A82" s="831" t="s">
        <v>585</v>
      </c>
      <c r="B82" s="832" t="s">
        <v>586</v>
      </c>
      <c r="C82" s="835" t="s">
        <v>599</v>
      </c>
      <c r="D82" s="863" t="s">
        <v>600</v>
      </c>
      <c r="E82" s="835" t="s">
        <v>3481</v>
      </c>
      <c r="F82" s="863" t="s">
        <v>3482</v>
      </c>
      <c r="G82" s="835" t="s">
        <v>3483</v>
      </c>
      <c r="H82" s="835" t="s">
        <v>3484</v>
      </c>
      <c r="I82" s="849">
        <v>47.189998626708984</v>
      </c>
      <c r="J82" s="849">
        <v>80</v>
      </c>
      <c r="K82" s="850">
        <v>3775.199951171875</v>
      </c>
    </row>
    <row r="83" spans="1:11" ht="14.4" customHeight="1" x14ac:dyDescent="0.3">
      <c r="A83" s="831" t="s">
        <v>585</v>
      </c>
      <c r="B83" s="832" t="s">
        <v>586</v>
      </c>
      <c r="C83" s="835" t="s">
        <v>599</v>
      </c>
      <c r="D83" s="863" t="s">
        <v>600</v>
      </c>
      <c r="E83" s="835" t="s">
        <v>3481</v>
      </c>
      <c r="F83" s="863" t="s">
        <v>3482</v>
      </c>
      <c r="G83" s="835" t="s">
        <v>3485</v>
      </c>
      <c r="H83" s="835" t="s">
        <v>3486</v>
      </c>
      <c r="I83" s="849">
        <v>25.709999084472656</v>
      </c>
      <c r="J83" s="849">
        <v>50</v>
      </c>
      <c r="K83" s="850">
        <v>1285.6199951171875</v>
      </c>
    </row>
    <row r="84" spans="1:11" ht="14.4" customHeight="1" x14ac:dyDescent="0.3">
      <c r="A84" s="831" t="s">
        <v>585</v>
      </c>
      <c r="B84" s="832" t="s">
        <v>586</v>
      </c>
      <c r="C84" s="835" t="s">
        <v>599</v>
      </c>
      <c r="D84" s="863" t="s">
        <v>600</v>
      </c>
      <c r="E84" s="835" t="s">
        <v>3481</v>
      </c>
      <c r="F84" s="863" t="s">
        <v>3482</v>
      </c>
      <c r="G84" s="835" t="s">
        <v>3487</v>
      </c>
      <c r="H84" s="835" t="s">
        <v>3488</v>
      </c>
      <c r="I84" s="849">
        <v>2.9050000905990601</v>
      </c>
      <c r="J84" s="849">
        <v>700</v>
      </c>
      <c r="K84" s="850">
        <v>2032.5</v>
      </c>
    </row>
    <row r="85" spans="1:11" ht="14.4" customHeight="1" x14ac:dyDescent="0.3">
      <c r="A85" s="831" t="s">
        <v>585</v>
      </c>
      <c r="B85" s="832" t="s">
        <v>586</v>
      </c>
      <c r="C85" s="835" t="s">
        <v>599</v>
      </c>
      <c r="D85" s="863" t="s">
        <v>600</v>
      </c>
      <c r="E85" s="835" t="s">
        <v>3481</v>
      </c>
      <c r="F85" s="863" t="s">
        <v>3482</v>
      </c>
      <c r="G85" s="835" t="s">
        <v>3489</v>
      </c>
      <c r="H85" s="835" t="s">
        <v>3490</v>
      </c>
      <c r="I85" s="849">
        <v>58.619998931884766</v>
      </c>
      <c r="J85" s="849">
        <v>20</v>
      </c>
      <c r="K85" s="850">
        <v>1172.489990234375</v>
      </c>
    </row>
    <row r="86" spans="1:11" ht="14.4" customHeight="1" x14ac:dyDescent="0.3">
      <c r="A86" s="831" t="s">
        <v>585</v>
      </c>
      <c r="B86" s="832" t="s">
        <v>586</v>
      </c>
      <c r="C86" s="835" t="s">
        <v>599</v>
      </c>
      <c r="D86" s="863" t="s">
        <v>600</v>
      </c>
      <c r="E86" s="835" t="s">
        <v>3481</v>
      </c>
      <c r="F86" s="863" t="s">
        <v>3482</v>
      </c>
      <c r="G86" s="835" t="s">
        <v>3491</v>
      </c>
      <c r="H86" s="835" t="s">
        <v>3492</v>
      </c>
      <c r="I86" s="849">
        <v>1.4999999664723873E-2</v>
      </c>
      <c r="J86" s="849">
        <v>2600</v>
      </c>
      <c r="K86" s="850">
        <v>50</v>
      </c>
    </row>
    <row r="87" spans="1:11" ht="14.4" customHeight="1" x14ac:dyDescent="0.3">
      <c r="A87" s="831" t="s">
        <v>585</v>
      </c>
      <c r="B87" s="832" t="s">
        <v>586</v>
      </c>
      <c r="C87" s="835" t="s">
        <v>599</v>
      </c>
      <c r="D87" s="863" t="s">
        <v>600</v>
      </c>
      <c r="E87" s="835" t="s">
        <v>3481</v>
      </c>
      <c r="F87" s="863" t="s">
        <v>3482</v>
      </c>
      <c r="G87" s="835" t="s">
        <v>3493</v>
      </c>
      <c r="H87" s="835" t="s">
        <v>3494</v>
      </c>
      <c r="I87" s="849">
        <v>4.7800002098083496</v>
      </c>
      <c r="J87" s="849">
        <v>3000</v>
      </c>
      <c r="K87" s="850">
        <v>14338.119873046875</v>
      </c>
    </row>
    <row r="88" spans="1:11" ht="14.4" customHeight="1" x14ac:dyDescent="0.3">
      <c r="A88" s="831" t="s">
        <v>585</v>
      </c>
      <c r="B88" s="832" t="s">
        <v>586</v>
      </c>
      <c r="C88" s="835" t="s">
        <v>599</v>
      </c>
      <c r="D88" s="863" t="s">
        <v>600</v>
      </c>
      <c r="E88" s="835" t="s">
        <v>3481</v>
      </c>
      <c r="F88" s="863" t="s">
        <v>3482</v>
      </c>
      <c r="G88" s="835" t="s">
        <v>3495</v>
      </c>
      <c r="H88" s="835" t="s">
        <v>3496</v>
      </c>
      <c r="I88" s="849">
        <v>33.880001068115234</v>
      </c>
      <c r="J88" s="849">
        <v>1</v>
      </c>
      <c r="K88" s="850">
        <v>33.880001068115234</v>
      </c>
    </row>
    <row r="89" spans="1:11" ht="14.4" customHeight="1" x14ac:dyDescent="0.3">
      <c r="A89" s="831" t="s">
        <v>585</v>
      </c>
      <c r="B89" s="832" t="s">
        <v>586</v>
      </c>
      <c r="C89" s="835" t="s">
        <v>599</v>
      </c>
      <c r="D89" s="863" t="s">
        <v>600</v>
      </c>
      <c r="E89" s="835" t="s">
        <v>3481</v>
      </c>
      <c r="F89" s="863" t="s">
        <v>3482</v>
      </c>
      <c r="G89" s="835" t="s">
        <v>3497</v>
      </c>
      <c r="H89" s="835" t="s">
        <v>3498</v>
      </c>
      <c r="I89" s="849">
        <v>21.219999313354492</v>
      </c>
      <c r="J89" s="849">
        <v>25</v>
      </c>
      <c r="K89" s="850">
        <v>530.59002685546875</v>
      </c>
    </row>
    <row r="90" spans="1:11" ht="14.4" customHeight="1" x14ac:dyDescent="0.3">
      <c r="A90" s="831" t="s">
        <v>585</v>
      </c>
      <c r="B90" s="832" t="s">
        <v>586</v>
      </c>
      <c r="C90" s="835" t="s">
        <v>599</v>
      </c>
      <c r="D90" s="863" t="s">
        <v>600</v>
      </c>
      <c r="E90" s="835" t="s">
        <v>3481</v>
      </c>
      <c r="F90" s="863" t="s">
        <v>3482</v>
      </c>
      <c r="G90" s="835" t="s">
        <v>3499</v>
      </c>
      <c r="H90" s="835" t="s">
        <v>3500</v>
      </c>
      <c r="I90" s="849">
        <v>11.142000198364258</v>
      </c>
      <c r="J90" s="849">
        <v>800</v>
      </c>
      <c r="K90" s="850">
        <v>8913</v>
      </c>
    </row>
    <row r="91" spans="1:11" ht="14.4" customHeight="1" x14ac:dyDescent="0.3">
      <c r="A91" s="831" t="s">
        <v>585</v>
      </c>
      <c r="B91" s="832" t="s">
        <v>586</v>
      </c>
      <c r="C91" s="835" t="s">
        <v>599</v>
      </c>
      <c r="D91" s="863" t="s">
        <v>600</v>
      </c>
      <c r="E91" s="835" t="s">
        <v>3481</v>
      </c>
      <c r="F91" s="863" t="s">
        <v>3482</v>
      </c>
      <c r="G91" s="835" t="s">
        <v>3501</v>
      </c>
      <c r="H91" s="835" t="s">
        <v>3502</v>
      </c>
      <c r="I91" s="849">
        <v>140.35000610351562</v>
      </c>
      <c r="J91" s="849">
        <v>4</v>
      </c>
      <c r="K91" s="850">
        <v>561.4000244140625</v>
      </c>
    </row>
    <row r="92" spans="1:11" ht="14.4" customHeight="1" x14ac:dyDescent="0.3">
      <c r="A92" s="831" t="s">
        <v>585</v>
      </c>
      <c r="B92" s="832" t="s">
        <v>586</v>
      </c>
      <c r="C92" s="835" t="s">
        <v>599</v>
      </c>
      <c r="D92" s="863" t="s">
        <v>600</v>
      </c>
      <c r="E92" s="835" t="s">
        <v>3481</v>
      </c>
      <c r="F92" s="863" t="s">
        <v>3482</v>
      </c>
      <c r="G92" s="835" t="s">
        <v>3503</v>
      </c>
      <c r="H92" s="835" t="s">
        <v>3504</v>
      </c>
      <c r="I92" s="849">
        <v>27.840000152587891</v>
      </c>
      <c r="J92" s="849">
        <v>50</v>
      </c>
      <c r="K92" s="850">
        <v>1392.1099853515625</v>
      </c>
    </row>
    <row r="93" spans="1:11" ht="14.4" customHeight="1" x14ac:dyDescent="0.3">
      <c r="A93" s="831" t="s">
        <v>585</v>
      </c>
      <c r="B93" s="832" t="s">
        <v>586</v>
      </c>
      <c r="C93" s="835" t="s">
        <v>599</v>
      </c>
      <c r="D93" s="863" t="s">
        <v>600</v>
      </c>
      <c r="E93" s="835" t="s">
        <v>3481</v>
      </c>
      <c r="F93" s="863" t="s">
        <v>3482</v>
      </c>
      <c r="G93" s="835" t="s">
        <v>3505</v>
      </c>
      <c r="H93" s="835" t="s">
        <v>3506</v>
      </c>
      <c r="I93" s="849">
        <v>6.1500000953674316</v>
      </c>
      <c r="J93" s="849">
        <v>1100</v>
      </c>
      <c r="K93" s="850">
        <v>6765</v>
      </c>
    </row>
    <row r="94" spans="1:11" ht="14.4" customHeight="1" x14ac:dyDescent="0.3">
      <c r="A94" s="831" t="s">
        <v>585</v>
      </c>
      <c r="B94" s="832" t="s">
        <v>586</v>
      </c>
      <c r="C94" s="835" t="s">
        <v>599</v>
      </c>
      <c r="D94" s="863" t="s">
        <v>600</v>
      </c>
      <c r="E94" s="835" t="s">
        <v>3481</v>
      </c>
      <c r="F94" s="863" t="s">
        <v>3482</v>
      </c>
      <c r="G94" s="835" t="s">
        <v>3507</v>
      </c>
      <c r="H94" s="835" t="s">
        <v>3508</v>
      </c>
      <c r="I94" s="849">
        <v>5.4499998092651367</v>
      </c>
      <c r="J94" s="849">
        <v>600</v>
      </c>
      <c r="K94" s="850">
        <v>3270</v>
      </c>
    </row>
    <row r="95" spans="1:11" ht="14.4" customHeight="1" x14ac:dyDescent="0.3">
      <c r="A95" s="831" t="s">
        <v>585</v>
      </c>
      <c r="B95" s="832" t="s">
        <v>586</v>
      </c>
      <c r="C95" s="835" t="s">
        <v>599</v>
      </c>
      <c r="D95" s="863" t="s">
        <v>600</v>
      </c>
      <c r="E95" s="835" t="s">
        <v>3481</v>
      </c>
      <c r="F95" s="863" t="s">
        <v>3482</v>
      </c>
      <c r="G95" s="835" t="s">
        <v>3509</v>
      </c>
      <c r="H95" s="835" t="s">
        <v>3510</v>
      </c>
      <c r="I95" s="849">
        <v>5.4449999332427979</v>
      </c>
      <c r="J95" s="849">
        <v>600</v>
      </c>
      <c r="K95" s="850">
        <v>3266.4000244140625</v>
      </c>
    </row>
    <row r="96" spans="1:11" ht="14.4" customHeight="1" x14ac:dyDescent="0.3">
      <c r="A96" s="831" t="s">
        <v>585</v>
      </c>
      <c r="B96" s="832" t="s">
        <v>586</v>
      </c>
      <c r="C96" s="835" t="s">
        <v>599</v>
      </c>
      <c r="D96" s="863" t="s">
        <v>600</v>
      </c>
      <c r="E96" s="835" t="s">
        <v>3481</v>
      </c>
      <c r="F96" s="863" t="s">
        <v>3482</v>
      </c>
      <c r="G96" s="835" t="s">
        <v>3511</v>
      </c>
      <c r="H96" s="835" t="s">
        <v>3512</v>
      </c>
      <c r="I96" s="849">
        <v>26.020000457763672</v>
      </c>
      <c r="J96" s="849">
        <v>25</v>
      </c>
      <c r="K96" s="850">
        <v>650.4000244140625</v>
      </c>
    </row>
    <row r="97" spans="1:11" ht="14.4" customHeight="1" x14ac:dyDescent="0.3">
      <c r="A97" s="831" t="s">
        <v>585</v>
      </c>
      <c r="B97" s="832" t="s">
        <v>586</v>
      </c>
      <c r="C97" s="835" t="s">
        <v>599</v>
      </c>
      <c r="D97" s="863" t="s">
        <v>600</v>
      </c>
      <c r="E97" s="835" t="s">
        <v>3481</v>
      </c>
      <c r="F97" s="863" t="s">
        <v>3482</v>
      </c>
      <c r="G97" s="835" t="s">
        <v>3513</v>
      </c>
      <c r="H97" s="835" t="s">
        <v>3514</v>
      </c>
      <c r="I97" s="849">
        <v>49.909999847412109</v>
      </c>
      <c r="J97" s="849">
        <v>50</v>
      </c>
      <c r="K97" s="850">
        <v>2495.6298828125</v>
      </c>
    </row>
    <row r="98" spans="1:11" ht="14.4" customHeight="1" x14ac:dyDescent="0.3">
      <c r="A98" s="831" t="s">
        <v>585</v>
      </c>
      <c r="B98" s="832" t="s">
        <v>586</v>
      </c>
      <c r="C98" s="835" t="s">
        <v>599</v>
      </c>
      <c r="D98" s="863" t="s">
        <v>600</v>
      </c>
      <c r="E98" s="835" t="s">
        <v>3481</v>
      </c>
      <c r="F98" s="863" t="s">
        <v>3482</v>
      </c>
      <c r="G98" s="835" t="s">
        <v>3515</v>
      </c>
      <c r="H98" s="835" t="s">
        <v>3516</v>
      </c>
      <c r="I98" s="849">
        <v>21.899999618530273</v>
      </c>
      <c r="J98" s="849">
        <v>200</v>
      </c>
      <c r="K98" s="850">
        <v>4380.2000732421875</v>
      </c>
    </row>
    <row r="99" spans="1:11" ht="14.4" customHeight="1" x14ac:dyDescent="0.3">
      <c r="A99" s="831" t="s">
        <v>585</v>
      </c>
      <c r="B99" s="832" t="s">
        <v>586</v>
      </c>
      <c r="C99" s="835" t="s">
        <v>599</v>
      </c>
      <c r="D99" s="863" t="s">
        <v>600</v>
      </c>
      <c r="E99" s="835" t="s">
        <v>3481</v>
      </c>
      <c r="F99" s="863" t="s">
        <v>3482</v>
      </c>
      <c r="G99" s="835" t="s">
        <v>3517</v>
      </c>
      <c r="H99" s="835" t="s">
        <v>3518</v>
      </c>
      <c r="I99" s="849">
        <v>21.899999618530273</v>
      </c>
      <c r="J99" s="849">
        <v>200</v>
      </c>
      <c r="K99" s="850">
        <v>4380.2001953125</v>
      </c>
    </row>
    <row r="100" spans="1:11" ht="14.4" customHeight="1" x14ac:dyDescent="0.3">
      <c r="A100" s="831" t="s">
        <v>585</v>
      </c>
      <c r="B100" s="832" t="s">
        <v>586</v>
      </c>
      <c r="C100" s="835" t="s">
        <v>599</v>
      </c>
      <c r="D100" s="863" t="s">
        <v>600</v>
      </c>
      <c r="E100" s="835" t="s">
        <v>3481</v>
      </c>
      <c r="F100" s="863" t="s">
        <v>3482</v>
      </c>
      <c r="G100" s="835" t="s">
        <v>3519</v>
      </c>
      <c r="H100" s="835" t="s">
        <v>3520</v>
      </c>
      <c r="I100" s="849">
        <v>13.199999809265137</v>
      </c>
      <c r="J100" s="849">
        <v>30</v>
      </c>
      <c r="K100" s="850">
        <v>396</v>
      </c>
    </row>
    <row r="101" spans="1:11" ht="14.4" customHeight="1" x14ac:dyDescent="0.3">
      <c r="A101" s="831" t="s">
        <v>585</v>
      </c>
      <c r="B101" s="832" t="s">
        <v>586</v>
      </c>
      <c r="C101" s="835" t="s">
        <v>599</v>
      </c>
      <c r="D101" s="863" t="s">
        <v>600</v>
      </c>
      <c r="E101" s="835" t="s">
        <v>3481</v>
      </c>
      <c r="F101" s="863" t="s">
        <v>3482</v>
      </c>
      <c r="G101" s="835" t="s">
        <v>3521</v>
      </c>
      <c r="H101" s="835" t="s">
        <v>3522</v>
      </c>
      <c r="I101" s="849">
        <v>13.199999809265137</v>
      </c>
      <c r="J101" s="849">
        <v>10</v>
      </c>
      <c r="K101" s="850">
        <v>132</v>
      </c>
    </row>
    <row r="102" spans="1:11" ht="14.4" customHeight="1" x14ac:dyDescent="0.3">
      <c r="A102" s="831" t="s">
        <v>585</v>
      </c>
      <c r="B102" s="832" t="s">
        <v>586</v>
      </c>
      <c r="C102" s="835" t="s">
        <v>599</v>
      </c>
      <c r="D102" s="863" t="s">
        <v>600</v>
      </c>
      <c r="E102" s="835" t="s">
        <v>3481</v>
      </c>
      <c r="F102" s="863" t="s">
        <v>3482</v>
      </c>
      <c r="G102" s="835" t="s">
        <v>3523</v>
      </c>
      <c r="H102" s="835" t="s">
        <v>3524</v>
      </c>
      <c r="I102" s="849">
        <v>1248.719970703125</v>
      </c>
      <c r="J102" s="849">
        <v>1</v>
      </c>
      <c r="K102" s="850">
        <v>1248.719970703125</v>
      </c>
    </row>
    <row r="103" spans="1:11" ht="14.4" customHeight="1" x14ac:dyDescent="0.3">
      <c r="A103" s="831" t="s">
        <v>585</v>
      </c>
      <c r="B103" s="832" t="s">
        <v>586</v>
      </c>
      <c r="C103" s="835" t="s">
        <v>599</v>
      </c>
      <c r="D103" s="863" t="s">
        <v>600</v>
      </c>
      <c r="E103" s="835" t="s">
        <v>3481</v>
      </c>
      <c r="F103" s="863" t="s">
        <v>3482</v>
      </c>
      <c r="G103" s="835" t="s">
        <v>3525</v>
      </c>
      <c r="H103" s="835" t="s">
        <v>3526</v>
      </c>
      <c r="I103" s="849">
        <v>4.0275001525878906</v>
      </c>
      <c r="J103" s="849">
        <v>500</v>
      </c>
      <c r="K103" s="850">
        <v>2014</v>
      </c>
    </row>
    <row r="104" spans="1:11" ht="14.4" customHeight="1" x14ac:dyDescent="0.3">
      <c r="A104" s="831" t="s">
        <v>585</v>
      </c>
      <c r="B104" s="832" t="s">
        <v>586</v>
      </c>
      <c r="C104" s="835" t="s">
        <v>599</v>
      </c>
      <c r="D104" s="863" t="s">
        <v>600</v>
      </c>
      <c r="E104" s="835" t="s">
        <v>3481</v>
      </c>
      <c r="F104" s="863" t="s">
        <v>3482</v>
      </c>
      <c r="G104" s="835" t="s">
        <v>3527</v>
      </c>
      <c r="H104" s="835" t="s">
        <v>3528</v>
      </c>
      <c r="I104" s="849">
        <v>9.4366664886474609</v>
      </c>
      <c r="J104" s="849">
        <v>800</v>
      </c>
      <c r="K104" s="850">
        <v>7550</v>
      </c>
    </row>
    <row r="105" spans="1:11" ht="14.4" customHeight="1" x14ac:dyDescent="0.3">
      <c r="A105" s="831" t="s">
        <v>585</v>
      </c>
      <c r="B105" s="832" t="s">
        <v>586</v>
      </c>
      <c r="C105" s="835" t="s">
        <v>599</v>
      </c>
      <c r="D105" s="863" t="s">
        <v>600</v>
      </c>
      <c r="E105" s="835" t="s">
        <v>3481</v>
      </c>
      <c r="F105" s="863" t="s">
        <v>3482</v>
      </c>
      <c r="G105" s="835" t="s">
        <v>3529</v>
      </c>
      <c r="H105" s="835" t="s">
        <v>3530</v>
      </c>
      <c r="I105" s="849">
        <v>4.619999885559082</v>
      </c>
      <c r="J105" s="849">
        <v>50</v>
      </c>
      <c r="K105" s="850">
        <v>231</v>
      </c>
    </row>
    <row r="106" spans="1:11" ht="14.4" customHeight="1" x14ac:dyDescent="0.3">
      <c r="A106" s="831" t="s">
        <v>585</v>
      </c>
      <c r="B106" s="832" t="s">
        <v>586</v>
      </c>
      <c r="C106" s="835" t="s">
        <v>599</v>
      </c>
      <c r="D106" s="863" t="s">
        <v>600</v>
      </c>
      <c r="E106" s="835" t="s">
        <v>3481</v>
      </c>
      <c r="F106" s="863" t="s">
        <v>3482</v>
      </c>
      <c r="G106" s="835" t="s">
        <v>3531</v>
      </c>
      <c r="H106" s="835" t="s">
        <v>3532</v>
      </c>
      <c r="I106" s="849">
        <v>14.130000114440918</v>
      </c>
      <c r="J106" s="849">
        <v>800</v>
      </c>
      <c r="K106" s="850">
        <v>11307.580078125</v>
      </c>
    </row>
    <row r="107" spans="1:11" ht="14.4" customHeight="1" x14ac:dyDescent="0.3">
      <c r="A107" s="831" t="s">
        <v>585</v>
      </c>
      <c r="B107" s="832" t="s">
        <v>586</v>
      </c>
      <c r="C107" s="835" t="s">
        <v>599</v>
      </c>
      <c r="D107" s="863" t="s">
        <v>600</v>
      </c>
      <c r="E107" s="835" t="s">
        <v>3481</v>
      </c>
      <c r="F107" s="863" t="s">
        <v>3482</v>
      </c>
      <c r="G107" s="835" t="s">
        <v>3533</v>
      </c>
      <c r="H107" s="835" t="s">
        <v>3534</v>
      </c>
      <c r="I107" s="849">
        <v>32.310001373291016</v>
      </c>
      <c r="J107" s="849">
        <v>20</v>
      </c>
      <c r="K107" s="850">
        <v>646.20001220703125</v>
      </c>
    </row>
    <row r="108" spans="1:11" ht="14.4" customHeight="1" x14ac:dyDescent="0.3">
      <c r="A108" s="831" t="s">
        <v>585</v>
      </c>
      <c r="B108" s="832" t="s">
        <v>586</v>
      </c>
      <c r="C108" s="835" t="s">
        <v>599</v>
      </c>
      <c r="D108" s="863" t="s">
        <v>600</v>
      </c>
      <c r="E108" s="835" t="s">
        <v>3481</v>
      </c>
      <c r="F108" s="863" t="s">
        <v>3482</v>
      </c>
      <c r="G108" s="835" t="s">
        <v>3535</v>
      </c>
      <c r="H108" s="835" t="s">
        <v>3536</v>
      </c>
      <c r="I108" s="849">
        <v>2400.639892578125</v>
      </c>
      <c r="J108" s="849">
        <v>2</v>
      </c>
      <c r="K108" s="850">
        <v>4801.27978515625</v>
      </c>
    </row>
    <row r="109" spans="1:11" ht="14.4" customHeight="1" x14ac:dyDescent="0.3">
      <c r="A109" s="831" t="s">
        <v>585</v>
      </c>
      <c r="B109" s="832" t="s">
        <v>586</v>
      </c>
      <c r="C109" s="835" t="s">
        <v>599</v>
      </c>
      <c r="D109" s="863" t="s">
        <v>600</v>
      </c>
      <c r="E109" s="835" t="s">
        <v>3481</v>
      </c>
      <c r="F109" s="863" t="s">
        <v>3482</v>
      </c>
      <c r="G109" s="835" t="s">
        <v>3537</v>
      </c>
      <c r="H109" s="835" t="s">
        <v>3538</v>
      </c>
      <c r="I109" s="849">
        <v>713.9000244140625</v>
      </c>
      <c r="J109" s="849">
        <v>2</v>
      </c>
      <c r="K109" s="850">
        <v>1427.800048828125</v>
      </c>
    </row>
    <row r="110" spans="1:11" ht="14.4" customHeight="1" x14ac:dyDescent="0.3">
      <c r="A110" s="831" t="s">
        <v>585</v>
      </c>
      <c r="B110" s="832" t="s">
        <v>586</v>
      </c>
      <c r="C110" s="835" t="s">
        <v>599</v>
      </c>
      <c r="D110" s="863" t="s">
        <v>600</v>
      </c>
      <c r="E110" s="835" t="s">
        <v>3481</v>
      </c>
      <c r="F110" s="863" t="s">
        <v>3482</v>
      </c>
      <c r="G110" s="835" t="s">
        <v>3539</v>
      </c>
      <c r="H110" s="835" t="s">
        <v>3540</v>
      </c>
      <c r="I110" s="849">
        <v>529.97998046875</v>
      </c>
      <c r="J110" s="849">
        <v>1</v>
      </c>
      <c r="K110" s="850">
        <v>529.97998046875</v>
      </c>
    </row>
    <row r="111" spans="1:11" ht="14.4" customHeight="1" x14ac:dyDescent="0.3">
      <c r="A111" s="831" t="s">
        <v>585</v>
      </c>
      <c r="B111" s="832" t="s">
        <v>586</v>
      </c>
      <c r="C111" s="835" t="s">
        <v>599</v>
      </c>
      <c r="D111" s="863" t="s">
        <v>600</v>
      </c>
      <c r="E111" s="835" t="s">
        <v>3481</v>
      </c>
      <c r="F111" s="863" t="s">
        <v>3482</v>
      </c>
      <c r="G111" s="835" t="s">
        <v>3541</v>
      </c>
      <c r="H111" s="835" t="s">
        <v>3542</v>
      </c>
      <c r="I111" s="849">
        <v>60.5</v>
      </c>
      <c r="J111" s="849">
        <v>20</v>
      </c>
      <c r="K111" s="850">
        <v>1210</v>
      </c>
    </row>
    <row r="112" spans="1:11" ht="14.4" customHeight="1" x14ac:dyDescent="0.3">
      <c r="A112" s="831" t="s">
        <v>585</v>
      </c>
      <c r="B112" s="832" t="s">
        <v>586</v>
      </c>
      <c r="C112" s="835" t="s">
        <v>599</v>
      </c>
      <c r="D112" s="863" t="s">
        <v>600</v>
      </c>
      <c r="E112" s="835" t="s">
        <v>3481</v>
      </c>
      <c r="F112" s="863" t="s">
        <v>3482</v>
      </c>
      <c r="G112" s="835" t="s">
        <v>3543</v>
      </c>
      <c r="H112" s="835" t="s">
        <v>3544</v>
      </c>
      <c r="I112" s="849">
        <v>61.060001373291016</v>
      </c>
      <c r="J112" s="849">
        <v>50</v>
      </c>
      <c r="K112" s="850">
        <v>3052.830078125</v>
      </c>
    </row>
    <row r="113" spans="1:11" ht="14.4" customHeight="1" x14ac:dyDescent="0.3">
      <c r="A113" s="831" t="s">
        <v>585</v>
      </c>
      <c r="B113" s="832" t="s">
        <v>586</v>
      </c>
      <c r="C113" s="835" t="s">
        <v>599</v>
      </c>
      <c r="D113" s="863" t="s">
        <v>600</v>
      </c>
      <c r="E113" s="835" t="s">
        <v>3481</v>
      </c>
      <c r="F113" s="863" t="s">
        <v>3482</v>
      </c>
      <c r="G113" s="835" t="s">
        <v>3545</v>
      </c>
      <c r="H113" s="835" t="s">
        <v>3546</v>
      </c>
      <c r="I113" s="849">
        <v>11.739999771118164</v>
      </c>
      <c r="J113" s="849">
        <v>130</v>
      </c>
      <c r="K113" s="850">
        <v>1526.1700134277344</v>
      </c>
    </row>
    <row r="114" spans="1:11" ht="14.4" customHeight="1" x14ac:dyDescent="0.3">
      <c r="A114" s="831" t="s">
        <v>585</v>
      </c>
      <c r="B114" s="832" t="s">
        <v>586</v>
      </c>
      <c r="C114" s="835" t="s">
        <v>599</v>
      </c>
      <c r="D114" s="863" t="s">
        <v>600</v>
      </c>
      <c r="E114" s="835" t="s">
        <v>3481</v>
      </c>
      <c r="F114" s="863" t="s">
        <v>3482</v>
      </c>
      <c r="G114" s="835" t="s">
        <v>3547</v>
      </c>
      <c r="H114" s="835" t="s">
        <v>3548</v>
      </c>
      <c r="I114" s="849">
        <v>13.312000274658203</v>
      </c>
      <c r="J114" s="849">
        <v>105</v>
      </c>
      <c r="K114" s="850">
        <v>1397.800048828125</v>
      </c>
    </row>
    <row r="115" spans="1:11" ht="14.4" customHeight="1" x14ac:dyDescent="0.3">
      <c r="A115" s="831" t="s">
        <v>585</v>
      </c>
      <c r="B115" s="832" t="s">
        <v>586</v>
      </c>
      <c r="C115" s="835" t="s">
        <v>599</v>
      </c>
      <c r="D115" s="863" t="s">
        <v>600</v>
      </c>
      <c r="E115" s="835" t="s">
        <v>3481</v>
      </c>
      <c r="F115" s="863" t="s">
        <v>3482</v>
      </c>
      <c r="G115" s="835" t="s">
        <v>3549</v>
      </c>
      <c r="H115" s="835" t="s">
        <v>3550</v>
      </c>
      <c r="I115" s="849">
        <v>25.530000686645508</v>
      </c>
      <c r="J115" s="849">
        <v>10</v>
      </c>
      <c r="K115" s="850">
        <v>255.30000305175781</v>
      </c>
    </row>
    <row r="116" spans="1:11" ht="14.4" customHeight="1" x14ac:dyDescent="0.3">
      <c r="A116" s="831" t="s">
        <v>585</v>
      </c>
      <c r="B116" s="832" t="s">
        <v>586</v>
      </c>
      <c r="C116" s="835" t="s">
        <v>599</v>
      </c>
      <c r="D116" s="863" t="s">
        <v>600</v>
      </c>
      <c r="E116" s="835" t="s">
        <v>3481</v>
      </c>
      <c r="F116" s="863" t="s">
        <v>3482</v>
      </c>
      <c r="G116" s="835" t="s">
        <v>3551</v>
      </c>
      <c r="H116" s="835" t="s">
        <v>3552</v>
      </c>
      <c r="I116" s="849">
        <v>2.2833333015441895</v>
      </c>
      <c r="J116" s="849">
        <v>650</v>
      </c>
      <c r="K116" s="850">
        <v>1485</v>
      </c>
    </row>
    <row r="117" spans="1:11" ht="14.4" customHeight="1" x14ac:dyDescent="0.3">
      <c r="A117" s="831" t="s">
        <v>585</v>
      </c>
      <c r="B117" s="832" t="s">
        <v>586</v>
      </c>
      <c r="C117" s="835" t="s">
        <v>599</v>
      </c>
      <c r="D117" s="863" t="s">
        <v>600</v>
      </c>
      <c r="E117" s="835" t="s">
        <v>3481</v>
      </c>
      <c r="F117" s="863" t="s">
        <v>3482</v>
      </c>
      <c r="G117" s="835" t="s">
        <v>3553</v>
      </c>
      <c r="H117" s="835" t="s">
        <v>3554</v>
      </c>
      <c r="I117" s="849">
        <v>9.1999998092651367</v>
      </c>
      <c r="J117" s="849">
        <v>5350</v>
      </c>
      <c r="K117" s="850">
        <v>49220</v>
      </c>
    </row>
    <row r="118" spans="1:11" ht="14.4" customHeight="1" x14ac:dyDescent="0.3">
      <c r="A118" s="831" t="s">
        <v>585</v>
      </c>
      <c r="B118" s="832" t="s">
        <v>586</v>
      </c>
      <c r="C118" s="835" t="s">
        <v>599</v>
      </c>
      <c r="D118" s="863" t="s">
        <v>600</v>
      </c>
      <c r="E118" s="835" t="s">
        <v>3481</v>
      </c>
      <c r="F118" s="863" t="s">
        <v>3482</v>
      </c>
      <c r="G118" s="835" t="s">
        <v>3555</v>
      </c>
      <c r="H118" s="835" t="s">
        <v>3556</v>
      </c>
      <c r="I118" s="849">
        <v>2.0433332920074463</v>
      </c>
      <c r="J118" s="849">
        <v>1250</v>
      </c>
      <c r="K118" s="850">
        <v>2555.5</v>
      </c>
    </row>
    <row r="119" spans="1:11" ht="14.4" customHeight="1" x14ac:dyDescent="0.3">
      <c r="A119" s="831" t="s">
        <v>585</v>
      </c>
      <c r="B119" s="832" t="s">
        <v>586</v>
      </c>
      <c r="C119" s="835" t="s">
        <v>599</v>
      </c>
      <c r="D119" s="863" t="s">
        <v>600</v>
      </c>
      <c r="E119" s="835" t="s">
        <v>3481</v>
      </c>
      <c r="F119" s="863" t="s">
        <v>3482</v>
      </c>
      <c r="G119" s="835" t="s">
        <v>3557</v>
      </c>
      <c r="H119" s="835" t="s">
        <v>3558</v>
      </c>
      <c r="I119" s="849">
        <v>58.369998931884766</v>
      </c>
      <c r="J119" s="849">
        <v>50</v>
      </c>
      <c r="K119" s="850">
        <v>2918.5</v>
      </c>
    </row>
    <row r="120" spans="1:11" ht="14.4" customHeight="1" x14ac:dyDescent="0.3">
      <c r="A120" s="831" t="s">
        <v>585</v>
      </c>
      <c r="B120" s="832" t="s">
        <v>586</v>
      </c>
      <c r="C120" s="835" t="s">
        <v>599</v>
      </c>
      <c r="D120" s="863" t="s">
        <v>600</v>
      </c>
      <c r="E120" s="835" t="s">
        <v>3481</v>
      </c>
      <c r="F120" s="863" t="s">
        <v>3482</v>
      </c>
      <c r="G120" s="835" t="s">
        <v>3559</v>
      </c>
      <c r="H120" s="835" t="s">
        <v>3560</v>
      </c>
      <c r="I120" s="849">
        <v>6.2966667811075849</v>
      </c>
      <c r="J120" s="849">
        <v>310</v>
      </c>
      <c r="K120" s="850">
        <v>1952.3999938964844</v>
      </c>
    </row>
    <row r="121" spans="1:11" ht="14.4" customHeight="1" x14ac:dyDescent="0.3">
      <c r="A121" s="831" t="s">
        <v>585</v>
      </c>
      <c r="B121" s="832" t="s">
        <v>586</v>
      </c>
      <c r="C121" s="835" t="s">
        <v>599</v>
      </c>
      <c r="D121" s="863" t="s">
        <v>600</v>
      </c>
      <c r="E121" s="835" t="s">
        <v>3481</v>
      </c>
      <c r="F121" s="863" t="s">
        <v>3482</v>
      </c>
      <c r="G121" s="835" t="s">
        <v>3561</v>
      </c>
      <c r="H121" s="835" t="s">
        <v>3562</v>
      </c>
      <c r="I121" s="849">
        <v>172.5</v>
      </c>
      <c r="J121" s="849">
        <v>3</v>
      </c>
      <c r="K121" s="850">
        <v>517.5</v>
      </c>
    </row>
    <row r="122" spans="1:11" ht="14.4" customHeight="1" x14ac:dyDescent="0.3">
      <c r="A122" s="831" t="s">
        <v>585</v>
      </c>
      <c r="B122" s="832" t="s">
        <v>586</v>
      </c>
      <c r="C122" s="835" t="s">
        <v>599</v>
      </c>
      <c r="D122" s="863" t="s">
        <v>600</v>
      </c>
      <c r="E122" s="835" t="s">
        <v>3481</v>
      </c>
      <c r="F122" s="863" t="s">
        <v>3482</v>
      </c>
      <c r="G122" s="835" t="s">
        <v>3563</v>
      </c>
      <c r="H122" s="835" t="s">
        <v>3564</v>
      </c>
      <c r="I122" s="849">
        <v>20.690000534057617</v>
      </c>
      <c r="J122" s="849">
        <v>500</v>
      </c>
      <c r="K122" s="850">
        <v>10345.400146484375</v>
      </c>
    </row>
    <row r="123" spans="1:11" ht="14.4" customHeight="1" x14ac:dyDescent="0.3">
      <c r="A123" s="831" t="s">
        <v>585</v>
      </c>
      <c r="B123" s="832" t="s">
        <v>586</v>
      </c>
      <c r="C123" s="835" t="s">
        <v>599</v>
      </c>
      <c r="D123" s="863" t="s">
        <v>600</v>
      </c>
      <c r="E123" s="835" t="s">
        <v>3481</v>
      </c>
      <c r="F123" s="863" t="s">
        <v>3482</v>
      </c>
      <c r="G123" s="835" t="s">
        <v>3565</v>
      </c>
      <c r="H123" s="835" t="s">
        <v>3566</v>
      </c>
      <c r="I123" s="849">
        <v>192.05500030517578</v>
      </c>
      <c r="J123" s="849">
        <v>6</v>
      </c>
      <c r="K123" s="850">
        <v>1141.2999877929687</v>
      </c>
    </row>
    <row r="124" spans="1:11" ht="14.4" customHeight="1" x14ac:dyDescent="0.3">
      <c r="A124" s="831" t="s">
        <v>585</v>
      </c>
      <c r="B124" s="832" t="s">
        <v>586</v>
      </c>
      <c r="C124" s="835" t="s">
        <v>599</v>
      </c>
      <c r="D124" s="863" t="s">
        <v>600</v>
      </c>
      <c r="E124" s="835" t="s">
        <v>3481</v>
      </c>
      <c r="F124" s="863" t="s">
        <v>3482</v>
      </c>
      <c r="G124" s="835" t="s">
        <v>3567</v>
      </c>
      <c r="H124" s="835" t="s">
        <v>3568</v>
      </c>
      <c r="I124" s="849">
        <v>286.76998901367187</v>
      </c>
      <c r="J124" s="849">
        <v>2</v>
      </c>
      <c r="K124" s="850">
        <v>573.53997802734375</v>
      </c>
    </row>
    <row r="125" spans="1:11" ht="14.4" customHeight="1" x14ac:dyDescent="0.3">
      <c r="A125" s="831" t="s">
        <v>585</v>
      </c>
      <c r="B125" s="832" t="s">
        <v>586</v>
      </c>
      <c r="C125" s="835" t="s">
        <v>599</v>
      </c>
      <c r="D125" s="863" t="s">
        <v>600</v>
      </c>
      <c r="E125" s="835" t="s">
        <v>3481</v>
      </c>
      <c r="F125" s="863" t="s">
        <v>3482</v>
      </c>
      <c r="G125" s="835" t="s">
        <v>3569</v>
      </c>
      <c r="H125" s="835" t="s">
        <v>3570</v>
      </c>
      <c r="I125" s="849">
        <v>1.0866667032241821</v>
      </c>
      <c r="J125" s="849">
        <v>4500</v>
      </c>
      <c r="K125" s="850">
        <v>4889</v>
      </c>
    </row>
    <row r="126" spans="1:11" ht="14.4" customHeight="1" x14ac:dyDescent="0.3">
      <c r="A126" s="831" t="s">
        <v>585</v>
      </c>
      <c r="B126" s="832" t="s">
        <v>586</v>
      </c>
      <c r="C126" s="835" t="s">
        <v>599</v>
      </c>
      <c r="D126" s="863" t="s">
        <v>600</v>
      </c>
      <c r="E126" s="835" t="s">
        <v>3481</v>
      </c>
      <c r="F126" s="863" t="s">
        <v>3482</v>
      </c>
      <c r="G126" s="835" t="s">
        <v>3571</v>
      </c>
      <c r="H126" s="835" t="s">
        <v>3572</v>
      </c>
      <c r="I126" s="849">
        <v>0.47999998927116394</v>
      </c>
      <c r="J126" s="849">
        <v>1600</v>
      </c>
      <c r="K126" s="850">
        <v>768</v>
      </c>
    </row>
    <row r="127" spans="1:11" ht="14.4" customHeight="1" x14ac:dyDescent="0.3">
      <c r="A127" s="831" t="s">
        <v>585</v>
      </c>
      <c r="B127" s="832" t="s">
        <v>586</v>
      </c>
      <c r="C127" s="835" t="s">
        <v>599</v>
      </c>
      <c r="D127" s="863" t="s">
        <v>600</v>
      </c>
      <c r="E127" s="835" t="s">
        <v>3481</v>
      </c>
      <c r="F127" s="863" t="s">
        <v>3482</v>
      </c>
      <c r="G127" s="835" t="s">
        <v>3573</v>
      </c>
      <c r="H127" s="835" t="s">
        <v>3574</v>
      </c>
      <c r="I127" s="849">
        <v>1.671999955177307</v>
      </c>
      <c r="J127" s="849">
        <v>3000</v>
      </c>
      <c r="K127" s="850">
        <v>5014</v>
      </c>
    </row>
    <row r="128" spans="1:11" ht="14.4" customHeight="1" x14ac:dyDescent="0.3">
      <c r="A128" s="831" t="s">
        <v>585</v>
      </c>
      <c r="B128" s="832" t="s">
        <v>586</v>
      </c>
      <c r="C128" s="835" t="s">
        <v>599</v>
      </c>
      <c r="D128" s="863" t="s">
        <v>600</v>
      </c>
      <c r="E128" s="835" t="s">
        <v>3481</v>
      </c>
      <c r="F128" s="863" t="s">
        <v>3482</v>
      </c>
      <c r="G128" s="835" t="s">
        <v>3575</v>
      </c>
      <c r="H128" s="835" t="s">
        <v>3576</v>
      </c>
      <c r="I128" s="849">
        <v>7.1599998474121094</v>
      </c>
      <c r="J128" s="849">
        <v>1100</v>
      </c>
      <c r="K128" s="850">
        <v>7875.110107421875</v>
      </c>
    </row>
    <row r="129" spans="1:11" ht="14.4" customHeight="1" x14ac:dyDescent="0.3">
      <c r="A129" s="831" t="s">
        <v>585</v>
      </c>
      <c r="B129" s="832" t="s">
        <v>586</v>
      </c>
      <c r="C129" s="835" t="s">
        <v>599</v>
      </c>
      <c r="D129" s="863" t="s">
        <v>600</v>
      </c>
      <c r="E129" s="835" t="s">
        <v>3481</v>
      </c>
      <c r="F129" s="863" t="s">
        <v>3482</v>
      </c>
      <c r="G129" s="835" t="s">
        <v>3577</v>
      </c>
      <c r="H129" s="835" t="s">
        <v>3578</v>
      </c>
      <c r="I129" s="849">
        <v>0.66800001859664915</v>
      </c>
      <c r="J129" s="849">
        <v>1605</v>
      </c>
      <c r="K129" s="850">
        <v>1074.3000030517578</v>
      </c>
    </row>
    <row r="130" spans="1:11" ht="14.4" customHeight="1" x14ac:dyDescent="0.3">
      <c r="A130" s="831" t="s">
        <v>585</v>
      </c>
      <c r="B130" s="832" t="s">
        <v>586</v>
      </c>
      <c r="C130" s="835" t="s">
        <v>599</v>
      </c>
      <c r="D130" s="863" t="s">
        <v>600</v>
      </c>
      <c r="E130" s="835" t="s">
        <v>3481</v>
      </c>
      <c r="F130" s="863" t="s">
        <v>3482</v>
      </c>
      <c r="G130" s="835" t="s">
        <v>3579</v>
      </c>
      <c r="H130" s="835" t="s">
        <v>3580</v>
      </c>
      <c r="I130" s="849">
        <v>14.649999618530273</v>
      </c>
      <c r="J130" s="849">
        <v>300</v>
      </c>
      <c r="K130" s="850">
        <v>4395.260009765625</v>
      </c>
    </row>
    <row r="131" spans="1:11" ht="14.4" customHeight="1" x14ac:dyDescent="0.3">
      <c r="A131" s="831" t="s">
        <v>585</v>
      </c>
      <c r="B131" s="832" t="s">
        <v>586</v>
      </c>
      <c r="C131" s="835" t="s">
        <v>599</v>
      </c>
      <c r="D131" s="863" t="s">
        <v>600</v>
      </c>
      <c r="E131" s="835" t="s">
        <v>3481</v>
      </c>
      <c r="F131" s="863" t="s">
        <v>3482</v>
      </c>
      <c r="G131" s="835" t="s">
        <v>3581</v>
      </c>
      <c r="H131" s="835" t="s">
        <v>3582</v>
      </c>
      <c r="I131" s="849">
        <v>5.2099999019077847</v>
      </c>
      <c r="J131" s="849">
        <v>700</v>
      </c>
      <c r="K131" s="850">
        <v>3643.5500183105469</v>
      </c>
    </row>
    <row r="132" spans="1:11" ht="14.4" customHeight="1" x14ac:dyDescent="0.3">
      <c r="A132" s="831" t="s">
        <v>585</v>
      </c>
      <c r="B132" s="832" t="s">
        <v>586</v>
      </c>
      <c r="C132" s="835" t="s">
        <v>599</v>
      </c>
      <c r="D132" s="863" t="s">
        <v>600</v>
      </c>
      <c r="E132" s="835" t="s">
        <v>3481</v>
      </c>
      <c r="F132" s="863" t="s">
        <v>3482</v>
      </c>
      <c r="G132" s="835" t="s">
        <v>3583</v>
      </c>
      <c r="H132" s="835" t="s">
        <v>3584</v>
      </c>
      <c r="I132" s="849">
        <v>8.4700002670288086</v>
      </c>
      <c r="J132" s="849">
        <v>4410</v>
      </c>
      <c r="K132" s="850">
        <v>37352.70068359375</v>
      </c>
    </row>
    <row r="133" spans="1:11" ht="14.4" customHeight="1" x14ac:dyDescent="0.3">
      <c r="A133" s="831" t="s">
        <v>585</v>
      </c>
      <c r="B133" s="832" t="s">
        <v>586</v>
      </c>
      <c r="C133" s="835" t="s">
        <v>599</v>
      </c>
      <c r="D133" s="863" t="s">
        <v>600</v>
      </c>
      <c r="E133" s="835" t="s">
        <v>3481</v>
      </c>
      <c r="F133" s="863" t="s">
        <v>3482</v>
      </c>
      <c r="G133" s="835" t="s">
        <v>3585</v>
      </c>
      <c r="H133" s="835" t="s">
        <v>3586</v>
      </c>
      <c r="I133" s="849">
        <v>2.1750000715255737</v>
      </c>
      <c r="J133" s="849">
        <v>600</v>
      </c>
      <c r="K133" s="850">
        <v>1305</v>
      </c>
    </row>
    <row r="134" spans="1:11" ht="14.4" customHeight="1" x14ac:dyDescent="0.3">
      <c r="A134" s="831" t="s">
        <v>585</v>
      </c>
      <c r="B134" s="832" t="s">
        <v>586</v>
      </c>
      <c r="C134" s="835" t="s">
        <v>599</v>
      </c>
      <c r="D134" s="863" t="s">
        <v>600</v>
      </c>
      <c r="E134" s="835" t="s">
        <v>3481</v>
      </c>
      <c r="F134" s="863" t="s">
        <v>3482</v>
      </c>
      <c r="G134" s="835" t="s">
        <v>3587</v>
      </c>
      <c r="H134" s="835" t="s">
        <v>3588</v>
      </c>
      <c r="I134" s="849">
        <v>42.349998474121094</v>
      </c>
      <c r="J134" s="849">
        <v>28</v>
      </c>
      <c r="K134" s="850">
        <v>1185.8000183105469</v>
      </c>
    </row>
    <row r="135" spans="1:11" ht="14.4" customHeight="1" x14ac:dyDescent="0.3">
      <c r="A135" s="831" t="s">
        <v>585</v>
      </c>
      <c r="B135" s="832" t="s">
        <v>586</v>
      </c>
      <c r="C135" s="835" t="s">
        <v>599</v>
      </c>
      <c r="D135" s="863" t="s">
        <v>600</v>
      </c>
      <c r="E135" s="835" t="s">
        <v>3481</v>
      </c>
      <c r="F135" s="863" t="s">
        <v>3482</v>
      </c>
      <c r="G135" s="835" t="s">
        <v>3589</v>
      </c>
      <c r="H135" s="835" t="s">
        <v>3590</v>
      </c>
      <c r="I135" s="849">
        <v>1.0299999713897705</v>
      </c>
      <c r="J135" s="849">
        <v>150</v>
      </c>
      <c r="K135" s="850">
        <v>154.5</v>
      </c>
    </row>
    <row r="136" spans="1:11" ht="14.4" customHeight="1" x14ac:dyDescent="0.3">
      <c r="A136" s="831" t="s">
        <v>585</v>
      </c>
      <c r="B136" s="832" t="s">
        <v>586</v>
      </c>
      <c r="C136" s="835" t="s">
        <v>599</v>
      </c>
      <c r="D136" s="863" t="s">
        <v>600</v>
      </c>
      <c r="E136" s="835" t="s">
        <v>3481</v>
      </c>
      <c r="F136" s="863" t="s">
        <v>3482</v>
      </c>
      <c r="G136" s="835" t="s">
        <v>3591</v>
      </c>
      <c r="H136" s="835" t="s">
        <v>3592</v>
      </c>
      <c r="I136" s="849">
        <v>7.380000114440918</v>
      </c>
      <c r="J136" s="849">
        <v>200</v>
      </c>
      <c r="K136" s="850">
        <v>1476.199951171875</v>
      </c>
    </row>
    <row r="137" spans="1:11" ht="14.4" customHeight="1" x14ac:dyDescent="0.3">
      <c r="A137" s="831" t="s">
        <v>585</v>
      </c>
      <c r="B137" s="832" t="s">
        <v>586</v>
      </c>
      <c r="C137" s="835" t="s">
        <v>599</v>
      </c>
      <c r="D137" s="863" t="s">
        <v>600</v>
      </c>
      <c r="E137" s="835" t="s">
        <v>3481</v>
      </c>
      <c r="F137" s="863" t="s">
        <v>3482</v>
      </c>
      <c r="G137" s="835" t="s">
        <v>3593</v>
      </c>
      <c r="H137" s="835" t="s">
        <v>3594</v>
      </c>
      <c r="I137" s="849">
        <v>3.130000114440918</v>
      </c>
      <c r="J137" s="849">
        <v>1400</v>
      </c>
      <c r="K137" s="850">
        <v>4382</v>
      </c>
    </row>
    <row r="138" spans="1:11" ht="14.4" customHeight="1" x14ac:dyDescent="0.3">
      <c r="A138" s="831" t="s">
        <v>585</v>
      </c>
      <c r="B138" s="832" t="s">
        <v>586</v>
      </c>
      <c r="C138" s="835" t="s">
        <v>599</v>
      </c>
      <c r="D138" s="863" t="s">
        <v>600</v>
      </c>
      <c r="E138" s="835" t="s">
        <v>3481</v>
      </c>
      <c r="F138" s="863" t="s">
        <v>3482</v>
      </c>
      <c r="G138" s="835" t="s">
        <v>3595</v>
      </c>
      <c r="H138" s="835" t="s">
        <v>3596</v>
      </c>
      <c r="I138" s="849">
        <v>12.100000381469727</v>
      </c>
      <c r="J138" s="849">
        <v>10</v>
      </c>
      <c r="K138" s="850">
        <v>121</v>
      </c>
    </row>
    <row r="139" spans="1:11" ht="14.4" customHeight="1" x14ac:dyDescent="0.3">
      <c r="A139" s="831" t="s">
        <v>585</v>
      </c>
      <c r="B139" s="832" t="s">
        <v>586</v>
      </c>
      <c r="C139" s="835" t="s">
        <v>599</v>
      </c>
      <c r="D139" s="863" t="s">
        <v>600</v>
      </c>
      <c r="E139" s="835" t="s">
        <v>3481</v>
      </c>
      <c r="F139" s="863" t="s">
        <v>3482</v>
      </c>
      <c r="G139" s="835" t="s">
        <v>3597</v>
      </c>
      <c r="H139" s="835" t="s">
        <v>3598</v>
      </c>
      <c r="I139" s="849">
        <v>12.100000381469727</v>
      </c>
      <c r="J139" s="849">
        <v>10</v>
      </c>
      <c r="K139" s="850">
        <v>121</v>
      </c>
    </row>
    <row r="140" spans="1:11" ht="14.4" customHeight="1" x14ac:dyDescent="0.3">
      <c r="A140" s="831" t="s">
        <v>585</v>
      </c>
      <c r="B140" s="832" t="s">
        <v>586</v>
      </c>
      <c r="C140" s="835" t="s">
        <v>599</v>
      </c>
      <c r="D140" s="863" t="s">
        <v>600</v>
      </c>
      <c r="E140" s="835" t="s">
        <v>3481</v>
      </c>
      <c r="F140" s="863" t="s">
        <v>3482</v>
      </c>
      <c r="G140" s="835" t="s">
        <v>3599</v>
      </c>
      <c r="H140" s="835" t="s">
        <v>3600</v>
      </c>
      <c r="I140" s="849">
        <v>0.4699999988079071</v>
      </c>
      <c r="J140" s="849">
        <v>4300</v>
      </c>
      <c r="K140" s="850">
        <v>2021</v>
      </c>
    </row>
    <row r="141" spans="1:11" ht="14.4" customHeight="1" x14ac:dyDescent="0.3">
      <c r="A141" s="831" t="s">
        <v>585</v>
      </c>
      <c r="B141" s="832" t="s">
        <v>586</v>
      </c>
      <c r="C141" s="835" t="s">
        <v>599</v>
      </c>
      <c r="D141" s="863" t="s">
        <v>600</v>
      </c>
      <c r="E141" s="835" t="s">
        <v>3481</v>
      </c>
      <c r="F141" s="863" t="s">
        <v>3482</v>
      </c>
      <c r="G141" s="835" t="s">
        <v>3601</v>
      </c>
      <c r="H141" s="835" t="s">
        <v>3602</v>
      </c>
      <c r="I141" s="849">
        <v>1.9840000152587891</v>
      </c>
      <c r="J141" s="849">
        <v>1200</v>
      </c>
      <c r="K141" s="850">
        <v>2380</v>
      </c>
    </row>
    <row r="142" spans="1:11" ht="14.4" customHeight="1" x14ac:dyDescent="0.3">
      <c r="A142" s="831" t="s">
        <v>585</v>
      </c>
      <c r="B142" s="832" t="s">
        <v>586</v>
      </c>
      <c r="C142" s="835" t="s">
        <v>599</v>
      </c>
      <c r="D142" s="863" t="s">
        <v>600</v>
      </c>
      <c r="E142" s="835" t="s">
        <v>3481</v>
      </c>
      <c r="F142" s="863" t="s">
        <v>3482</v>
      </c>
      <c r="G142" s="835" t="s">
        <v>3603</v>
      </c>
      <c r="H142" s="835" t="s">
        <v>3604</v>
      </c>
      <c r="I142" s="849">
        <v>2.0499999523162842</v>
      </c>
      <c r="J142" s="849">
        <v>100</v>
      </c>
      <c r="K142" s="850">
        <v>205</v>
      </c>
    </row>
    <row r="143" spans="1:11" ht="14.4" customHeight="1" x14ac:dyDescent="0.3">
      <c r="A143" s="831" t="s">
        <v>585</v>
      </c>
      <c r="B143" s="832" t="s">
        <v>586</v>
      </c>
      <c r="C143" s="835" t="s">
        <v>599</v>
      </c>
      <c r="D143" s="863" t="s">
        <v>600</v>
      </c>
      <c r="E143" s="835" t="s">
        <v>3481</v>
      </c>
      <c r="F143" s="863" t="s">
        <v>3482</v>
      </c>
      <c r="G143" s="835" t="s">
        <v>3605</v>
      </c>
      <c r="H143" s="835" t="s">
        <v>3606</v>
      </c>
      <c r="I143" s="849">
        <v>3.0699999332427979</v>
      </c>
      <c r="J143" s="849">
        <v>700</v>
      </c>
      <c r="K143" s="850">
        <v>2149</v>
      </c>
    </row>
    <row r="144" spans="1:11" ht="14.4" customHeight="1" x14ac:dyDescent="0.3">
      <c r="A144" s="831" t="s">
        <v>585</v>
      </c>
      <c r="B144" s="832" t="s">
        <v>586</v>
      </c>
      <c r="C144" s="835" t="s">
        <v>599</v>
      </c>
      <c r="D144" s="863" t="s">
        <v>600</v>
      </c>
      <c r="E144" s="835" t="s">
        <v>3481</v>
      </c>
      <c r="F144" s="863" t="s">
        <v>3482</v>
      </c>
      <c r="G144" s="835" t="s">
        <v>3607</v>
      </c>
      <c r="H144" s="835" t="s">
        <v>3608</v>
      </c>
      <c r="I144" s="849">
        <v>3.0999999046325684</v>
      </c>
      <c r="J144" s="849">
        <v>200</v>
      </c>
      <c r="K144" s="850">
        <v>620</v>
      </c>
    </row>
    <row r="145" spans="1:11" ht="14.4" customHeight="1" x14ac:dyDescent="0.3">
      <c r="A145" s="831" t="s">
        <v>585</v>
      </c>
      <c r="B145" s="832" t="s">
        <v>586</v>
      </c>
      <c r="C145" s="835" t="s">
        <v>599</v>
      </c>
      <c r="D145" s="863" t="s">
        <v>600</v>
      </c>
      <c r="E145" s="835" t="s">
        <v>3481</v>
      </c>
      <c r="F145" s="863" t="s">
        <v>3482</v>
      </c>
      <c r="G145" s="835" t="s">
        <v>3609</v>
      </c>
      <c r="H145" s="835" t="s">
        <v>3610</v>
      </c>
      <c r="I145" s="849">
        <v>2.1660000801086428</v>
      </c>
      <c r="J145" s="849">
        <v>950</v>
      </c>
      <c r="K145" s="850">
        <v>2058</v>
      </c>
    </row>
    <row r="146" spans="1:11" ht="14.4" customHeight="1" x14ac:dyDescent="0.3">
      <c r="A146" s="831" t="s">
        <v>585</v>
      </c>
      <c r="B146" s="832" t="s">
        <v>586</v>
      </c>
      <c r="C146" s="835" t="s">
        <v>599</v>
      </c>
      <c r="D146" s="863" t="s">
        <v>600</v>
      </c>
      <c r="E146" s="835" t="s">
        <v>3481</v>
      </c>
      <c r="F146" s="863" t="s">
        <v>3482</v>
      </c>
      <c r="G146" s="835" t="s">
        <v>3611</v>
      </c>
      <c r="H146" s="835" t="s">
        <v>3612</v>
      </c>
      <c r="I146" s="849">
        <v>21.239999771118164</v>
      </c>
      <c r="J146" s="849">
        <v>50</v>
      </c>
      <c r="K146" s="850">
        <v>1062</v>
      </c>
    </row>
    <row r="147" spans="1:11" ht="14.4" customHeight="1" x14ac:dyDescent="0.3">
      <c r="A147" s="831" t="s">
        <v>585</v>
      </c>
      <c r="B147" s="832" t="s">
        <v>586</v>
      </c>
      <c r="C147" s="835" t="s">
        <v>599</v>
      </c>
      <c r="D147" s="863" t="s">
        <v>600</v>
      </c>
      <c r="E147" s="835" t="s">
        <v>3481</v>
      </c>
      <c r="F147" s="863" t="s">
        <v>3482</v>
      </c>
      <c r="G147" s="835" t="s">
        <v>3613</v>
      </c>
      <c r="H147" s="835" t="s">
        <v>3614</v>
      </c>
      <c r="I147" s="849">
        <v>2.5199999809265137</v>
      </c>
      <c r="J147" s="849">
        <v>550</v>
      </c>
      <c r="K147" s="850">
        <v>1386</v>
      </c>
    </row>
    <row r="148" spans="1:11" ht="14.4" customHeight="1" x14ac:dyDescent="0.3">
      <c r="A148" s="831" t="s">
        <v>585</v>
      </c>
      <c r="B148" s="832" t="s">
        <v>586</v>
      </c>
      <c r="C148" s="835" t="s">
        <v>599</v>
      </c>
      <c r="D148" s="863" t="s">
        <v>600</v>
      </c>
      <c r="E148" s="835" t="s">
        <v>3481</v>
      </c>
      <c r="F148" s="863" t="s">
        <v>3482</v>
      </c>
      <c r="G148" s="835" t="s">
        <v>3615</v>
      </c>
      <c r="H148" s="835" t="s">
        <v>3616</v>
      </c>
      <c r="I148" s="849">
        <v>1.0700000524520874</v>
      </c>
      <c r="J148" s="849">
        <v>1000</v>
      </c>
      <c r="K148" s="850">
        <v>1066</v>
      </c>
    </row>
    <row r="149" spans="1:11" ht="14.4" customHeight="1" x14ac:dyDescent="0.3">
      <c r="A149" s="831" t="s">
        <v>585</v>
      </c>
      <c r="B149" s="832" t="s">
        <v>586</v>
      </c>
      <c r="C149" s="835" t="s">
        <v>599</v>
      </c>
      <c r="D149" s="863" t="s">
        <v>600</v>
      </c>
      <c r="E149" s="835" t="s">
        <v>3617</v>
      </c>
      <c r="F149" s="863" t="s">
        <v>3618</v>
      </c>
      <c r="G149" s="835" t="s">
        <v>3619</v>
      </c>
      <c r="H149" s="835" t="s">
        <v>3620</v>
      </c>
      <c r="I149" s="849">
        <v>150</v>
      </c>
      <c r="J149" s="849">
        <v>20</v>
      </c>
      <c r="K149" s="850">
        <v>3000</v>
      </c>
    </row>
    <row r="150" spans="1:11" ht="14.4" customHeight="1" x14ac:dyDescent="0.3">
      <c r="A150" s="831" t="s">
        <v>585</v>
      </c>
      <c r="B150" s="832" t="s">
        <v>586</v>
      </c>
      <c r="C150" s="835" t="s">
        <v>599</v>
      </c>
      <c r="D150" s="863" t="s">
        <v>600</v>
      </c>
      <c r="E150" s="835" t="s">
        <v>3617</v>
      </c>
      <c r="F150" s="863" t="s">
        <v>3618</v>
      </c>
      <c r="G150" s="835" t="s">
        <v>3621</v>
      </c>
      <c r="H150" s="835" t="s">
        <v>3622</v>
      </c>
      <c r="I150" s="849">
        <v>10.342499971389771</v>
      </c>
      <c r="J150" s="849">
        <v>1000</v>
      </c>
      <c r="K150" s="850">
        <v>10236</v>
      </c>
    </row>
    <row r="151" spans="1:11" ht="14.4" customHeight="1" x14ac:dyDescent="0.3">
      <c r="A151" s="831" t="s">
        <v>585</v>
      </c>
      <c r="B151" s="832" t="s">
        <v>586</v>
      </c>
      <c r="C151" s="835" t="s">
        <v>599</v>
      </c>
      <c r="D151" s="863" t="s">
        <v>600</v>
      </c>
      <c r="E151" s="835" t="s">
        <v>3617</v>
      </c>
      <c r="F151" s="863" t="s">
        <v>3618</v>
      </c>
      <c r="G151" s="835" t="s">
        <v>3623</v>
      </c>
      <c r="H151" s="835" t="s">
        <v>3624</v>
      </c>
      <c r="I151" s="849">
        <v>16.454999923706055</v>
      </c>
      <c r="J151" s="849">
        <v>70</v>
      </c>
      <c r="K151" s="850">
        <v>1152</v>
      </c>
    </row>
    <row r="152" spans="1:11" ht="14.4" customHeight="1" x14ac:dyDescent="0.3">
      <c r="A152" s="831" t="s">
        <v>585</v>
      </c>
      <c r="B152" s="832" t="s">
        <v>586</v>
      </c>
      <c r="C152" s="835" t="s">
        <v>599</v>
      </c>
      <c r="D152" s="863" t="s">
        <v>600</v>
      </c>
      <c r="E152" s="835" t="s">
        <v>3625</v>
      </c>
      <c r="F152" s="863" t="s">
        <v>3626</v>
      </c>
      <c r="G152" s="835" t="s">
        <v>3627</v>
      </c>
      <c r="H152" s="835" t="s">
        <v>3628</v>
      </c>
      <c r="I152" s="849">
        <v>0.46000000834465027</v>
      </c>
      <c r="J152" s="849">
        <v>200</v>
      </c>
      <c r="K152" s="850">
        <v>92</v>
      </c>
    </row>
    <row r="153" spans="1:11" ht="14.4" customHeight="1" x14ac:dyDescent="0.3">
      <c r="A153" s="831" t="s">
        <v>585</v>
      </c>
      <c r="B153" s="832" t="s">
        <v>586</v>
      </c>
      <c r="C153" s="835" t="s">
        <v>599</v>
      </c>
      <c r="D153" s="863" t="s">
        <v>600</v>
      </c>
      <c r="E153" s="835" t="s">
        <v>3625</v>
      </c>
      <c r="F153" s="863" t="s">
        <v>3626</v>
      </c>
      <c r="G153" s="835" t="s">
        <v>3629</v>
      </c>
      <c r="H153" s="835" t="s">
        <v>3630</v>
      </c>
      <c r="I153" s="849">
        <v>0.29777778519524467</v>
      </c>
      <c r="J153" s="849">
        <v>3500</v>
      </c>
      <c r="K153" s="850">
        <v>1049</v>
      </c>
    </row>
    <row r="154" spans="1:11" ht="14.4" customHeight="1" x14ac:dyDescent="0.3">
      <c r="A154" s="831" t="s">
        <v>585</v>
      </c>
      <c r="B154" s="832" t="s">
        <v>586</v>
      </c>
      <c r="C154" s="835" t="s">
        <v>599</v>
      </c>
      <c r="D154" s="863" t="s">
        <v>600</v>
      </c>
      <c r="E154" s="835" t="s">
        <v>3625</v>
      </c>
      <c r="F154" s="863" t="s">
        <v>3626</v>
      </c>
      <c r="G154" s="835" t="s">
        <v>3631</v>
      </c>
      <c r="H154" s="835" t="s">
        <v>3632</v>
      </c>
      <c r="I154" s="849">
        <v>0.30000001192092896</v>
      </c>
      <c r="J154" s="849">
        <v>600</v>
      </c>
      <c r="K154" s="850">
        <v>180</v>
      </c>
    </row>
    <row r="155" spans="1:11" ht="14.4" customHeight="1" x14ac:dyDescent="0.3">
      <c r="A155" s="831" t="s">
        <v>585</v>
      </c>
      <c r="B155" s="832" t="s">
        <v>586</v>
      </c>
      <c r="C155" s="835" t="s">
        <v>599</v>
      </c>
      <c r="D155" s="863" t="s">
        <v>600</v>
      </c>
      <c r="E155" s="835" t="s">
        <v>3625</v>
      </c>
      <c r="F155" s="863" t="s">
        <v>3626</v>
      </c>
      <c r="G155" s="835" t="s">
        <v>3633</v>
      </c>
      <c r="H155" s="835" t="s">
        <v>3634</v>
      </c>
      <c r="I155" s="849">
        <v>0.29500000178813934</v>
      </c>
      <c r="J155" s="849">
        <v>300</v>
      </c>
      <c r="K155" s="850">
        <v>89</v>
      </c>
    </row>
    <row r="156" spans="1:11" ht="14.4" customHeight="1" x14ac:dyDescent="0.3">
      <c r="A156" s="831" t="s">
        <v>585</v>
      </c>
      <c r="B156" s="832" t="s">
        <v>586</v>
      </c>
      <c r="C156" s="835" t="s">
        <v>599</v>
      </c>
      <c r="D156" s="863" t="s">
        <v>600</v>
      </c>
      <c r="E156" s="835" t="s">
        <v>3625</v>
      </c>
      <c r="F156" s="863" t="s">
        <v>3626</v>
      </c>
      <c r="G156" s="835" t="s">
        <v>3635</v>
      </c>
      <c r="H156" s="835" t="s">
        <v>3636</v>
      </c>
      <c r="I156" s="849">
        <v>0.54428573165621075</v>
      </c>
      <c r="J156" s="849">
        <v>3600</v>
      </c>
      <c r="K156" s="850">
        <v>1961</v>
      </c>
    </row>
    <row r="157" spans="1:11" ht="14.4" customHeight="1" x14ac:dyDescent="0.3">
      <c r="A157" s="831" t="s">
        <v>585</v>
      </c>
      <c r="B157" s="832" t="s">
        <v>586</v>
      </c>
      <c r="C157" s="835" t="s">
        <v>599</v>
      </c>
      <c r="D157" s="863" t="s">
        <v>600</v>
      </c>
      <c r="E157" s="835" t="s">
        <v>3625</v>
      </c>
      <c r="F157" s="863" t="s">
        <v>3626</v>
      </c>
      <c r="G157" s="835" t="s">
        <v>3637</v>
      </c>
      <c r="H157" s="835" t="s">
        <v>3638</v>
      </c>
      <c r="I157" s="849">
        <v>1.8024999499320984</v>
      </c>
      <c r="J157" s="849">
        <v>1000</v>
      </c>
      <c r="K157" s="850">
        <v>1804</v>
      </c>
    </row>
    <row r="158" spans="1:11" ht="14.4" customHeight="1" x14ac:dyDescent="0.3">
      <c r="A158" s="831" t="s">
        <v>585</v>
      </c>
      <c r="B158" s="832" t="s">
        <v>586</v>
      </c>
      <c r="C158" s="835" t="s">
        <v>599</v>
      </c>
      <c r="D158" s="863" t="s">
        <v>600</v>
      </c>
      <c r="E158" s="835" t="s">
        <v>3625</v>
      </c>
      <c r="F158" s="863" t="s">
        <v>3626</v>
      </c>
      <c r="G158" s="835" t="s">
        <v>3639</v>
      </c>
      <c r="H158" s="835" t="s">
        <v>3640</v>
      </c>
      <c r="I158" s="849">
        <v>1.809999942779541</v>
      </c>
      <c r="J158" s="849">
        <v>100</v>
      </c>
      <c r="K158" s="850">
        <v>181</v>
      </c>
    </row>
    <row r="159" spans="1:11" ht="14.4" customHeight="1" x14ac:dyDescent="0.3">
      <c r="A159" s="831" t="s">
        <v>585</v>
      </c>
      <c r="B159" s="832" t="s">
        <v>586</v>
      </c>
      <c r="C159" s="835" t="s">
        <v>599</v>
      </c>
      <c r="D159" s="863" t="s">
        <v>600</v>
      </c>
      <c r="E159" s="835" t="s">
        <v>3641</v>
      </c>
      <c r="F159" s="863" t="s">
        <v>3642</v>
      </c>
      <c r="G159" s="835" t="s">
        <v>3643</v>
      </c>
      <c r="H159" s="835" t="s">
        <v>3644</v>
      </c>
      <c r="I159" s="849">
        <v>0.62999999523162842</v>
      </c>
      <c r="J159" s="849">
        <v>7400</v>
      </c>
      <c r="K159" s="850">
        <v>4662</v>
      </c>
    </row>
    <row r="160" spans="1:11" ht="14.4" customHeight="1" x14ac:dyDescent="0.3">
      <c r="A160" s="831" t="s">
        <v>585</v>
      </c>
      <c r="B160" s="832" t="s">
        <v>586</v>
      </c>
      <c r="C160" s="835" t="s">
        <v>599</v>
      </c>
      <c r="D160" s="863" t="s">
        <v>600</v>
      </c>
      <c r="E160" s="835" t="s">
        <v>3641</v>
      </c>
      <c r="F160" s="863" t="s">
        <v>3642</v>
      </c>
      <c r="G160" s="835" t="s">
        <v>3645</v>
      </c>
      <c r="H160" s="835" t="s">
        <v>3646</v>
      </c>
      <c r="I160" s="849">
        <v>0.62999999523162842</v>
      </c>
      <c r="J160" s="849">
        <v>15600</v>
      </c>
      <c r="K160" s="850">
        <v>9828</v>
      </c>
    </row>
    <row r="161" spans="1:11" ht="14.4" customHeight="1" x14ac:dyDescent="0.3">
      <c r="A161" s="831" t="s">
        <v>585</v>
      </c>
      <c r="B161" s="832" t="s">
        <v>586</v>
      </c>
      <c r="C161" s="835" t="s">
        <v>599</v>
      </c>
      <c r="D161" s="863" t="s">
        <v>600</v>
      </c>
      <c r="E161" s="835" t="s">
        <v>3641</v>
      </c>
      <c r="F161" s="863" t="s">
        <v>3642</v>
      </c>
      <c r="G161" s="835" t="s">
        <v>3647</v>
      </c>
      <c r="H161" s="835" t="s">
        <v>3648</v>
      </c>
      <c r="I161" s="849">
        <v>0.63249999284744263</v>
      </c>
      <c r="J161" s="849">
        <v>6000</v>
      </c>
      <c r="K161" s="850">
        <v>3790</v>
      </c>
    </row>
    <row r="162" spans="1:11" ht="14.4" customHeight="1" x14ac:dyDescent="0.3">
      <c r="A162" s="831" t="s">
        <v>585</v>
      </c>
      <c r="B162" s="832" t="s">
        <v>586</v>
      </c>
      <c r="C162" s="835" t="s">
        <v>599</v>
      </c>
      <c r="D162" s="863" t="s">
        <v>600</v>
      </c>
      <c r="E162" s="835" t="s">
        <v>3641</v>
      </c>
      <c r="F162" s="863" t="s">
        <v>3642</v>
      </c>
      <c r="G162" s="835" t="s">
        <v>3649</v>
      </c>
      <c r="H162" s="835" t="s">
        <v>3650</v>
      </c>
      <c r="I162" s="849">
        <v>7.5</v>
      </c>
      <c r="J162" s="849">
        <v>100</v>
      </c>
      <c r="K162" s="850">
        <v>750</v>
      </c>
    </row>
    <row r="163" spans="1:11" ht="14.4" customHeight="1" x14ac:dyDescent="0.3">
      <c r="A163" s="831" t="s">
        <v>585</v>
      </c>
      <c r="B163" s="832" t="s">
        <v>586</v>
      </c>
      <c r="C163" s="835" t="s">
        <v>599</v>
      </c>
      <c r="D163" s="863" t="s">
        <v>600</v>
      </c>
      <c r="E163" s="835" t="s">
        <v>3641</v>
      </c>
      <c r="F163" s="863" t="s">
        <v>3642</v>
      </c>
      <c r="G163" s="835" t="s">
        <v>3651</v>
      </c>
      <c r="H163" s="835" t="s">
        <v>3652</v>
      </c>
      <c r="I163" s="849">
        <v>7.5</v>
      </c>
      <c r="J163" s="849">
        <v>100</v>
      </c>
      <c r="K163" s="850">
        <v>750</v>
      </c>
    </row>
    <row r="164" spans="1:11" ht="14.4" customHeight="1" x14ac:dyDescent="0.3">
      <c r="A164" s="831" t="s">
        <v>585</v>
      </c>
      <c r="B164" s="832" t="s">
        <v>586</v>
      </c>
      <c r="C164" s="835" t="s">
        <v>599</v>
      </c>
      <c r="D164" s="863" t="s">
        <v>600</v>
      </c>
      <c r="E164" s="835" t="s">
        <v>3641</v>
      </c>
      <c r="F164" s="863" t="s">
        <v>3642</v>
      </c>
      <c r="G164" s="835" t="s">
        <v>3643</v>
      </c>
      <c r="H164" s="835" t="s">
        <v>3653</v>
      </c>
      <c r="I164" s="849">
        <v>0.62999999523162842</v>
      </c>
      <c r="J164" s="849">
        <v>7000</v>
      </c>
      <c r="K164" s="850">
        <v>4410</v>
      </c>
    </row>
    <row r="165" spans="1:11" ht="14.4" customHeight="1" x14ac:dyDescent="0.3">
      <c r="A165" s="831" t="s">
        <v>585</v>
      </c>
      <c r="B165" s="832" t="s">
        <v>586</v>
      </c>
      <c r="C165" s="835" t="s">
        <v>599</v>
      </c>
      <c r="D165" s="863" t="s">
        <v>600</v>
      </c>
      <c r="E165" s="835" t="s">
        <v>3641</v>
      </c>
      <c r="F165" s="863" t="s">
        <v>3642</v>
      </c>
      <c r="G165" s="835" t="s">
        <v>3645</v>
      </c>
      <c r="H165" s="835" t="s">
        <v>3654</v>
      </c>
      <c r="I165" s="849">
        <v>0.62999999523162842</v>
      </c>
      <c r="J165" s="849">
        <v>5000</v>
      </c>
      <c r="K165" s="850">
        <v>3150</v>
      </c>
    </row>
    <row r="166" spans="1:11" ht="14.4" customHeight="1" x14ac:dyDescent="0.3">
      <c r="A166" s="831" t="s">
        <v>585</v>
      </c>
      <c r="B166" s="832" t="s">
        <v>586</v>
      </c>
      <c r="C166" s="835" t="s">
        <v>599</v>
      </c>
      <c r="D166" s="863" t="s">
        <v>600</v>
      </c>
      <c r="E166" s="835" t="s">
        <v>3641</v>
      </c>
      <c r="F166" s="863" t="s">
        <v>3642</v>
      </c>
      <c r="G166" s="835" t="s">
        <v>3647</v>
      </c>
      <c r="H166" s="835" t="s">
        <v>3655</v>
      </c>
      <c r="I166" s="849">
        <v>0.625</v>
      </c>
      <c r="J166" s="849">
        <v>7000</v>
      </c>
      <c r="K166" s="850">
        <v>4390</v>
      </c>
    </row>
    <row r="167" spans="1:11" ht="14.4" customHeight="1" x14ac:dyDescent="0.3">
      <c r="A167" s="831" t="s">
        <v>585</v>
      </c>
      <c r="B167" s="832" t="s">
        <v>586</v>
      </c>
      <c r="C167" s="835" t="s">
        <v>599</v>
      </c>
      <c r="D167" s="863" t="s">
        <v>600</v>
      </c>
      <c r="E167" s="835" t="s">
        <v>3641</v>
      </c>
      <c r="F167" s="863" t="s">
        <v>3642</v>
      </c>
      <c r="G167" s="835" t="s">
        <v>3645</v>
      </c>
      <c r="H167" s="835" t="s">
        <v>3656</v>
      </c>
      <c r="I167" s="849">
        <v>0.62999999523162842</v>
      </c>
      <c r="J167" s="849">
        <v>5000</v>
      </c>
      <c r="K167" s="850">
        <v>3150</v>
      </c>
    </row>
    <row r="168" spans="1:11" ht="14.4" customHeight="1" x14ac:dyDescent="0.3">
      <c r="A168" s="831" t="s">
        <v>585</v>
      </c>
      <c r="B168" s="832" t="s">
        <v>586</v>
      </c>
      <c r="C168" s="835" t="s">
        <v>599</v>
      </c>
      <c r="D168" s="863" t="s">
        <v>600</v>
      </c>
      <c r="E168" s="835" t="s">
        <v>3641</v>
      </c>
      <c r="F168" s="863" t="s">
        <v>3642</v>
      </c>
      <c r="G168" s="835" t="s">
        <v>3657</v>
      </c>
      <c r="H168" s="835" t="s">
        <v>3658</v>
      </c>
      <c r="I168" s="849">
        <v>0.74000000953674316</v>
      </c>
      <c r="J168" s="849">
        <v>5000</v>
      </c>
      <c r="K168" s="850">
        <v>3700</v>
      </c>
    </row>
    <row r="169" spans="1:11" ht="14.4" customHeight="1" x14ac:dyDescent="0.3">
      <c r="A169" s="831" t="s">
        <v>585</v>
      </c>
      <c r="B169" s="832" t="s">
        <v>586</v>
      </c>
      <c r="C169" s="835" t="s">
        <v>599</v>
      </c>
      <c r="D169" s="863" t="s">
        <v>600</v>
      </c>
      <c r="E169" s="835" t="s">
        <v>3641</v>
      </c>
      <c r="F169" s="863" t="s">
        <v>3642</v>
      </c>
      <c r="G169" s="835" t="s">
        <v>3659</v>
      </c>
      <c r="H169" s="835" t="s">
        <v>3660</v>
      </c>
      <c r="I169" s="849">
        <v>0.74000000953674316</v>
      </c>
      <c r="J169" s="849">
        <v>4000</v>
      </c>
      <c r="K169" s="850">
        <v>2951.830078125</v>
      </c>
    </row>
    <row r="170" spans="1:11" ht="14.4" customHeight="1" x14ac:dyDescent="0.3">
      <c r="A170" s="831" t="s">
        <v>585</v>
      </c>
      <c r="B170" s="832" t="s">
        <v>586</v>
      </c>
      <c r="C170" s="835" t="s">
        <v>599</v>
      </c>
      <c r="D170" s="863" t="s">
        <v>600</v>
      </c>
      <c r="E170" s="835" t="s">
        <v>3661</v>
      </c>
      <c r="F170" s="863" t="s">
        <v>3662</v>
      </c>
      <c r="G170" s="835" t="s">
        <v>3663</v>
      </c>
      <c r="H170" s="835" t="s">
        <v>3664</v>
      </c>
      <c r="I170" s="849">
        <v>87.599998474121094</v>
      </c>
      <c r="J170" s="849">
        <v>30</v>
      </c>
      <c r="K170" s="850">
        <v>2628.0799560546875</v>
      </c>
    </row>
    <row r="171" spans="1:11" ht="14.4" customHeight="1" x14ac:dyDescent="0.3">
      <c r="A171" s="831" t="s">
        <v>585</v>
      </c>
      <c r="B171" s="832" t="s">
        <v>586</v>
      </c>
      <c r="C171" s="835" t="s">
        <v>599</v>
      </c>
      <c r="D171" s="863" t="s">
        <v>600</v>
      </c>
      <c r="E171" s="835" t="s">
        <v>3661</v>
      </c>
      <c r="F171" s="863" t="s">
        <v>3662</v>
      </c>
      <c r="G171" s="835" t="s">
        <v>3665</v>
      </c>
      <c r="H171" s="835" t="s">
        <v>3666</v>
      </c>
      <c r="I171" s="849">
        <v>41.770000457763672</v>
      </c>
      <c r="J171" s="849">
        <v>50</v>
      </c>
      <c r="K171" s="850">
        <v>2088.4599609375</v>
      </c>
    </row>
    <row r="172" spans="1:11" ht="14.4" customHeight="1" x14ac:dyDescent="0.3">
      <c r="A172" s="831" t="s">
        <v>585</v>
      </c>
      <c r="B172" s="832" t="s">
        <v>586</v>
      </c>
      <c r="C172" s="835" t="s">
        <v>599</v>
      </c>
      <c r="D172" s="863" t="s">
        <v>600</v>
      </c>
      <c r="E172" s="835" t="s">
        <v>3661</v>
      </c>
      <c r="F172" s="863" t="s">
        <v>3662</v>
      </c>
      <c r="G172" s="835" t="s">
        <v>3667</v>
      </c>
      <c r="H172" s="835" t="s">
        <v>3668</v>
      </c>
      <c r="I172" s="849">
        <v>325.489990234375</v>
      </c>
      <c r="J172" s="849">
        <v>10</v>
      </c>
      <c r="K172" s="850">
        <v>3254.89990234375</v>
      </c>
    </row>
    <row r="173" spans="1:11" ht="14.4" customHeight="1" x14ac:dyDescent="0.3">
      <c r="A173" s="831" t="s">
        <v>585</v>
      </c>
      <c r="B173" s="832" t="s">
        <v>586</v>
      </c>
      <c r="C173" s="835" t="s">
        <v>3321</v>
      </c>
      <c r="D173" s="863" t="s">
        <v>3322</v>
      </c>
      <c r="E173" s="835" t="s">
        <v>3481</v>
      </c>
      <c r="F173" s="863" t="s">
        <v>3482</v>
      </c>
      <c r="G173" s="835" t="s">
        <v>3669</v>
      </c>
      <c r="H173" s="835" t="s">
        <v>3670</v>
      </c>
      <c r="I173" s="849">
        <v>66799.8984375</v>
      </c>
      <c r="J173" s="849">
        <v>4</v>
      </c>
      <c r="K173" s="850">
        <v>267199.59375</v>
      </c>
    </row>
    <row r="174" spans="1:11" ht="14.4" customHeight="1" x14ac:dyDescent="0.3">
      <c r="A174" s="831" t="s">
        <v>585</v>
      </c>
      <c r="B174" s="832" t="s">
        <v>586</v>
      </c>
      <c r="C174" s="835" t="s">
        <v>3321</v>
      </c>
      <c r="D174" s="863" t="s">
        <v>3322</v>
      </c>
      <c r="E174" s="835" t="s">
        <v>3481</v>
      </c>
      <c r="F174" s="863" t="s">
        <v>3482</v>
      </c>
      <c r="G174" s="835" t="s">
        <v>3669</v>
      </c>
      <c r="H174" s="835" t="s">
        <v>3671</v>
      </c>
      <c r="I174" s="849">
        <v>66799.8984375</v>
      </c>
      <c r="J174" s="849">
        <v>1</v>
      </c>
      <c r="K174" s="850">
        <v>66799.8984375</v>
      </c>
    </row>
    <row r="175" spans="1:11" ht="14.4" customHeight="1" x14ac:dyDescent="0.3">
      <c r="A175" s="831" t="s">
        <v>585</v>
      </c>
      <c r="B175" s="832" t="s">
        <v>586</v>
      </c>
      <c r="C175" s="835" t="s">
        <v>604</v>
      </c>
      <c r="D175" s="863" t="s">
        <v>605</v>
      </c>
      <c r="E175" s="835" t="s">
        <v>3334</v>
      </c>
      <c r="F175" s="863" t="s">
        <v>3335</v>
      </c>
      <c r="G175" s="835" t="s">
        <v>3672</v>
      </c>
      <c r="H175" s="835" t="s">
        <v>3673</v>
      </c>
      <c r="I175" s="849">
        <v>1.2899999618530273</v>
      </c>
      <c r="J175" s="849">
        <v>100</v>
      </c>
      <c r="K175" s="850">
        <v>129</v>
      </c>
    </row>
    <row r="176" spans="1:11" ht="14.4" customHeight="1" x14ac:dyDescent="0.3">
      <c r="A176" s="831" t="s">
        <v>585</v>
      </c>
      <c r="B176" s="832" t="s">
        <v>586</v>
      </c>
      <c r="C176" s="835" t="s">
        <v>604</v>
      </c>
      <c r="D176" s="863" t="s">
        <v>605</v>
      </c>
      <c r="E176" s="835" t="s">
        <v>3334</v>
      </c>
      <c r="F176" s="863" t="s">
        <v>3335</v>
      </c>
      <c r="G176" s="835" t="s">
        <v>3350</v>
      </c>
      <c r="H176" s="835" t="s">
        <v>3351</v>
      </c>
      <c r="I176" s="849">
        <v>0.4699999988079071</v>
      </c>
      <c r="J176" s="849">
        <v>350</v>
      </c>
      <c r="K176" s="850">
        <v>164.5</v>
      </c>
    </row>
    <row r="177" spans="1:11" ht="14.4" customHeight="1" x14ac:dyDescent="0.3">
      <c r="A177" s="831" t="s">
        <v>585</v>
      </c>
      <c r="B177" s="832" t="s">
        <v>586</v>
      </c>
      <c r="C177" s="835" t="s">
        <v>604</v>
      </c>
      <c r="D177" s="863" t="s">
        <v>605</v>
      </c>
      <c r="E177" s="835" t="s">
        <v>3334</v>
      </c>
      <c r="F177" s="863" t="s">
        <v>3335</v>
      </c>
      <c r="G177" s="835" t="s">
        <v>3352</v>
      </c>
      <c r="H177" s="835" t="s">
        <v>3353</v>
      </c>
      <c r="I177" s="849">
        <v>1.1699999570846558</v>
      </c>
      <c r="J177" s="849">
        <v>100</v>
      </c>
      <c r="K177" s="850">
        <v>117</v>
      </c>
    </row>
    <row r="178" spans="1:11" ht="14.4" customHeight="1" x14ac:dyDescent="0.3">
      <c r="A178" s="831" t="s">
        <v>585</v>
      </c>
      <c r="B178" s="832" t="s">
        <v>586</v>
      </c>
      <c r="C178" s="835" t="s">
        <v>604</v>
      </c>
      <c r="D178" s="863" t="s">
        <v>605</v>
      </c>
      <c r="E178" s="835" t="s">
        <v>3334</v>
      </c>
      <c r="F178" s="863" t="s">
        <v>3335</v>
      </c>
      <c r="G178" s="835" t="s">
        <v>3674</v>
      </c>
      <c r="H178" s="835" t="s">
        <v>3675</v>
      </c>
      <c r="I178" s="849">
        <v>128.71000671386719</v>
      </c>
      <c r="J178" s="849">
        <v>5</v>
      </c>
      <c r="K178" s="850">
        <v>643.53997802734375</v>
      </c>
    </row>
    <row r="179" spans="1:11" ht="14.4" customHeight="1" x14ac:dyDescent="0.3">
      <c r="A179" s="831" t="s">
        <v>585</v>
      </c>
      <c r="B179" s="832" t="s">
        <v>586</v>
      </c>
      <c r="C179" s="835" t="s">
        <v>604</v>
      </c>
      <c r="D179" s="863" t="s">
        <v>605</v>
      </c>
      <c r="E179" s="835" t="s">
        <v>3334</v>
      </c>
      <c r="F179" s="863" t="s">
        <v>3335</v>
      </c>
      <c r="G179" s="835" t="s">
        <v>3362</v>
      </c>
      <c r="H179" s="835" t="s">
        <v>3363</v>
      </c>
      <c r="I179" s="849">
        <v>790.875</v>
      </c>
      <c r="J179" s="849">
        <v>2</v>
      </c>
      <c r="K179" s="850">
        <v>1581.75</v>
      </c>
    </row>
    <row r="180" spans="1:11" ht="14.4" customHeight="1" x14ac:dyDescent="0.3">
      <c r="A180" s="831" t="s">
        <v>585</v>
      </c>
      <c r="B180" s="832" t="s">
        <v>586</v>
      </c>
      <c r="C180" s="835" t="s">
        <v>604</v>
      </c>
      <c r="D180" s="863" t="s">
        <v>605</v>
      </c>
      <c r="E180" s="835" t="s">
        <v>3334</v>
      </c>
      <c r="F180" s="863" t="s">
        <v>3335</v>
      </c>
      <c r="G180" s="835" t="s">
        <v>3364</v>
      </c>
      <c r="H180" s="835" t="s">
        <v>3365</v>
      </c>
      <c r="I180" s="849">
        <v>642.08001708984375</v>
      </c>
      <c r="J180" s="849">
        <v>1</v>
      </c>
      <c r="K180" s="850">
        <v>642.08001708984375</v>
      </c>
    </row>
    <row r="181" spans="1:11" ht="14.4" customHeight="1" x14ac:dyDescent="0.3">
      <c r="A181" s="831" t="s">
        <v>585</v>
      </c>
      <c r="B181" s="832" t="s">
        <v>586</v>
      </c>
      <c r="C181" s="835" t="s">
        <v>604</v>
      </c>
      <c r="D181" s="863" t="s">
        <v>605</v>
      </c>
      <c r="E181" s="835" t="s">
        <v>3334</v>
      </c>
      <c r="F181" s="863" t="s">
        <v>3335</v>
      </c>
      <c r="G181" s="835" t="s">
        <v>3370</v>
      </c>
      <c r="H181" s="835" t="s">
        <v>3371</v>
      </c>
      <c r="I181" s="849">
        <v>22.149999618530273</v>
      </c>
      <c r="J181" s="849">
        <v>50</v>
      </c>
      <c r="K181" s="850">
        <v>1107.5</v>
      </c>
    </row>
    <row r="182" spans="1:11" ht="14.4" customHeight="1" x14ac:dyDescent="0.3">
      <c r="A182" s="831" t="s">
        <v>585</v>
      </c>
      <c r="B182" s="832" t="s">
        <v>586</v>
      </c>
      <c r="C182" s="835" t="s">
        <v>604</v>
      </c>
      <c r="D182" s="863" t="s">
        <v>605</v>
      </c>
      <c r="E182" s="835" t="s">
        <v>3334</v>
      </c>
      <c r="F182" s="863" t="s">
        <v>3335</v>
      </c>
      <c r="G182" s="835" t="s">
        <v>3372</v>
      </c>
      <c r="H182" s="835" t="s">
        <v>3373</v>
      </c>
      <c r="I182" s="849">
        <v>30.170000076293945</v>
      </c>
      <c r="J182" s="849">
        <v>25</v>
      </c>
      <c r="K182" s="850">
        <v>754.25</v>
      </c>
    </row>
    <row r="183" spans="1:11" ht="14.4" customHeight="1" x14ac:dyDescent="0.3">
      <c r="A183" s="831" t="s">
        <v>585</v>
      </c>
      <c r="B183" s="832" t="s">
        <v>586</v>
      </c>
      <c r="C183" s="835" t="s">
        <v>604</v>
      </c>
      <c r="D183" s="863" t="s">
        <v>605</v>
      </c>
      <c r="E183" s="835" t="s">
        <v>3334</v>
      </c>
      <c r="F183" s="863" t="s">
        <v>3335</v>
      </c>
      <c r="G183" s="835" t="s">
        <v>3676</v>
      </c>
      <c r="H183" s="835" t="s">
        <v>3677</v>
      </c>
      <c r="I183" s="849">
        <v>5.2699999809265137</v>
      </c>
      <c r="J183" s="849">
        <v>10</v>
      </c>
      <c r="K183" s="850">
        <v>52.700000762939453</v>
      </c>
    </row>
    <row r="184" spans="1:11" ht="14.4" customHeight="1" x14ac:dyDescent="0.3">
      <c r="A184" s="831" t="s">
        <v>585</v>
      </c>
      <c r="B184" s="832" t="s">
        <v>586</v>
      </c>
      <c r="C184" s="835" t="s">
        <v>604</v>
      </c>
      <c r="D184" s="863" t="s">
        <v>605</v>
      </c>
      <c r="E184" s="835" t="s">
        <v>3334</v>
      </c>
      <c r="F184" s="863" t="s">
        <v>3335</v>
      </c>
      <c r="G184" s="835" t="s">
        <v>3378</v>
      </c>
      <c r="H184" s="835" t="s">
        <v>3379</v>
      </c>
      <c r="I184" s="849">
        <v>18.75</v>
      </c>
      <c r="J184" s="849">
        <v>20</v>
      </c>
      <c r="K184" s="850">
        <v>375</v>
      </c>
    </row>
    <row r="185" spans="1:11" ht="14.4" customHeight="1" x14ac:dyDescent="0.3">
      <c r="A185" s="831" t="s">
        <v>585</v>
      </c>
      <c r="B185" s="832" t="s">
        <v>586</v>
      </c>
      <c r="C185" s="835" t="s">
        <v>604</v>
      </c>
      <c r="D185" s="863" t="s">
        <v>605</v>
      </c>
      <c r="E185" s="835" t="s">
        <v>3334</v>
      </c>
      <c r="F185" s="863" t="s">
        <v>3335</v>
      </c>
      <c r="G185" s="835" t="s">
        <v>3386</v>
      </c>
      <c r="H185" s="835" t="s">
        <v>3387</v>
      </c>
      <c r="I185" s="849">
        <v>139.16999816894531</v>
      </c>
      <c r="J185" s="849">
        <v>2</v>
      </c>
      <c r="K185" s="850">
        <v>278.33999633789062</v>
      </c>
    </row>
    <row r="186" spans="1:11" ht="14.4" customHeight="1" x14ac:dyDescent="0.3">
      <c r="A186" s="831" t="s">
        <v>585</v>
      </c>
      <c r="B186" s="832" t="s">
        <v>586</v>
      </c>
      <c r="C186" s="835" t="s">
        <v>604</v>
      </c>
      <c r="D186" s="863" t="s">
        <v>605</v>
      </c>
      <c r="E186" s="835" t="s">
        <v>3334</v>
      </c>
      <c r="F186" s="863" t="s">
        <v>3335</v>
      </c>
      <c r="G186" s="835" t="s">
        <v>3394</v>
      </c>
      <c r="H186" s="835" t="s">
        <v>3395</v>
      </c>
      <c r="I186" s="849">
        <v>21.200000762939453</v>
      </c>
      <c r="J186" s="849">
        <v>30</v>
      </c>
      <c r="K186" s="850">
        <v>636.12998962402344</v>
      </c>
    </row>
    <row r="187" spans="1:11" ht="14.4" customHeight="1" x14ac:dyDescent="0.3">
      <c r="A187" s="831" t="s">
        <v>585</v>
      </c>
      <c r="B187" s="832" t="s">
        <v>586</v>
      </c>
      <c r="C187" s="835" t="s">
        <v>604</v>
      </c>
      <c r="D187" s="863" t="s">
        <v>605</v>
      </c>
      <c r="E187" s="835" t="s">
        <v>3334</v>
      </c>
      <c r="F187" s="863" t="s">
        <v>3335</v>
      </c>
      <c r="G187" s="835" t="s">
        <v>3417</v>
      </c>
      <c r="H187" s="835" t="s">
        <v>3418</v>
      </c>
      <c r="I187" s="849">
        <v>0.86000001430511475</v>
      </c>
      <c r="J187" s="849">
        <v>100</v>
      </c>
      <c r="K187" s="850">
        <v>86</v>
      </c>
    </row>
    <row r="188" spans="1:11" ht="14.4" customHeight="1" x14ac:dyDescent="0.3">
      <c r="A188" s="831" t="s">
        <v>585</v>
      </c>
      <c r="B188" s="832" t="s">
        <v>586</v>
      </c>
      <c r="C188" s="835" t="s">
        <v>604</v>
      </c>
      <c r="D188" s="863" t="s">
        <v>605</v>
      </c>
      <c r="E188" s="835" t="s">
        <v>3334</v>
      </c>
      <c r="F188" s="863" t="s">
        <v>3335</v>
      </c>
      <c r="G188" s="835" t="s">
        <v>3419</v>
      </c>
      <c r="H188" s="835" t="s">
        <v>3420</v>
      </c>
      <c r="I188" s="849">
        <v>1.5199999809265137</v>
      </c>
      <c r="J188" s="849">
        <v>100</v>
      </c>
      <c r="K188" s="850">
        <v>152</v>
      </c>
    </row>
    <row r="189" spans="1:11" ht="14.4" customHeight="1" x14ac:dyDescent="0.3">
      <c r="A189" s="831" t="s">
        <v>585</v>
      </c>
      <c r="B189" s="832" t="s">
        <v>586</v>
      </c>
      <c r="C189" s="835" t="s">
        <v>604</v>
      </c>
      <c r="D189" s="863" t="s">
        <v>605</v>
      </c>
      <c r="E189" s="835" t="s">
        <v>3334</v>
      </c>
      <c r="F189" s="863" t="s">
        <v>3335</v>
      </c>
      <c r="G189" s="835" t="s">
        <v>3421</v>
      </c>
      <c r="H189" s="835" t="s">
        <v>3422</v>
      </c>
      <c r="I189" s="849">
        <v>2.0699999332427979</v>
      </c>
      <c r="J189" s="849">
        <v>50</v>
      </c>
      <c r="K189" s="850">
        <v>103.5</v>
      </c>
    </row>
    <row r="190" spans="1:11" ht="14.4" customHeight="1" x14ac:dyDescent="0.3">
      <c r="A190" s="831" t="s">
        <v>585</v>
      </c>
      <c r="B190" s="832" t="s">
        <v>586</v>
      </c>
      <c r="C190" s="835" t="s">
        <v>604</v>
      </c>
      <c r="D190" s="863" t="s">
        <v>605</v>
      </c>
      <c r="E190" s="835" t="s">
        <v>3334</v>
      </c>
      <c r="F190" s="863" t="s">
        <v>3335</v>
      </c>
      <c r="G190" s="835" t="s">
        <v>3678</v>
      </c>
      <c r="H190" s="835" t="s">
        <v>3679</v>
      </c>
      <c r="I190" s="849">
        <v>18.889999389648438</v>
      </c>
      <c r="J190" s="849">
        <v>12</v>
      </c>
      <c r="K190" s="850">
        <v>226.67999267578125</v>
      </c>
    </row>
    <row r="191" spans="1:11" ht="14.4" customHeight="1" x14ac:dyDescent="0.3">
      <c r="A191" s="831" t="s">
        <v>585</v>
      </c>
      <c r="B191" s="832" t="s">
        <v>586</v>
      </c>
      <c r="C191" s="835" t="s">
        <v>604</v>
      </c>
      <c r="D191" s="863" t="s">
        <v>605</v>
      </c>
      <c r="E191" s="835" t="s">
        <v>3334</v>
      </c>
      <c r="F191" s="863" t="s">
        <v>3335</v>
      </c>
      <c r="G191" s="835" t="s">
        <v>3473</v>
      </c>
      <c r="H191" s="835" t="s">
        <v>3474</v>
      </c>
      <c r="I191" s="849">
        <v>0.67000001668930054</v>
      </c>
      <c r="J191" s="849">
        <v>350</v>
      </c>
      <c r="K191" s="850">
        <v>234.5</v>
      </c>
    </row>
    <row r="192" spans="1:11" ht="14.4" customHeight="1" x14ac:dyDescent="0.3">
      <c r="A192" s="831" t="s">
        <v>585</v>
      </c>
      <c r="B192" s="832" t="s">
        <v>586</v>
      </c>
      <c r="C192" s="835" t="s">
        <v>604</v>
      </c>
      <c r="D192" s="863" t="s">
        <v>605</v>
      </c>
      <c r="E192" s="835" t="s">
        <v>3334</v>
      </c>
      <c r="F192" s="863" t="s">
        <v>3335</v>
      </c>
      <c r="G192" s="835" t="s">
        <v>3477</v>
      </c>
      <c r="H192" s="835" t="s">
        <v>3478</v>
      </c>
      <c r="I192" s="849">
        <v>28.729999542236328</v>
      </c>
      <c r="J192" s="849">
        <v>56</v>
      </c>
      <c r="K192" s="850">
        <v>1608.8799629211426</v>
      </c>
    </row>
    <row r="193" spans="1:11" ht="14.4" customHeight="1" x14ac:dyDescent="0.3">
      <c r="A193" s="831" t="s">
        <v>585</v>
      </c>
      <c r="B193" s="832" t="s">
        <v>586</v>
      </c>
      <c r="C193" s="835" t="s">
        <v>604</v>
      </c>
      <c r="D193" s="863" t="s">
        <v>605</v>
      </c>
      <c r="E193" s="835" t="s">
        <v>3481</v>
      </c>
      <c r="F193" s="863" t="s">
        <v>3482</v>
      </c>
      <c r="G193" s="835" t="s">
        <v>3491</v>
      </c>
      <c r="H193" s="835" t="s">
        <v>3492</v>
      </c>
      <c r="I193" s="849">
        <v>9.9999997764825821E-3</v>
      </c>
      <c r="J193" s="849">
        <v>400</v>
      </c>
      <c r="K193" s="850">
        <v>4</v>
      </c>
    </row>
    <row r="194" spans="1:11" ht="14.4" customHeight="1" x14ac:dyDescent="0.3">
      <c r="A194" s="831" t="s">
        <v>585</v>
      </c>
      <c r="B194" s="832" t="s">
        <v>586</v>
      </c>
      <c r="C194" s="835" t="s">
        <v>604</v>
      </c>
      <c r="D194" s="863" t="s">
        <v>605</v>
      </c>
      <c r="E194" s="835" t="s">
        <v>3481</v>
      </c>
      <c r="F194" s="863" t="s">
        <v>3482</v>
      </c>
      <c r="G194" s="835" t="s">
        <v>3493</v>
      </c>
      <c r="H194" s="835" t="s">
        <v>3494</v>
      </c>
      <c r="I194" s="849">
        <v>4.7800002098083496</v>
      </c>
      <c r="J194" s="849">
        <v>600</v>
      </c>
      <c r="K194" s="850">
        <v>2866.64990234375</v>
      </c>
    </row>
    <row r="195" spans="1:11" ht="14.4" customHeight="1" x14ac:dyDescent="0.3">
      <c r="A195" s="831" t="s">
        <v>585</v>
      </c>
      <c r="B195" s="832" t="s">
        <v>586</v>
      </c>
      <c r="C195" s="835" t="s">
        <v>604</v>
      </c>
      <c r="D195" s="863" t="s">
        <v>605</v>
      </c>
      <c r="E195" s="835" t="s">
        <v>3481</v>
      </c>
      <c r="F195" s="863" t="s">
        <v>3482</v>
      </c>
      <c r="G195" s="835" t="s">
        <v>3545</v>
      </c>
      <c r="H195" s="835" t="s">
        <v>3546</v>
      </c>
      <c r="I195" s="849">
        <v>11.739999771118164</v>
      </c>
      <c r="J195" s="849">
        <v>2</v>
      </c>
      <c r="K195" s="850">
        <v>23.479999542236328</v>
      </c>
    </row>
    <row r="196" spans="1:11" ht="14.4" customHeight="1" x14ac:dyDescent="0.3">
      <c r="A196" s="831" t="s">
        <v>585</v>
      </c>
      <c r="B196" s="832" t="s">
        <v>586</v>
      </c>
      <c r="C196" s="835" t="s">
        <v>604</v>
      </c>
      <c r="D196" s="863" t="s">
        <v>605</v>
      </c>
      <c r="E196" s="835" t="s">
        <v>3481</v>
      </c>
      <c r="F196" s="863" t="s">
        <v>3482</v>
      </c>
      <c r="G196" s="835" t="s">
        <v>3553</v>
      </c>
      <c r="H196" s="835" t="s">
        <v>3554</v>
      </c>
      <c r="I196" s="849">
        <v>9.1999998092651367</v>
      </c>
      <c r="J196" s="849">
        <v>250</v>
      </c>
      <c r="K196" s="850">
        <v>2300</v>
      </c>
    </row>
    <row r="197" spans="1:11" ht="14.4" customHeight="1" x14ac:dyDescent="0.3">
      <c r="A197" s="831" t="s">
        <v>585</v>
      </c>
      <c r="B197" s="832" t="s">
        <v>586</v>
      </c>
      <c r="C197" s="835" t="s">
        <v>604</v>
      </c>
      <c r="D197" s="863" t="s">
        <v>605</v>
      </c>
      <c r="E197" s="835" t="s">
        <v>3481</v>
      </c>
      <c r="F197" s="863" t="s">
        <v>3482</v>
      </c>
      <c r="G197" s="835" t="s">
        <v>3571</v>
      </c>
      <c r="H197" s="835" t="s">
        <v>3572</v>
      </c>
      <c r="I197" s="849">
        <v>0.47999998927116394</v>
      </c>
      <c r="J197" s="849">
        <v>200</v>
      </c>
      <c r="K197" s="850">
        <v>96</v>
      </c>
    </row>
    <row r="198" spans="1:11" ht="14.4" customHeight="1" x14ac:dyDescent="0.3">
      <c r="A198" s="831" t="s">
        <v>585</v>
      </c>
      <c r="B198" s="832" t="s">
        <v>586</v>
      </c>
      <c r="C198" s="835" t="s">
        <v>604</v>
      </c>
      <c r="D198" s="863" t="s">
        <v>605</v>
      </c>
      <c r="E198" s="835" t="s">
        <v>3481</v>
      </c>
      <c r="F198" s="863" t="s">
        <v>3482</v>
      </c>
      <c r="G198" s="835" t="s">
        <v>3577</v>
      </c>
      <c r="H198" s="835" t="s">
        <v>3578</v>
      </c>
      <c r="I198" s="849">
        <v>0.67000001668930054</v>
      </c>
      <c r="J198" s="849">
        <v>100</v>
      </c>
      <c r="K198" s="850">
        <v>67</v>
      </c>
    </row>
    <row r="199" spans="1:11" ht="14.4" customHeight="1" x14ac:dyDescent="0.3">
      <c r="A199" s="831" t="s">
        <v>585</v>
      </c>
      <c r="B199" s="832" t="s">
        <v>586</v>
      </c>
      <c r="C199" s="835" t="s">
        <v>604</v>
      </c>
      <c r="D199" s="863" t="s">
        <v>605</v>
      </c>
      <c r="E199" s="835" t="s">
        <v>3481</v>
      </c>
      <c r="F199" s="863" t="s">
        <v>3482</v>
      </c>
      <c r="G199" s="835" t="s">
        <v>3601</v>
      </c>
      <c r="H199" s="835" t="s">
        <v>3602</v>
      </c>
      <c r="I199" s="849">
        <v>1.9885714394705636</v>
      </c>
      <c r="J199" s="849">
        <v>450</v>
      </c>
      <c r="K199" s="850">
        <v>894.5</v>
      </c>
    </row>
    <row r="200" spans="1:11" ht="14.4" customHeight="1" x14ac:dyDescent="0.3">
      <c r="A200" s="831" t="s">
        <v>585</v>
      </c>
      <c r="B200" s="832" t="s">
        <v>586</v>
      </c>
      <c r="C200" s="835" t="s">
        <v>604</v>
      </c>
      <c r="D200" s="863" t="s">
        <v>605</v>
      </c>
      <c r="E200" s="835" t="s">
        <v>3481</v>
      </c>
      <c r="F200" s="863" t="s">
        <v>3482</v>
      </c>
      <c r="G200" s="835" t="s">
        <v>3603</v>
      </c>
      <c r="H200" s="835" t="s">
        <v>3604</v>
      </c>
      <c r="I200" s="849">
        <v>2.0466666221618652</v>
      </c>
      <c r="J200" s="849">
        <v>400</v>
      </c>
      <c r="K200" s="850">
        <v>818.5</v>
      </c>
    </row>
    <row r="201" spans="1:11" ht="14.4" customHeight="1" x14ac:dyDescent="0.3">
      <c r="A201" s="831" t="s">
        <v>585</v>
      </c>
      <c r="B201" s="832" t="s">
        <v>586</v>
      </c>
      <c r="C201" s="835" t="s">
        <v>604</v>
      </c>
      <c r="D201" s="863" t="s">
        <v>605</v>
      </c>
      <c r="E201" s="835" t="s">
        <v>3481</v>
      </c>
      <c r="F201" s="863" t="s">
        <v>3482</v>
      </c>
      <c r="G201" s="835" t="s">
        <v>3680</v>
      </c>
      <c r="H201" s="835" t="s">
        <v>3681</v>
      </c>
      <c r="I201" s="849">
        <v>1.9299999475479126</v>
      </c>
      <c r="J201" s="849">
        <v>50</v>
      </c>
      <c r="K201" s="850">
        <v>96.5</v>
      </c>
    </row>
    <row r="202" spans="1:11" ht="14.4" customHeight="1" x14ac:dyDescent="0.3">
      <c r="A202" s="831" t="s">
        <v>585</v>
      </c>
      <c r="B202" s="832" t="s">
        <v>586</v>
      </c>
      <c r="C202" s="835" t="s">
        <v>604</v>
      </c>
      <c r="D202" s="863" t="s">
        <v>605</v>
      </c>
      <c r="E202" s="835" t="s">
        <v>3481</v>
      </c>
      <c r="F202" s="863" t="s">
        <v>3482</v>
      </c>
      <c r="G202" s="835" t="s">
        <v>3607</v>
      </c>
      <c r="H202" s="835" t="s">
        <v>3608</v>
      </c>
      <c r="I202" s="849">
        <v>3.0999999046325684</v>
      </c>
      <c r="J202" s="849">
        <v>500</v>
      </c>
      <c r="K202" s="850">
        <v>1550</v>
      </c>
    </row>
    <row r="203" spans="1:11" ht="14.4" customHeight="1" x14ac:dyDescent="0.3">
      <c r="A203" s="831" t="s">
        <v>585</v>
      </c>
      <c r="B203" s="832" t="s">
        <v>586</v>
      </c>
      <c r="C203" s="835" t="s">
        <v>604</v>
      </c>
      <c r="D203" s="863" t="s">
        <v>605</v>
      </c>
      <c r="E203" s="835" t="s">
        <v>3481</v>
      </c>
      <c r="F203" s="863" t="s">
        <v>3482</v>
      </c>
      <c r="G203" s="835" t="s">
        <v>3609</v>
      </c>
      <c r="H203" s="835" t="s">
        <v>3610</v>
      </c>
      <c r="I203" s="849">
        <v>2.1657143660954068</v>
      </c>
      <c r="J203" s="849">
        <v>500</v>
      </c>
      <c r="K203" s="850">
        <v>1082.5</v>
      </c>
    </row>
    <row r="204" spans="1:11" ht="14.4" customHeight="1" x14ac:dyDescent="0.3">
      <c r="A204" s="831" t="s">
        <v>585</v>
      </c>
      <c r="B204" s="832" t="s">
        <v>586</v>
      </c>
      <c r="C204" s="835" t="s">
        <v>604</v>
      </c>
      <c r="D204" s="863" t="s">
        <v>605</v>
      </c>
      <c r="E204" s="835" t="s">
        <v>3481</v>
      </c>
      <c r="F204" s="863" t="s">
        <v>3482</v>
      </c>
      <c r="G204" s="835" t="s">
        <v>3682</v>
      </c>
      <c r="H204" s="835" t="s">
        <v>3683</v>
      </c>
      <c r="I204" s="849">
        <v>21.239999771118164</v>
      </c>
      <c r="J204" s="849">
        <v>10</v>
      </c>
      <c r="K204" s="850">
        <v>212.39999389648437</v>
      </c>
    </row>
    <row r="205" spans="1:11" ht="14.4" customHeight="1" x14ac:dyDescent="0.3">
      <c r="A205" s="831" t="s">
        <v>585</v>
      </c>
      <c r="B205" s="832" t="s">
        <v>586</v>
      </c>
      <c r="C205" s="835" t="s">
        <v>604</v>
      </c>
      <c r="D205" s="863" t="s">
        <v>605</v>
      </c>
      <c r="E205" s="835" t="s">
        <v>3641</v>
      </c>
      <c r="F205" s="863" t="s">
        <v>3642</v>
      </c>
      <c r="G205" s="835" t="s">
        <v>3643</v>
      </c>
      <c r="H205" s="835" t="s">
        <v>3644</v>
      </c>
      <c r="I205" s="849">
        <v>0.62999999523162842</v>
      </c>
      <c r="J205" s="849">
        <v>200</v>
      </c>
      <c r="K205" s="850">
        <v>126</v>
      </c>
    </row>
    <row r="206" spans="1:11" ht="14.4" customHeight="1" x14ac:dyDescent="0.3">
      <c r="A206" s="831" t="s">
        <v>585</v>
      </c>
      <c r="B206" s="832" t="s">
        <v>586</v>
      </c>
      <c r="C206" s="835" t="s">
        <v>604</v>
      </c>
      <c r="D206" s="863" t="s">
        <v>605</v>
      </c>
      <c r="E206" s="835" t="s">
        <v>3641</v>
      </c>
      <c r="F206" s="863" t="s">
        <v>3642</v>
      </c>
      <c r="G206" s="835" t="s">
        <v>3645</v>
      </c>
      <c r="H206" s="835" t="s">
        <v>3646</v>
      </c>
      <c r="I206" s="849">
        <v>0.62999999523162842</v>
      </c>
      <c r="J206" s="849">
        <v>200</v>
      </c>
      <c r="K206" s="850">
        <v>126</v>
      </c>
    </row>
    <row r="207" spans="1:11" ht="14.4" customHeight="1" x14ac:dyDescent="0.3">
      <c r="A207" s="831" t="s">
        <v>585</v>
      </c>
      <c r="B207" s="832" t="s">
        <v>586</v>
      </c>
      <c r="C207" s="835" t="s">
        <v>604</v>
      </c>
      <c r="D207" s="863" t="s">
        <v>605</v>
      </c>
      <c r="E207" s="835" t="s">
        <v>3641</v>
      </c>
      <c r="F207" s="863" t="s">
        <v>3642</v>
      </c>
      <c r="G207" s="835" t="s">
        <v>3647</v>
      </c>
      <c r="H207" s="835" t="s">
        <v>3648</v>
      </c>
      <c r="I207" s="849">
        <v>0.62999999523162842</v>
      </c>
      <c r="J207" s="849">
        <v>200</v>
      </c>
      <c r="K207" s="850">
        <v>126</v>
      </c>
    </row>
    <row r="208" spans="1:11" ht="14.4" customHeight="1" x14ac:dyDescent="0.3">
      <c r="A208" s="831" t="s">
        <v>585</v>
      </c>
      <c r="B208" s="832" t="s">
        <v>586</v>
      </c>
      <c r="C208" s="835" t="s">
        <v>604</v>
      </c>
      <c r="D208" s="863" t="s">
        <v>605</v>
      </c>
      <c r="E208" s="835" t="s">
        <v>3641</v>
      </c>
      <c r="F208" s="863" t="s">
        <v>3642</v>
      </c>
      <c r="G208" s="835" t="s">
        <v>3651</v>
      </c>
      <c r="H208" s="835" t="s">
        <v>3652</v>
      </c>
      <c r="I208" s="849">
        <v>7.5</v>
      </c>
      <c r="J208" s="849">
        <v>3</v>
      </c>
      <c r="K208" s="850">
        <v>22.5</v>
      </c>
    </row>
    <row r="209" spans="1:11" ht="14.4" customHeight="1" x14ac:dyDescent="0.3">
      <c r="A209" s="831" t="s">
        <v>585</v>
      </c>
      <c r="B209" s="832" t="s">
        <v>586</v>
      </c>
      <c r="C209" s="835" t="s">
        <v>604</v>
      </c>
      <c r="D209" s="863" t="s">
        <v>605</v>
      </c>
      <c r="E209" s="835" t="s">
        <v>3641</v>
      </c>
      <c r="F209" s="863" t="s">
        <v>3642</v>
      </c>
      <c r="G209" s="835" t="s">
        <v>3643</v>
      </c>
      <c r="H209" s="835" t="s">
        <v>3653</v>
      </c>
      <c r="I209" s="849">
        <v>0.62999999523162842</v>
      </c>
      <c r="J209" s="849">
        <v>400</v>
      </c>
      <c r="K209" s="850">
        <v>252</v>
      </c>
    </row>
    <row r="210" spans="1:11" ht="14.4" customHeight="1" x14ac:dyDescent="0.3">
      <c r="A210" s="831" t="s">
        <v>585</v>
      </c>
      <c r="B210" s="832" t="s">
        <v>586</v>
      </c>
      <c r="C210" s="835" t="s">
        <v>604</v>
      </c>
      <c r="D210" s="863" t="s">
        <v>605</v>
      </c>
      <c r="E210" s="835" t="s">
        <v>3641</v>
      </c>
      <c r="F210" s="863" t="s">
        <v>3642</v>
      </c>
      <c r="G210" s="835" t="s">
        <v>3645</v>
      </c>
      <c r="H210" s="835" t="s">
        <v>3654</v>
      </c>
      <c r="I210" s="849">
        <v>0.62999999523162842</v>
      </c>
      <c r="J210" s="849">
        <v>200</v>
      </c>
      <c r="K210" s="850">
        <v>126</v>
      </c>
    </row>
    <row r="211" spans="1:11" ht="14.4" customHeight="1" x14ac:dyDescent="0.3">
      <c r="A211" s="831" t="s">
        <v>585</v>
      </c>
      <c r="B211" s="832" t="s">
        <v>586</v>
      </c>
      <c r="C211" s="835" t="s">
        <v>604</v>
      </c>
      <c r="D211" s="863" t="s">
        <v>605</v>
      </c>
      <c r="E211" s="835" t="s">
        <v>3641</v>
      </c>
      <c r="F211" s="863" t="s">
        <v>3642</v>
      </c>
      <c r="G211" s="835" t="s">
        <v>3647</v>
      </c>
      <c r="H211" s="835" t="s">
        <v>3655</v>
      </c>
      <c r="I211" s="849">
        <v>0.62999999523162842</v>
      </c>
      <c r="J211" s="849">
        <v>200</v>
      </c>
      <c r="K211" s="850">
        <v>126</v>
      </c>
    </row>
    <row r="212" spans="1:11" ht="14.4" customHeight="1" x14ac:dyDescent="0.3">
      <c r="A212" s="831" t="s">
        <v>585</v>
      </c>
      <c r="B212" s="832" t="s">
        <v>586</v>
      </c>
      <c r="C212" s="835" t="s">
        <v>607</v>
      </c>
      <c r="D212" s="863" t="s">
        <v>608</v>
      </c>
      <c r="E212" s="835" t="s">
        <v>3324</v>
      </c>
      <c r="F212" s="863" t="s">
        <v>3325</v>
      </c>
      <c r="G212" s="835" t="s">
        <v>3684</v>
      </c>
      <c r="H212" s="835" t="s">
        <v>3685</v>
      </c>
      <c r="I212" s="849">
        <v>145.19999694824219</v>
      </c>
      <c r="J212" s="849">
        <v>19</v>
      </c>
      <c r="K212" s="850">
        <v>2758.7999572753906</v>
      </c>
    </row>
    <row r="213" spans="1:11" ht="14.4" customHeight="1" x14ac:dyDescent="0.3">
      <c r="A213" s="831" t="s">
        <v>585</v>
      </c>
      <c r="B213" s="832" t="s">
        <v>586</v>
      </c>
      <c r="C213" s="835" t="s">
        <v>607</v>
      </c>
      <c r="D213" s="863" t="s">
        <v>608</v>
      </c>
      <c r="E213" s="835" t="s">
        <v>3324</v>
      </c>
      <c r="F213" s="863" t="s">
        <v>3325</v>
      </c>
      <c r="G213" s="835" t="s">
        <v>3686</v>
      </c>
      <c r="H213" s="835" t="s">
        <v>3687</v>
      </c>
      <c r="I213" s="849">
        <v>5445</v>
      </c>
      <c r="J213" s="849">
        <v>3</v>
      </c>
      <c r="K213" s="850">
        <v>16335</v>
      </c>
    </row>
    <row r="214" spans="1:11" ht="14.4" customHeight="1" x14ac:dyDescent="0.3">
      <c r="A214" s="831" t="s">
        <v>585</v>
      </c>
      <c r="B214" s="832" t="s">
        <v>586</v>
      </c>
      <c r="C214" s="835" t="s">
        <v>607</v>
      </c>
      <c r="D214" s="863" t="s">
        <v>608</v>
      </c>
      <c r="E214" s="835" t="s">
        <v>3324</v>
      </c>
      <c r="F214" s="863" t="s">
        <v>3325</v>
      </c>
      <c r="G214" s="835" t="s">
        <v>3688</v>
      </c>
      <c r="H214" s="835" t="s">
        <v>3689</v>
      </c>
      <c r="I214" s="849">
        <v>5445</v>
      </c>
      <c r="J214" s="849">
        <v>3</v>
      </c>
      <c r="K214" s="850">
        <v>16335</v>
      </c>
    </row>
    <row r="215" spans="1:11" ht="14.4" customHeight="1" x14ac:dyDescent="0.3">
      <c r="A215" s="831" t="s">
        <v>585</v>
      </c>
      <c r="B215" s="832" t="s">
        <v>586</v>
      </c>
      <c r="C215" s="835" t="s">
        <v>607</v>
      </c>
      <c r="D215" s="863" t="s">
        <v>608</v>
      </c>
      <c r="E215" s="835" t="s">
        <v>3324</v>
      </c>
      <c r="F215" s="863" t="s">
        <v>3325</v>
      </c>
      <c r="G215" s="835" t="s">
        <v>3690</v>
      </c>
      <c r="H215" s="835" t="s">
        <v>3691</v>
      </c>
      <c r="I215" s="849">
        <v>5445</v>
      </c>
      <c r="J215" s="849">
        <v>3</v>
      </c>
      <c r="K215" s="850">
        <v>16335</v>
      </c>
    </row>
    <row r="216" spans="1:11" ht="14.4" customHeight="1" x14ac:dyDescent="0.3">
      <c r="A216" s="831" t="s">
        <v>585</v>
      </c>
      <c r="B216" s="832" t="s">
        <v>586</v>
      </c>
      <c r="C216" s="835" t="s">
        <v>607</v>
      </c>
      <c r="D216" s="863" t="s">
        <v>608</v>
      </c>
      <c r="E216" s="835" t="s">
        <v>3324</v>
      </c>
      <c r="F216" s="863" t="s">
        <v>3325</v>
      </c>
      <c r="G216" s="835" t="s">
        <v>3692</v>
      </c>
      <c r="H216" s="835" t="s">
        <v>3693</v>
      </c>
      <c r="I216" s="849">
        <v>5445</v>
      </c>
      <c r="J216" s="849">
        <v>1</v>
      </c>
      <c r="K216" s="850">
        <v>5445</v>
      </c>
    </row>
    <row r="217" spans="1:11" ht="14.4" customHeight="1" x14ac:dyDescent="0.3">
      <c r="A217" s="831" t="s">
        <v>585</v>
      </c>
      <c r="B217" s="832" t="s">
        <v>586</v>
      </c>
      <c r="C217" s="835" t="s">
        <v>607</v>
      </c>
      <c r="D217" s="863" t="s">
        <v>608</v>
      </c>
      <c r="E217" s="835" t="s">
        <v>3324</v>
      </c>
      <c r="F217" s="863" t="s">
        <v>3325</v>
      </c>
      <c r="G217" s="835" t="s">
        <v>3326</v>
      </c>
      <c r="H217" s="835" t="s">
        <v>3327</v>
      </c>
      <c r="I217" s="849">
        <v>147.18393221768466</v>
      </c>
      <c r="J217" s="849">
        <v>60</v>
      </c>
      <c r="K217" s="850">
        <v>8830.9900207519531</v>
      </c>
    </row>
    <row r="218" spans="1:11" ht="14.4" customHeight="1" x14ac:dyDescent="0.3">
      <c r="A218" s="831" t="s">
        <v>585</v>
      </c>
      <c r="B218" s="832" t="s">
        <v>586</v>
      </c>
      <c r="C218" s="835" t="s">
        <v>607</v>
      </c>
      <c r="D218" s="863" t="s">
        <v>608</v>
      </c>
      <c r="E218" s="835" t="s">
        <v>3324</v>
      </c>
      <c r="F218" s="863" t="s">
        <v>3325</v>
      </c>
      <c r="G218" s="835" t="s">
        <v>3328</v>
      </c>
      <c r="H218" s="835" t="s">
        <v>3329</v>
      </c>
      <c r="I218" s="849">
        <v>147.17799377441406</v>
      </c>
      <c r="J218" s="849">
        <v>60</v>
      </c>
      <c r="K218" s="850">
        <v>8830.7798767089844</v>
      </c>
    </row>
    <row r="219" spans="1:11" ht="14.4" customHeight="1" x14ac:dyDescent="0.3">
      <c r="A219" s="831" t="s">
        <v>585</v>
      </c>
      <c r="B219" s="832" t="s">
        <v>586</v>
      </c>
      <c r="C219" s="835" t="s">
        <v>607</v>
      </c>
      <c r="D219" s="863" t="s">
        <v>608</v>
      </c>
      <c r="E219" s="835" t="s">
        <v>3324</v>
      </c>
      <c r="F219" s="863" t="s">
        <v>3325</v>
      </c>
      <c r="G219" s="835" t="s">
        <v>3330</v>
      </c>
      <c r="H219" s="835" t="s">
        <v>3331</v>
      </c>
      <c r="I219" s="849">
        <v>151.7557155064174</v>
      </c>
      <c r="J219" s="849">
        <v>20</v>
      </c>
      <c r="K219" s="850">
        <v>3039.3600158691406</v>
      </c>
    </row>
    <row r="220" spans="1:11" ht="14.4" customHeight="1" x14ac:dyDescent="0.3">
      <c r="A220" s="831" t="s">
        <v>585</v>
      </c>
      <c r="B220" s="832" t="s">
        <v>586</v>
      </c>
      <c r="C220" s="835" t="s">
        <v>607</v>
      </c>
      <c r="D220" s="863" t="s">
        <v>608</v>
      </c>
      <c r="E220" s="835" t="s">
        <v>3324</v>
      </c>
      <c r="F220" s="863" t="s">
        <v>3325</v>
      </c>
      <c r="G220" s="835" t="s">
        <v>3694</v>
      </c>
      <c r="H220" s="835" t="s">
        <v>3695</v>
      </c>
      <c r="I220" s="849">
        <v>150</v>
      </c>
      <c r="J220" s="849">
        <v>1</v>
      </c>
      <c r="K220" s="850">
        <v>150</v>
      </c>
    </row>
    <row r="221" spans="1:11" ht="14.4" customHeight="1" x14ac:dyDescent="0.3">
      <c r="A221" s="831" t="s">
        <v>585</v>
      </c>
      <c r="B221" s="832" t="s">
        <v>586</v>
      </c>
      <c r="C221" s="835" t="s">
        <v>607</v>
      </c>
      <c r="D221" s="863" t="s">
        <v>608</v>
      </c>
      <c r="E221" s="835" t="s">
        <v>3324</v>
      </c>
      <c r="F221" s="863" t="s">
        <v>3325</v>
      </c>
      <c r="G221" s="835" t="s">
        <v>3696</v>
      </c>
      <c r="H221" s="835" t="s">
        <v>3697</v>
      </c>
      <c r="I221" s="849">
        <v>3731.5</v>
      </c>
      <c r="J221" s="849">
        <v>2</v>
      </c>
      <c r="K221" s="850">
        <v>7463</v>
      </c>
    </row>
    <row r="222" spans="1:11" ht="14.4" customHeight="1" x14ac:dyDescent="0.3">
      <c r="A222" s="831" t="s">
        <v>585</v>
      </c>
      <c r="B222" s="832" t="s">
        <v>586</v>
      </c>
      <c r="C222" s="835" t="s">
        <v>607</v>
      </c>
      <c r="D222" s="863" t="s">
        <v>608</v>
      </c>
      <c r="E222" s="835" t="s">
        <v>3324</v>
      </c>
      <c r="F222" s="863" t="s">
        <v>3325</v>
      </c>
      <c r="G222" s="835" t="s">
        <v>3698</v>
      </c>
      <c r="H222" s="835" t="s">
        <v>3699</v>
      </c>
      <c r="I222" s="849">
        <v>9228.1904296875</v>
      </c>
      <c r="J222" s="849">
        <v>1</v>
      </c>
      <c r="K222" s="850">
        <v>9228.1904296875</v>
      </c>
    </row>
    <row r="223" spans="1:11" ht="14.4" customHeight="1" x14ac:dyDescent="0.3">
      <c r="A223" s="831" t="s">
        <v>585</v>
      </c>
      <c r="B223" s="832" t="s">
        <v>586</v>
      </c>
      <c r="C223" s="835" t="s">
        <v>607</v>
      </c>
      <c r="D223" s="863" t="s">
        <v>608</v>
      </c>
      <c r="E223" s="835" t="s">
        <v>3324</v>
      </c>
      <c r="F223" s="863" t="s">
        <v>3325</v>
      </c>
      <c r="G223" s="835" t="s">
        <v>3332</v>
      </c>
      <c r="H223" s="835" t="s">
        <v>3333</v>
      </c>
      <c r="I223" s="849">
        <v>11.661249876022339</v>
      </c>
      <c r="J223" s="849">
        <v>90</v>
      </c>
      <c r="K223" s="850">
        <v>1049.489990234375</v>
      </c>
    </row>
    <row r="224" spans="1:11" ht="14.4" customHeight="1" x14ac:dyDescent="0.3">
      <c r="A224" s="831" t="s">
        <v>585</v>
      </c>
      <c r="B224" s="832" t="s">
        <v>586</v>
      </c>
      <c r="C224" s="835" t="s">
        <v>607</v>
      </c>
      <c r="D224" s="863" t="s">
        <v>608</v>
      </c>
      <c r="E224" s="835" t="s">
        <v>3324</v>
      </c>
      <c r="F224" s="863" t="s">
        <v>3325</v>
      </c>
      <c r="G224" s="835" t="s">
        <v>3700</v>
      </c>
      <c r="H224" s="835" t="s">
        <v>3701</v>
      </c>
      <c r="I224" s="849">
        <v>2277.85009765625</v>
      </c>
      <c r="J224" s="849">
        <v>5</v>
      </c>
      <c r="K224" s="850">
        <v>11389.25048828125</v>
      </c>
    </row>
    <row r="225" spans="1:11" ht="14.4" customHeight="1" x14ac:dyDescent="0.3">
      <c r="A225" s="831" t="s">
        <v>585</v>
      </c>
      <c r="B225" s="832" t="s">
        <v>586</v>
      </c>
      <c r="C225" s="835" t="s">
        <v>607</v>
      </c>
      <c r="D225" s="863" t="s">
        <v>608</v>
      </c>
      <c r="E225" s="835" t="s">
        <v>3324</v>
      </c>
      <c r="F225" s="863" t="s">
        <v>3325</v>
      </c>
      <c r="G225" s="835" t="s">
        <v>3702</v>
      </c>
      <c r="H225" s="835" t="s">
        <v>3703</v>
      </c>
      <c r="I225" s="849">
        <v>2277.85009765625</v>
      </c>
      <c r="J225" s="849">
        <v>4</v>
      </c>
      <c r="K225" s="850">
        <v>9111.400390625</v>
      </c>
    </row>
    <row r="226" spans="1:11" ht="14.4" customHeight="1" x14ac:dyDescent="0.3">
      <c r="A226" s="831" t="s">
        <v>585</v>
      </c>
      <c r="B226" s="832" t="s">
        <v>586</v>
      </c>
      <c r="C226" s="835" t="s">
        <v>607</v>
      </c>
      <c r="D226" s="863" t="s">
        <v>608</v>
      </c>
      <c r="E226" s="835" t="s">
        <v>3324</v>
      </c>
      <c r="F226" s="863" t="s">
        <v>3325</v>
      </c>
      <c r="G226" s="835" t="s">
        <v>3704</v>
      </c>
      <c r="H226" s="835" t="s">
        <v>3705</v>
      </c>
      <c r="I226" s="849">
        <v>3035.31005859375</v>
      </c>
      <c r="J226" s="849">
        <v>7</v>
      </c>
      <c r="K226" s="850">
        <v>21247.17041015625</v>
      </c>
    </row>
    <row r="227" spans="1:11" ht="14.4" customHeight="1" x14ac:dyDescent="0.3">
      <c r="A227" s="831" t="s">
        <v>585</v>
      </c>
      <c r="B227" s="832" t="s">
        <v>586</v>
      </c>
      <c r="C227" s="835" t="s">
        <v>607</v>
      </c>
      <c r="D227" s="863" t="s">
        <v>608</v>
      </c>
      <c r="E227" s="835" t="s">
        <v>3324</v>
      </c>
      <c r="F227" s="863" t="s">
        <v>3325</v>
      </c>
      <c r="G227" s="835" t="s">
        <v>3706</v>
      </c>
      <c r="H227" s="835" t="s">
        <v>3707</v>
      </c>
      <c r="I227" s="849">
        <v>3035.31005859375</v>
      </c>
      <c r="J227" s="849">
        <v>3</v>
      </c>
      <c r="K227" s="850">
        <v>9105.93017578125</v>
      </c>
    </row>
    <row r="228" spans="1:11" ht="14.4" customHeight="1" x14ac:dyDescent="0.3">
      <c r="A228" s="831" t="s">
        <v>585</v>
      </c>
      <c r="B228" s="832" t="s">
        <v>586</v>
      </c>
      <c r="C228" s="835" t="s">
        <v>607</v>
      </c>
      <c r="D228" s="863" t="s">
        <v>608</v>
      </c>
      <c r="E228" s="835" t="s">
        <v>3324</v>
      </c>
      <c r="F228" s="863" t="s">
        <v>3325</v>
      </c>
      <c r="G228" s="835" t="s">
        <v>3708</v>
      </c>
      <c r="H228" s="835" t="s">
        <v>3709</v>
      </c>
      <c r="I228" s="849">
        <v>9228.1904296875</v>
      </c>
      <c r="J228" s="849">
        <v>2</v>
      </c>
      <c r="K228" s="850">
        <v>18456.380859375</v>
      </c>
    </row>
    <row r="229" spans="1:11" ht="14.4" customHeight="1" x14ac:dyDescent="0.3">
      <c r="A229" s="831" t="s">
        <v>585</v>
      </c>
      <c r="B229" s="832" t="s">
        <v>586</v>
      </c>
      <c r="C229" s="835" t="s">
        <v>607</v>
      </c>
      <c r="D229" s="863" t="s">
        <v>608</v>
      </c>
      <c r="E229" s="835" t="s">
        <v>3324</v>
      </c>
      <c r="F229" s="863" t="s">
        <v>3325</v>
      </c>
      <c r="G229" s="835" t="s">
        <v>3710</v>
      </c>
      <c r="H229" s="835" t="s">
        <v>3711</v>
      </c>
      <c r="I229" s="849">
        <v>16187.7197265625</v>
      </c>
      <c r="J229" s="849">
        <v>1</v>
      </c>
      <c r="K229" s="850">
        <v>16187.7197265625</v>
      </c>
    </row>
    <row r="230" spans="1:11" ht="14.4" customHeight="1" x14ac:dyDescent="0.3">
      <c r="A230" s="831" t="s">
        <v>585</v>
      </c>
      <c r="B230" s="832" t="s">
        <v>586</v>
      </c>
      <c r="C230" s="835" t="s">
        <v>607</v>
      </c>
      <c r="D230" s="863" t="s">
        <v>608</v>
      </c>
      <c r="E230" s="835" t="s">
        <v>3324</v>
      </c>
      <c r="F230" s="863" t="s">
        <v>3325</v>
      </c>
      <c r="G230" s="835" t="s">
        <v>3712</v>
      </c>
      <c r="H230" s="835" t="s">
        <v>3713</v>
      </c>
      <c r="I230" s="849">
        <v>16187.7197265625</v>
      </c>
      <c r="J230" s="849">
        <v>1</v>
      </c>
      <c r="K230" s="850">
        <v>16187.7197265625</v>
      </c>
    </row>
    <row r="231" spans="1:11" ht="14.4" customHeight="1" x14ac:dyDescent="0.3">
      <c r="A231" s="831" t="s">
        <v>585</v>
      </c>
      <c r="B231" s="832" t="s">
        <v>586</v>
      </c>
      <c r="C231" s="835" t="s">
        <v>607</v>
      </c>
      <c r="D231" s="863" t="s">
        <v>608</v>
      </c>
      <c r="E231" s="835" t="s">
        <v>3324</v>
      </c>
      <c r="F231" s="863" t="s">
        <v>3325</v>
      </c>
      <c r="G231" s="835" t="s">
        <v>3714</v>
      </c>
      <c r="H231" s="835" t="s">
        <v>3715</v>
      </c>
      <c r="I231" s="849">
        <v>3709.669921875</v>
      </c>
      <c r="J231" s="849">
        <v>1</v>
      </c>
      <c r="K231" s="850">
        <v>3709.669921875</v>
      </c>
    </row>
    <row r="232" spans="1:11" ht="14.4" customHeight="1" x14ac:dyDescent="0.3">
      <c r="A232" s="831" t="s">
        <v>585</v>
      </c>
      <c r="B232" s="832" t="s">
        <v>586</v>
      </c>
      <c r="C232" s="835" t="s">
        <v>607</v>
      </c>
      <c r="D232" s="863" t="s">
        <v>608</v>
      </c>
      <c r="E232" s="835" t="s">
        <v>3324</v>
      </c>
      <c r="F232" s="863" t="s">
        <v>3325</v>
      </c>
      <c r="G232" s="835" t="s">
        <v>3716</v>
      </c>
      <c r="H232" s="835" t="s">
        <v>3717</v>
      </c>
      <c r="I232" s="849">
        <v>3130.75</v>
      </c>
      <c r="J232" s="849">
        <v>3</v>
      </c>
      <c r="K232" s="850">
        <v>9392.25</v>
      </c>
    </row>
    <row r="233" spans="1:11" ht="14.4" customHeight="1" x14ac:dyDescent="0.3">
      <c r="A233" s="831" t="s">
        <v>585</v>
      </c>
      <c r="B233" s="832" t="s">
        <v>586</v>
      </c>
      <c r="C233" s="835" t="s">
        <v>607</v>
      </c>
      <c r="D233" s="863" t="s">
        <v>608</v>
      </c>
      <c r="E233" s="835" t="s">
        <v>3324</v>
      </c>
      <c r="F233" s="863" t="s">
        <v>3325</v>
      </c>
      <c r="G233" s="835" t="s">
        <v>3718</v>
      </c>
      <c r="H233" s="835" t="s">
        <v>3719</v>
      </c>
      <c r="I233" s="849">
        <v>213.35000610351562</v>
      </c>
      <c r="J233" s="849">
        <v>27</v>
      </c>
      <c r="K233" s="850">
        <v>5760.3799438476562</v>
      </c>
    </row>
    <row r="234" spans="1:11" ht="14.4" customHeight="1" x14ac:dyDescent="0.3">
      <c r="A234" s="831" t="s">
        <v>585</v>
      </c>
      <c r="B234" s="832" t="s">
        <v>586</v>
      </c>
      <c r="C234" s="835" t="s">
        <v>607</v>
      </c>
      <c r="D234" s="863" t="s">
        <v>608</v>
      </c>
      <c r="E234" s="835" t="s">
        <v>3324</v>
      </c>
      <c r="F234" s="863" t="s">
        <v>3325</v>
      </c>
      <c r="G234" s="835" t="s">
        <v>3720</v>
      </c>
      <c r="H234" s="835" t="s">
        <v>3721</v>
      </c>
      <c r="I234" s="849">
        <v>6376.33349609375</v>
      </c>
      <c r="J234" s="849">
        <v>6</v>
      </c>
      <c r="K234" s="850">
        <v>38258</v>
      </c>
    </row>
    <row r="235" spans="1:11" ht="14.4" customHeight="1" x14ac:dyDescent="0.3">
      <c r="A235" s="831" t="s">
        <v>585</v>
      </c>
      <c r="B235" s="832" t="s">
        <v>586</v>
      </c>
      <c r="C235" s="835" t="s">
        <v>607</v>
      </c>
      <c r="D235" s="863" t="s">
        <v>608</v>
      </c>
      <c r="E235" s="835" t="s">
        <v>3324</v>
      </c>
      <c r="F235" s="863" t="s">
        <v>3325</v>
      </c>
      <c r="G235" s="835" t="s">
        <v>3722</v>
      </c>
      <c r="H235" s="835" t="s">
        <v>3723</v>
      </c>
      <c r="I235" s="849">
        <v>2722.4998256138392</v>
      </c>
      <c r="J235" s="849">
        <v>40</v>
      </c>
      <c r="K235" s="850">
        <v>108899.990234375</v>
      </c>
    </row>
    <row r="236" spans="1:11" ht="14.4" customHeight="1" x14ac:dyDescent="0.3">
      <c r="A236" s="831" t="s">
        <v>585</v>
      </c>
      <c r="B236" s="832" t="s">
        <v>586</v>
      </c>
      <c r="C236" s="835" t="s">
        <v>607</v>
      </c>
      <c r="D236" s="863" t="s">
        <v>608</v>
      </c>
      <c r="E236" s="835" t="s">
        <v>3324</v>
      </c>
      <c r="F236" s="863" t="s">
        <v>3325</v>
      </c>
      <c r="G236" s="835" t="s">
        <v>3724</v>
      </c>
      <c r="H236" s="835" t="s">
        <v>3725</v>
      </c>
      <c r="I236" s="849">
        <v>121</v>
      </c>
      <c r="J236" s="849">
        <v>2</v>
      </c>
      <c r="K236" s="850">
        <v>242</v>
      </c>
    </row>
    <row r="237" spans="1:11" ht="14.4" customHeight="1" x14ac:dyDescent="0.3">
      <c r="A237" s="831" t="s">
        <v>585</v>
      </c>
      <c r="B237" s="832" t="s">
        <v>586</v>
      </c>
      <c r="C237" s="835" t="s">
        <v>607</v>
      </c>
      <c r="D237" s="863" t="s">
        <v>608</v>
      </c>
      <c r="E237" s="835" t="s">
        <v>3324</v>
      </c>
      <c r="F237" s="863" t="s">
        <v>3325</v>
      </c>
      <c r="G237" s="835" t="s">
        <v>3726</v>
      </c>
      <c r="H237" s="835" t="s">
        <v>3727</v>
      </c>
      <c r="I237" s="849">
        <v>3806.699951171875</v>
      </c>
      <c r="J237" s="849">
        <v>2</v>
      </c>
      <c r="K237" s="850">
        <v>7613.39990234375</v>
      </c>
    </row>
    <row r="238" spans="1:11" ht="14.4" customHeight="1" x14ac:dyDescent="0.3">
      <c r="A238" s="831" t="s">
        <v>585</v>
      </c>
      <c r="B238" s="832" t="s">
        <v>586</v>
      </c>
      <c r="C238" s="835" t="s">
        <v>607</v>
      </c>
      <c r="D238" s="863" t="s">
        <v>608</v>
      </c>
      <c r="E238" s="835" t="s">
        <v>3324</v>
      </c>
      <c r="F238" s="863" t="s">
        <v>3325</v>
      </c>
      <c r="G238" s="835" t="s">
        <v>3728</v>
      </c>
      <c r="H238" s="835" t="s">
        <v>3729</v>
      </c>
      <c r="I238" s="849">
        <v>2624.5400390625</v>
      </c>
      <c r="J238" s="849">
        <v>1</v>
      </c>
      <c r="K238" s="850">
        <v>2624.5400390625</v>
      </c>
    </row>
    <row r="239" spans="1:11" ht="14.4" customHeight="1" x14ac:dyDescent="0.3">
      <c r="A239" s="831" t="s">
        <v>585</v>
      </c>
      <c r="B239" s="832" t="s">
        <v>586</v>
      </c>
      <c r="C239" s="835" t="s">
        <v>607</v>
      </c>
      <c r="D239" s="863" t="s">
        <v>608</v>
      </c>
      <c r="E239" s="835" t="s">
        <v>3324</v>
      </c>
      <c r="F239" s="863" t="s">
        <v>3325</v>
      </c>
      <c r="G239" s="835" t="s">
        <v>3730</v>
      </c>
      <c r="H239" s="835" t="s">
        <v>3731</v>
      </c>
      <c r="I239" s="849">
        <v>4891.3798828125</v>
      </c>
      <c r="J239" s="849">
        <v>2</v>
      </c>
      <c r="K239" s="850">
        <v>9782.759765625</v>
      </c>
    </row>
    <row r="240" spans="1:11" ht="14.4" customHeight="1" x14ac:dyDescent="0.3">
      <c r="A240" s="831" t="s">
        <v>585</v>
      </c>
      <c r="B240" s="832" t="s">
        <v>586</v>
      </c>
      <c r="C240" s="835" t="s">
        <v>607</v>
      </c>
      <c r="D240" s="863" t="s">
        <v>608</v>
      </c>
      <c r="E240" s="835" t="s">
        <v>3324</v>
      </c>
      <c r="F240" s="863" t="s">
        <v>3325</v>
      </c>
      <c r="G240" s="835" t="s">
        <v>3732</v>
      </c>
      <c r="H240" s="835" t="s">
        <v>3733</v>
      </c>
      <c r="I240" s="849">
        <v>11883.419921875</v>
      </c>
      <c r="J240" s="849">
        <v>2</v>
      </c>
      <c r="K240" s="850">
        <v>23766.83984375</v>
      </c>
    </row>
    <row r="241" spans="1:11" ht="14.4" customHeight="1" x14ac:dyDescent="0.3">
      <c r="A241" s="831" t="s">
        <v>585</v>
      </c>
      <c r="B241" s="832" t="s">
        <v>586</v>
      </c>
      <c r="C241" s="835" t="s">
        <v>607</v>
      </c>
      <c r="D241" s="863" t="s">
        <v>608</v>
      </c>
      <c r="E241" s="835" t="s">
        <v>3734</v>
      </c>
      <c r="F241" s="863" t="s">
        <v>3735</v>
      </c>
      <c r="G241" s="835" t="s">
        <v>3736</v>
      </c>
      <c r="H241" s="835" t="s">
        <v>3737</v>
      </c>
      <c r="I241" s="849">
        <v>40.290000915527344</v>
      </c>
      <c r="J241" s="849">
        <v>10</v>
      </c>
      <c r="K241" s="850">
        <v>402.93000793457031</v>
      </c>
    </row>
    <row r="242" spans="1:11" ht="14.4" customHeight="1" x14ac:dyDescent="0.3">
      <c r="A242" s="831" t="s">
        <v>585</v>
      </c>
      <c r="B242" s="832" t="s">
        <v>586</v>
      </c>
      <c r="C242" s="835" t="s">
        <v>607</v>
      </c>
      <c r="D242" s="863" t="s">
        <v>608</v>
      </c>
      <c r="E242" s="835" t="s">
        <v>3334</v>
      </c>
      <c r="F242" s="863" t="s">
        <v>3335</v>
      </c>
      <c r="G242" s="835" t="s">
        <v>3342</v>
      </c>
      <c r="H242" s="835" t="s">
        <v>3343</v>
      </c>
      <c r="I242" s="849">
        <v>4.1025000810623169</v>
      </c>
      <c r="J242" s="849">
        <v>160</v>
      </c>
      <c r="K242" s="850">
        <v>656.09999847412109</v>
      </c>
    </row>
    <row r="243" spans="1:11" ht="14.4" customHeight="1" x14ac:dyDescent="0.3">
      <c r="A243" s="831" t="s">
        <v>585</v>
      </c>
      <c r="B243" s="832" t="s">
        <v>586</v>
      </c>
      <c r="C243" s="835" t="s">
        <v>607</v>
      </c>
      <c r="D243" s="863" t="s">
        <v>608</v>
      </c>
      <c r="E243" s="835" t="s">
        <v>3334</v>
      </c>
      <c r="F243" s="863" t="s">
        <v>3335</v>
      </c>
      <c r="G243" s="835" t="s">
        <v>3344</v>
      </c>
      <c r="H243" s="835" t="s">
        <v>3345</v>
      </c>
      <c r="I243" s="849">
        <v>6.242499828338623</v>
      </c>
      <c r="J243" s="849">
        <v>180</v>
      </c>
      <c r="K243" s="850">
        <v>1123.6999969482422</v>
      </c>
    </row>
    <row r="244" spans="1:11" ht="14.4" customHeight="1" x14ac:dyDescent="0.3">
      <c r="A244" s="831" t="s">
        <v>585</v>
      </c>
      <c r="B244" s="832" t="s">
        <v>586</v>
      </c>
      <c r="C244" s="835" t="s">
        <v>607</v>
      </c>
      <c r="D244" s="863" t="s">
        <v>608</v>
      </c>
      <c r="E244" s="835" t="s">
        <v>3334</v>
      </c>
      <c r="F244" s="863" t="s">
        <v>3335</v>
      </c>
      <c r="G244" s="835" t="s">
        <v>3738</v>
      </c>
      <c r="H244" s="835" t="s">
        <v>3739</v>
      </c>
      <c r="I244" s="849">
        <v>8.5900001525878906</v>
      </c>
      <c r="J244" s="849">
        <v>260</v>
      </c>
      <c r="K244" s="850">
        <v>2233.4000244140625</v>
      </c>
    </row>
    <row r="245" spans="1:11" ht="14.4" customHeight="1" x14ac:dyDescent="0.3">
      <c r="A245" s="831" t="s">
        <v>585</v>
      </c>
      <c r="B245" s="832" t="s">
        <v>586</v>
      </c>
      <c r="C245" s="835" t="s">
        <v>607</v>
      </c>
      <c r="D245" s="863" t="s">
        <v>608</v>
      </c>
      <c r="E245" s="835" t="s">
        <v>3334</v>
      </c>
      <c r="F245" s="863" t="s">
        <v>3335</v>
      </c>
      <c r="G245" s="835" t="s">
        <v>3740</v>
      </c>
      <c r="H245" s="835" t="s">
        <v>3741</v>
      </c>
      <c r="I245" s="849">
        <v>13.039999961853027</v>
      </c>
      <c r="J245" s="849">
        <v>130</v>
      </c>
      <c r="K245" s="850">
        <v>1695.2000122070312</v>
      </c>
    </row>
    <row r="246" spans="1:11" ht="14.4" customHeight="1" x14ac:dyDescent="0.3">
      <c r="A246" s="831" t="s">
        <v>585</v>
      </c>
      <c r="B246" s="832" t="s">
        <v>586</v>
      </c>
      <c r="C246" s="835" t="s">
        <v>607</v>
      </c>
      <c r="D246" s="863" t="s">
        <v>608</v>
      </c>
      <c r="E246" s="835" t="s">
        <v>3334</v>
      </c>
      <c r="F246" s="863" t="s">
        <v>3335</v>
      </c>
      <c r="G246" s="835" t="s">
        <v>3346</v>
      </c>
      <c r="H246" s="835" t="s">
        <v>3347</v>
      </c>
      <c r="I246" s="849">
        <v>0.4314285772187369</v>
      </c>
      <c r="J246" s="849">
        <v>3800</v>
      </c>
      <c r="K246" s="850">
        <v>1644</v>
      </c>
    </row>
    <row r="247" spans="1:11" ht="14.4" customHeight="1" x14ac:dyDescent="0.3">
      <c r="A247" s="831" t="s">
        <v>585</v>
      </c>
      <c r="B247" s="832" t="s">
        <v>586</v>
      </c>
      <c r="C247" s="835" t="s">
        <v>607</v>
      </c>
      <c r="D247" s="863" t="s">
        <v>608</v>
      </c>
      <c r="E247" s="835" t="s">
        <v>3334</v>
      </c>
      <c r="F247" s="863" t="s">
        <v>3335</v>
      </c>
      <c r="G247" s="835" t="s">
        <v>3348</v>
      </c>
      <c r="H247" s="835" t="s">
        <v>3349</v>
      </c>
      <c r="I247" s="849">
        <v>0.87999999523162842</v>
      </c>
      <c r="J247" s="849">
        <v>1500</v>
      </c>
      <c r="K247" s="850">
        <v>1320</v>
      </c>
    </row>
    <row r="248" spans="1:11" ht="14.4" customHeight="1" x14ac:dyDescent="0.3">
      <c r="A248" s="831" t="s">
        <v>585</v>
      </c>
      <c r="B248" s="832" t="s">
        <v>586</v>
      </c>
      <c r="C248" s="835" t="s">
        <v>607</v>
      </c>
      <c r="D248" s="863" t="s">
        <v>608</v>
      </c>
      <c r="E248" s="835" t="s">
        <v>3334</v>
      </c>
      <c r="F248" s="863" t="s">
        <v>3335</v>
      </c>
      <c r="G248" s="835" t="s">
        <v>3742</v>
      </c>
      <c r="H248" s="835" t="s">
        <v>3743</v>
      </c>
      <c r="I248" s="849">
        <v>0.62833333015441895</v>
      </c>
      <c r="J248" s="849">
        <v>6000</v>
      </c>
      <c r="K248" s="850">
        <v>3765</v>
      </c>
    </row>
    <row r="249" spans="1:11" ht="14.4" customHeight="1" x14ac:dyDescent="0.3">
      <c r="A249" s="831" t="s">
        <v>585</v>
      </c>
      <c r="B249" s="832" t="s">
        <v>586</v>
      </c>
      <c r="C249" s="835" t="s">
        <v>607</v>
      </c>
      <c r="D249" s="863" t="s">
        <v>608</v>
      </c>
      <c r="E249" s="835" t="s">
        <v>3334</v>
      </c>
      <c r="F249" s="863" t="s">
        <v>3335</v>
      </c>
      <c r="G249" s="835" t="s">
        <v>3672</v>
      </c>
      <c r="H249" s="835" t="s">
        <v>3673</v>
      </c>
      <c r="I249" s="849">
        <v>1.2899999618530273</v>
      </c>
      <c r="J249" s="849">
        <v>6100</v>
      </c>
      <c r="K249" s="850">
        <v>7869</v>
      </c>
    </row>
    <row r="250" spans="1:11" ht="14.4" customHeight="1" x14ac:dyDescent="0.3">
      <c r="A250" s="831" t="s">
        <v>585</v>
      </c>
      <c r="B250" s="832" t="s">
        <v>586</v>
      </c>
      <c r="C250" s="835" t="s">
        <v>607</v>
      </c>
      <c r="D250" s="863" t="s">
        <v>608</v>
      </c>
      <c r="E250" s="835" t="s">
        <v>3334</v>
      </c>
      <c r="F250" s="863" t="s">
        <v>3335</v>
      </c>
      <c r="G250" s="835" t="s">
        <v>3744</v>
      </c>
      <c r="H250" s="835" t="s">
        <v>3745</v>
      </c>
      <c r="I250" s="849">
        <v>0.15000000596046448</v>
      </c>
      <c r="J250" s="849">
        <v>500</v>
      </c>
      <c r="K250" s="850">
        <v>75</v>
      </c>
    </row>
    <row r="251" spans="1:11" ht="14.4" customHeight="1" x14ac:dyDescent="0.3">
      <c r="A251" s="831" t="s">
        <v>585</v>
      </c>
      <c r="B251" s="832" t="s">
        <v>586</v>
      </c>
      <c r="C251" s="835" t="s">
        <v>607</v>
      </c>
      <c r="D251" s="863" t="s">
        <v>608</v>
      </c>
      <c r="E251" s="835" t="s">
        <v>3334</v>
      </c>
      <c r="F251" s="863" t="s">
        <v>3335</v>
      </c>
      <c r="G251" s="835" t="s">
        <v>3350</v>
      </c>
      <c r="H251" s="835" t="s">
        <v>3351</v>
      </c>
      <c r="I251" s="849">
        <v>0.4699999988079071</v>
      </c>
      <c r="J251" s="849">
        <v>2160</v>
      </c>
      <c r="K251" s="850">
        <v>1015.1000061035156</v>
      </c>
    </row>
    <row r="252" spans="1:11" ht="14.4" customHeight="1" x14ac:dyDescent="0.3">
      <c r="A252" s="831" t="s">
        <v>585</v>
      </c>
      <c r="B252" s="832" t="s">
        <v>586</v>
      </c>
      <c r="C252" s="835" t="s">
        <v>607</v>
      </c>
      <c r="D252" s="863" t="s">
        <v>608</v>
      </c>
      <c r="E252" s="835" t="s">
        <v>3334</v>
      </c>
      <c r="F252" s="863" t="s">
        <v>3335</v>
      </c>
      <c r="G252" s="835" t="s">
        <v>3746</v>
      </c>
      <c r="H252" s="835" t="s">
        <v>3747</v>
      </c>
      <c r="I252" s="849">
        <v>0.273333340883255</v>
      </c>
      <c r="J252" s="849">
        <v>1100</v>
      </c>
      <c r="K252" s="850">
        <v>300</v>
      </c>
    </row>
    <row r="253" spans="1:11" ht="14.4" customHeight="1" x14ac:dyDescent="0.3">
      <c r="A253" s="831" t="s">
        <v>585</v>
      </c>
      <c r="B253" s="832" t="s">
        <v>586</v>
      </c>
      <c r="C253" s="835" t="s">
        <v>607</v>
      </c>
      <c r="D253" s="863" t="s">
        <v>608</v>
      </c>
      <c r="E253" s="835" t="s">
        <v>3334</v>
      </c>
      <c r="F253" s="863" t="s">
        <v>3335</v>
      </c>
      <c r="G253" s="835" t="s">
        <v>3352</v>
      </c>
      <c r="H253" s="835" t="s">
        <v>3353</v>
      </c>
      <c r="I253" s="849">
        <v>1.1699999570846558</v>
      </c>
      <c r="J253" s="849">
        <v>1000</v>
      </c>
      <c r="K253" s="850">
        <v>1170</v>
      </c>
    </row>
    <row r="254" spans="1:11" ht="14.4" customHeight="1" x14ac:dyDescent="0.3">
      <c r="A254" s="831" t="s">
        <v>585</v>
      </c>
      <c r="B254" s="832" t="s">
        <v>586</v>
      </c>
      <c r="C254" s="835" t="s">
        <v>607</v>
      </c>
      <c r="D254" s="863" t="s">
        <v>608</v>
      </c>
      <c r="E254" s="835" t="s">
        <v>3334</v>
      </c>
      <c r="F254" s="863" t="s">
        <v>3335</v>
      </c>
      <c r="G254" s="835" t="s">
        <v>3748</v>
      </c>
      <c r="H254" s="835" t="s">
        <v>3749</v>
      </c>
      <c r="I254" s="849">
        <v>0.43999999761581421</v>
      </c>
      <c r="J254" s="849">
        <v>5800</v>
      </c>
      <c r="K254" s="850">
        <v>2552</v>
      </c>
    </row>
    <row r="255" spans="1:11" ht="14.4" customHeight="1" x14ac:dyDescent="0.3">
      <c r="A255" s="831" t="s">
        <v>585</v>
      </c>
      <c r="B255" s="832" t="s">
        <v>586</v>
      </c>
      <c r="C255" s="835" t="s">
        <v>607</v>
      </c>
      <c r="D255" s="863" t="s">
        <v>608</v>
      </c>
      <c r="E255" s="835" t="s">
        <v>3334</v>
      </c>
      <c r="F255" s="863" t="s">
        <v>3335</v>
      </c>
      <c r="G255" s="835" t="s">
        <v>3354</v>
      </c>
      <c r="H255" s="835" t="s">
        <v>3355</v>
      </c>
      <c r="I255" s="849">
        <v>158.5050048828125</v>
      </c>
      <c r="J255" s="849">
        <v>12</v>
      </c>
      <c r="K255" s="850">
        <v>1890.8200378417969</v>
      </c>
    </row>
    <row r="256" spans="1:11" ht="14.4" customHeight="1" x14ac:dyDescent="0.3">
      <c r="A256" s="831" t="s">
        <v>585</v>
      </c>
      <c r="B256" s="832" t="s">
        <v>586</v>
      </c>
      <c r="C256" s="835" t="s">
        <v>607</v>
      </c>
      <c r="D256" s="863" t="s">
        <v>608</v>
      </c>
      <c r="E256" s="835" t="s">
        <v>3334</v>
      </c>
      <c r="F256" s="863" t="s">
        <v>3335</v>
      </c>
      <c r="G256" s="835" t="s">
        <v>3750</v>
      </c>
      <c r="H256" s="835" t="s">
        <v>3751</v>
      </c>
      <c r="I256" s="849">
        <v>4.4899997711181641</v>
      </c>
      <c r="J256" s="849">
        <v>200</v>
      </c>
      <c r="K256" s="850">
        <v>897</v>
      </c>
    </row>
    <row r="257" spans="1:11" ht="14.4" customHeight="1" x14ac:dyDescent="0.3">
      <c r="A257" s="831" t="s">
        <v>585</v>
      </c>
      <c r="B257" s="832" t="s">
        <v>586</v>
      </c>
      <c r="C257" s="835" t="s">
        <v>607</v>
      </c>
      <c r="D257" s="863" t="s">
        <v>608</v>
      </c>
      <c r="E257" s="835" t="s">
        <v>3334</v>
      </c>
      <c r="F257" s="863" t="s">
        <v>3335</v>
      </c>
      <c r="G257" s="835" t="s">
        <v>3356</v>
      </c>
      <c r="H257" s="835" t="s">
        <v>3357</v>
      </c>
      <c r="I257" s="849">
        <v>6.3299999237060547</v>
      </c>
      <c r="J257" s="849">
        <v>500</v>
      </c>
      <c r="K257" s="850">
        <v>3165</v>
      </c>
    </row>
    <row r="258" spans="1:11" ht="14.4" customHeight="1" x14ac:dyDescent="0.3">
      <c r="A258" s="831" t="s">
        <v>585</v>
      </c>
      <c r="B258" s="832" t="s">
        <v>586</v>
      </c>
      <c r="C258" s="835" t="s">
        <v>607</v>
      </c>
      <c r="D258" s="863" t="s">
        <v>608</v>
      </c>
      <c r="E258" s="835" t="s">
        <v>3334</v>
      </c>
      <c r="F258" s="863" t="s">
        <v>3335</v>
      </c>
      <c r="G258" s="835" t="s">
        <v>3358</v>
      </c>
      <c r="H258" s="835" t="s">
        <v>3359</v>
      </c>
      <c r="I258" s="849">
        <v>127.99499893188477</v>
      </c>
      <c r="J258" s="849">
        <v>30</v>
      </c>
      <c r="K258" s="850">
        <v>3839.889892578125</v>
      </c>
    </row>
    <row r="259" spans="1:11" ht="14.4" customHeight="1" x14ac:dyDescent="0.3">
      <c r="A259" s="831" t="s">
        <v>585</v>
      </c>
      <c r="B259" s="832" t="s">
        <v>586</v>
      </c>
      <c r="C259" s="835" t="s">
        <v>607</v>
      </c>
      <c r="D259" s="863" t="s">
        <v>608</v>
      </c>
      <c r="E259" s="835" t="s">
        <v>3334</v>
      </c>
      <c r="F259" s="863" t="s">
        <v>3335</v>
      </c>
      <c r="G259" s="835" t="s">
        <v>3752</v>
      </c>
      <c r="H259" s="835" t="s">
        <v>3753</v>
      </c>
      <c r="I259" s="849">
        <v>167.83000183105469</v>
      </c>
      <c r="J259" s="849">
        <v>15</v>
      </c>
      <c r="K259" s="850">
        <v>2517.449951171875</v>
      </c>
    </row>
    <row r="260" spans="1:11" ht="14.4" customHeight="1" x14ac:dyDescent="0.3">
      <c r="A260" s="831" t="s">
        <v>585</v>
      </c>
      <c r="B260" s="832" t="s">
        <v>586</v>
      </c>
      <c r="C260" s="835" t="s">
        <v>607</v>
      </c>
      <c r="D260" s="863" t="s">
        <v>608</v>
      </c>
      <c r="E260" s="835" t="s">
        <v>3334</v>
      </c>
      <c r="F260" s="863" t="s">
        <v>3335</v>
      </c>
      <c r="G260" s="835" t="s">
        <v>3754</v>
      </c>
      <c r="H260" s="835" t="s">
        <v>3755</v>
      </c>
      <c r="I260" s="849">
        <v>2.5875000655651093</v>
      </c>
      <c r="J260" s="849">
        <v>820</v>
      </c>
      <c r="K260" s="850">
        <v>2145.4999847412109</v>
      </c>
    </row>
    <row r="261" spans="1:11" ht="14.4" customHeight="1" x14ac:dyDescent="0.3">
      <c r="A261" s="831" t="s">
        <v>585</v>
      </c>
      <c r="B261" s="832" t="s">
        <v>586</v>
      </c>
      <c r="C261" s="835" t="s">
        <v>607</v>
      </c>
      <c r="D261" s="863" t="s">
        <v>608</v>
      </c>
      <c r="E261" s="835" t="s">
        <v>3334</v>
      </c>
      <c r="F261" s="863" t="s">
        <v>3335</v>
      </c>
      <c r="G261" s="835" t="s">
        <v>3366</v>
      </c>
      <c r="H261" s="835" t="s">
        <v>3367</v>
      </c>
      <c r="I261" s="849">
        <v>62.819999694824219</v>
      </c>
      <c r="J261" s="849">
        <v>40</v>
      </c>
      <c r="K261" s="850">
        <v>2509.800048828125</v>
      </c>
    </row>
    <row r="262" spans="1:11" ht="14.4" customHeight="1" x14ac:dyDescent="0.3">
      <c r="A262" s="831" t="s">
        <v>585</v>
      </c>
      <c r="B262" s="832" t="s">
        <v>586</v>
      </c>
      <c r="C262" s="835" t="s">
        <v>607</v>
      </c>
      <c r="D262" s="863" t="s">
        <v>608</v>
      </c>
      <c r="E262" s="835" t="s">
        <v>3334</v>
      </c>
      <c r="F262" s="863" t="s">
        <v>3335</v>
      </c>
      <c r="G262" s="835" t="s">
        <v>3756</v>
      </c>
      <c r="H262" s="835" t="s">
        <v>3757</v>
      </c>
      <c r="I262" s="849">
        <v>123.23499933878581</v>
      </c>
      <c r="J262" s="849">
        <v>60</v>
      </c>
      <c r="K262" s="850">
        <v>7394.169921875</v>
      </c>
    </row>
    <row r="263" spans="1:11" ht="14.4" customHeight="1" x14ac:dyDescent="0.3">
      <c r="A263" s="831" t="s">
        <v>585</v>
      </c>
      <c r="B263" s="832" t="s">
        <v>586</v>
      </c>
      <c r="C263" s="835" t="s">
        <v>607</v>
      </c>
      <c r="D263" s="863" t="s">
        <v>608</v>
      </c>
      <c r="E263" s="835" t="s">
        <v>3334</v>
      </c>
      <c r="F263" s="863" t="s">
        <v>3335</v>
      </c>
      <c r="G263" s="835" t="s">
        <v>3370</v>
      </c>
      <c r="H263" s="835" t="s">
        <v>3371</v>
      </c>
      <c r="I263" s="849">
        <v>22.149999618530273</v>
      </c>
      <c r="J263" s="849">
        <v>200</v>
      </c>
      <c r="K263" s="850">
        <v>4430</v>
      </c>
    </row>
    <row r="264" spans="1:11" ht="14.4" customHeight="1" x14ac:dyDescent="0.3">
      <c r="A264" s="831" t="s">
        <v>585</v>
      </c>
      <c r="B264" s="832" t="s">
        <v>586</v>
      </c>
      <c r="C264" s="835" t="s">
        <v>607</v>
      </c>
      <c r="D264" s="863" t="s">
        <v>608</v>
      </c>
      <c r="E264" s="835" t="s">
        <v>3334</v>
      </c>
      <c r="F264" s="863" t="s">
        <v>3335</v>
      </c>
      <c r="G264" s="835" t="s">
        <v>3372</v>
      </c>
      <c r="H264" s="835" t="s">
        <v>3373</v>
      </c>
      <c r="I264" s="849">
        <v>30.175714492797852</v>
      </c>
      <c r="J264" s="849">
        <v>200</v>
      </c>
      <c r="K264" s="850">
        <v>6034.9999847412109</v>
      </c>
    </row>
    <row r="265" spans="1:11" ht="14.4" customHeight="1" x14ac:dyDescent="0.3">
      <c r="A265" s="831" t="s">
        <v>585</v>
      </c>
      <c r="B265" s="832" t="s">
        <v>586</v>
      </c>
      <c r="C265" s="835" t="s">
        <v>607</v>
      </c>
      <c r="D265" s="863" t="s">
        <v>608</v>
      </c>
      <c r="E265" s="835" t="s">
        <v>3334</v>
      </c>
      <c r="F265" s="863" t="s">
        <v>3335</v>
      </c>
      <c r="G265" s="835" t="s">
        <v>3376</v>
      </c>
      <c r="H265" s="835" t="s">
        <v>3377</v>
      </c>
      <c r="I265" s="849">
        <v>2.8766667048136392</v>
      </c>
      <c r="J265" s="849">
        <v>200</v>
      </c>
      <c r="K265" s="850">
        <v>575.5</v>
      </c>
    </row>
    <row r="266" spans="1:11" ht="14.4" customHeight="1" x14ac:dyDescent="0.3">
      <c r="A266" s="831" t="s">
        <v>585</v>
      </c>
      <c r="B266" s="832" t="s">
        <v>586</v>
      </c>
      <c r="C266" s="835" t="s">
        <v>607</v>
      </c>
      <c r="D266" s="863" t="s">
        <v>608</v>
      </c>
      <c r="E266" s="835" t="s">
        <v>3334</v>
      </c>
      <c r="F266" s="863" t="s">
        <v>3335</v>
      </c>
      <c r="G266" s="835" t="s">
        <v>3676</v>
      </c>
      <c r="H266" s="835" t="s">
        <v>3677</v>
      </c>
      <c r="I266" s="849">
        <v>5.272000026702881</v>
      </c>
      <c r="J266" s="849">
        <v>70</v>
      </c>
      <c r="K266" s="850">
        <v>369.00000381469727</v>
      </c>
    </row>
    <row r="267" spans="1:11" ht="14.4" customHeight="1" x14ac:dyDescent="0.3">
      <c r="A267" s="831" t="s">
        <v>585</v>
      </c>
      <c r="B267" s="832" t="s">
        <v>586</v>
      </c>
      <c r="C267" s="835" t="s">
        <v>607</v>
      </c>
      <c r="D267" s="863" t="s">
        <v>608</v>
      </c>
      <c r="E267" s="835" t="s">
        <v>3334</v>
      </c>
      <c r="F267" s="863" t="s">
        <v>3335</v>
      </c>
      <c r="G267" s="835" t="s">
        <v>3758</v>
      </c>
      <c r="H267" s="835" t="s">
        <v>3759</v>
      </c>
      <c r="I267" s="849">
        <v>44.290000915527344</v>
      </c>
      <c r="J267" s="849">
        <v>10</v>
      </c>
      <c r="K267" s="850">
        <v>442.8699951171875</v>
      </c>
    </row>
    <row r="268" spans="1:11" ht="14.4" customHeight="1" x14ac:dyDescent="0.3">
      <c r="A268" s="831" t="s">
        <v>585</v>
      </c>
      <c r="B268" s="832" t="s">
        <v>586</v>
      </c>
      <c r="C268" s="835" t="s">
        <v>607</v>
      </c>
      <c r="D268" s="863" t="s">
        <v>608</v>
      </c>
      <c r="E268" s="835" t="s">
        <v>3334</v>
      </c>
      <c r="F268" s="863" t="s">
        <v>3335</v>
      </c>
      <c r="G268" s="835" t="s">
        <v>3760</v>
      </c>
      <c r="H268" s="835" t="s">
        <v>3761</v>
      </c>
      <c r="I268" s="849">
        <v>293.25</v>
      </c>
      <c r="J268" s="849">
        <v>5</v>
      </c>
      <c r="K268" s="850">
        <v>1466.25</v>
      </c>
    </row>
    <row r="269" spans="1:11" ht="14.4" customHeight="1" x14ac:dyDescent="0.3">
      <c r="A269" s="831" t="s">
        <v>585</v>
      </c>
      <c r="B269" s="832" t="s">
        <v>586</v>
      </c>
      <c r="C269" s="835" t="s">
        <v>607</v>
      </c>
      <c r="D269" s="863" t="s">
        <v>608</v>
      </c>
      <c r="E269" s="835" t="s">
        <v>3334</v>
      </c>
      <c r="F269" s="863" t="s">
        <v>3335</v>
      </c>
      <c r="G269" s="835" t="s">
        <v>3762</v>
      </c>
      <c r="H269" s="835" t="s">
        <v>3763</v>
      </c>
      <c r="I269" s="849">
        <v>129.25999450683594</v>
      </c>
      <c r="J269" s="849">
        <v>10</v>
      </c>
      <c r="K269" s="850">
        <v>1292.5999755859375</v>
      </c>
    </row>
    <row r="270" spans="1:11" ht="14.4" customHeight="1" x14ac:dyDescent="0.3">
      <c r="A270" s="831" t="s">
        <v>585</v>
      </c>
      <c r="B270" s="832" t="s">
        <v>586</v>
      </c>
      <c r="C270" s="835" t="s">
        <v>607</v>
      </c>
      <c r="D270" s="863" t="s">
        <v>608</v>
      </c>
      <c r="E270" s="835" t="s">
        <v>3334</v>
      </c>
      <c r="F270" s="863" t="s">
        <v>3335</v>
      </c>
      <c r="G270" s="835" t="s">
        <v>3380</v>
      </c>
      <c r="H270" s="835" t="s">
        <v>3381</v>
      </c>
      <c r="I270" s="849">
        <v>283.01666259765625</v>
      </c>
      <c r="J270" s="849">
        <v>25</v>
      </c>
      <c r="K270" s="850">
        <v>7075.4097900390625</v>
      </c>
    </row>
    <row r="271" spans="1:11" ht="14.4" customHeight="1" x14ac:dyDescent="0.3">
      <c r="A271" s="831" t="s">
        <v>585</v>
      </c>
      <c r="B271" s="832" t="s">
        <v>586</v>
      </c>
      <c r="C271" s="835" t="s">
        <v>607</v>
      </c>
      <c r="D271" s="863" t="s">
        <v>608</v>
      </c>
      <c r="E271" s="835" t="s">
        <v>3334</v>
      </c>
      <c r="F271" s="863" t="s">
        <v>3335</v>
      </c>
      <c r="G271" s="835" t="s">
        <v>3764</v>
      </c>
      <c r="H271" s="835" t="s">
        <v>3765</v>
      </c>
      <c r="I271" s="849">
        <v>380.8800048828125</v>
      </c>
      <c r="J271" s="849">
        <v>10</v>
      </c>
      <c r="K271" s="850">
        <v>3808.81005859375</v>
      </c>
    </row>
    <row r="272" spans="1:11" ht="14.4" customHeight="1" x14ac:dyDescent="0.3">
      <c r="A272" s="831" t="s">
        <v>585</v>
      </c>
      <c r="B272" s="832" t="s">
        <v>586</v>
      </c>
      <c r="C272" s="835" t="s">
        <v>607</v>
      </c>
      <c r="D272" s="863" t="s">
        <v>608</v>
      </c>
      <c r="E272" s="835" t="s">
        <v>3334</v>
      </c>
      <c r="F272" s="863" t="s">
        <v>3335</v>
      </c>
      <c r="G272" s="835" t="s">
        <v>3386</v>
      </c>
      <c r="H272" s="835" t="s">
        <v>3387</v>
      </c>
      <c r="I272" s="849">
        <v>139.16999816894531</v>
      </c>
      <c r="J272" s="849">
        <v>24</v>
      </c>
      <c r="K272" s="850">
        <v>3340.0800018310547</v>
      </c>
    </row>
    <row r="273" spans="1:11" ht="14.4" customHeight="1" x14ac:dyDescent="0.3">
      <c r="A273" s="831" t="s">
        <v>585</v>
      </c>
      <c r="B273" s="832" t="s">
        <v>586</v>
      </c>
      <c r="C273" s="835" t="s">
        <v>607</v>
      </c>
      <c r="D273" s="863" t="s">
        <v>608</v>
      </c>
      <c r="E273" s="835" t="s">
        <v>3334</v>
      </c>
      <c r="F273" s="863" t="s">
        <v>3335</v>
      </c>
      <c r="G273" s="835" t="s">
        <v>3766</v>
      </c>
      <c r="H273" s="835" t="s">
        <v>3767</v>
      </c>
      <c r="I273" s="849">
        <v>5.7300000190734863</v>
      </c>
      <c r="J273" s="849">
        <v>80</v>
      </c>
      <c r="K273" s="850">
        <v>458.20001220703125</v>
      </c>
    </row>
    <row r="274" spans="1:11" ht="14.4" customHeight="1" x14ac:dyDescent="0.3">
      <c r="A274" s="831" t="s">
        <v>585</v>
      </c>
      <c r="B274" s="832" t="s">
        <v>586</v>
      </c>
      <c r="C274" s="835" t="s">
        <v>607</v>
      </c>
      <c r="D274" s="863" t="s">
        <v>608</v>
      </c>
      <c r="E274" s="835" t="s">
        <v>3334</v>
      </c>
      <c r="F274" s="863" t="s">
        <v>3335</v>
      </c>
      <c r="G274" s="835" t="s">
        <v>3768</v>
      </c>
      <c r="H274" s="835" t="s">
        <v>3769</v>
      </c>
      <c r="I274" s="849">
        <v>26.020000457763672</v>
      </c>
      <c r="J274" s="849">
        <v>20</v>
      </c>
      <c r="K274" s="850">
        <v>520.30999755859375</v>
      </c>
    </row>
    <row r="275" spans="1:11" ht="14.4" customHeight="1" x14ac:dyDescent="0.3">
      <c r="A275" s="831" t="s">
        <v>585</v>
      </c>
      <c r="B275" s="832" t="s">
        <v>586</v>
      </c>
      <c r="C275" s="835" t="s">
        <v>607</v>
      </c>
      <c r="D275" s="863" t="s">
        <v>608</v>
      </c>
      <c r="E275" s="835" t="s">
        <v>3334</v>
      </c>
      <c r="F275" s="863" t="s">
        <v>3335</v>
      </c>
      <c r="G275" s="835" t="s">
        <v>3770</v>
      </c>
      <c r="H275" s="835" t="s">
        <v>3771</v>
      </c>
      <c r="I275" s="849">
        <v>82.080001831054687</v>
      </c>
      <c r="J275" s="849">
        <v>30</v>
      </c>
      <c r="K275" s="850">
        <v>2462.3999633789062</v>
      </c>
    </row>
    <row r="276" spans="1:11" ht="14.4" customHeight="1" x14ac:dyDescent="0.3">
      <c r="A276" s="831" t="s">
        <v>585</v>
      </c>
      <c r="B276" s="832" t="s">
        <v>586</v>
      </c>
      <c r="C276" s="835" t="s">
        <v>607</v>
      </c>
      <c r="D276" s="863" t="s">
        <v>608</v>
      </c>
      <c r="E276" s="835" t="s">
        <v>3334</v>
      </c>
      <c r="F276" s="863" t="s">
        <v>3335</v>
      </c>
      <c r="G276" s="835" t="s">
        <v>3772</v>
      </c>
      <c r="H276" s="835" t="s">
        <v>3773</v>
      </c>
      <c r="I276" s="849">
        <v>269.32998657226563</v>
      </c>
      <c r="J276" s="849">
        <v>15</v>
      </c>
      <c r="K276" s="850">
        <v>4039.8800048828125</v>
      </c>
    </row>
    <row r="277" spans="1:11" ht="14.4" customHeight="1" x14ac:dyDescent="0.3">
      <c r="A277" s="831" t="s">
        <v>585</v>
      </c>
      <c r="B277" s="832" t="s">
        <v>586</v>
      </c>
      <c r="C277" s="835" t="s">
        <v>607</v>
      </c>
      <c r="D277" s="863" t="s">
        <v>608</v>
      </c>
      <c r="E277" s="835" t="s">
        <v>3334</v>
      </c>
      <c r="F277" s="863" t="s">
        <v>3335</v>
      </c>
      <c r="G277" s="835" t="s">
        <v>3400</v>
      </c>
      <c r="H277" s="835" t="s">
        <v>3401</v>
      </c>
      <c r="I277" s="849">
        <v>72.680000305175781</v>
      </c>
      <c r="J277" s="849">
        <v>10</v>
      </c>
      <c r="K277" s="850">
        <v>726.760009765625</v>
      </c>
    </row>
    <row r="278" spans="1:11" ht="14.4" customHeight="1" x14ac:dyDescent="0.3">
      <c r="A278" s="831" t="s">
        <v>585</v>
      </c>
      <c r="B278" s="832" t="s">
        <v>586</v>
      </c>
      <c r="C278" s="835" t="s">
        <v>607</v>
      </c>
      <c r="D278" s="863" t="s">
        <v>608</v>
      </c>
      <c r="E278" s="835" t="s">
        <v>3334</v>
      </c>
      <c r="F278" s="863" t="s">
        <v>3335</v>
      </c>
      <c r="G278" s="835" t="s">
        <v>3774</v>
      </c>
      <c r="H278" s="835" t="s">
        <v>3775</v>
      </c>
      <c r="I278" s="849">
        <v>7.8550000190734863</v>
      </c>
      <c r="J278" s="849">
        <v>300</v>
      </c>
      <c r="K278" s="850">
        <v>2356</v>
      </c>
    </row>
    <row r="279" spans="1:11" ht="14.4" customHeight="1" x14ac:dyDescent="0.3">
      <c r="A279" s="831" t="s">
        <v>585</v>
      </c>
      <c r="B279" s="832" t="s">
        <v>586</v>
      </c>
      <c r="C279" s="835" t="s">
        <v>607</v>
      </c>
      <c r="D279" s="863" t="s">
        <v>608</v>
      </c>
      <c r="E279" s="835" t="s">
        <v>3334</v>
      </c>
      <c r="F279" s="863" t="s">
        <v>3335</v>
      </c>
      <c r="G279" s="835" t="s">
        <v>3404</v>
      </c>
      <c r="H279" s="835" t="s">
        <v>3405</v>
      </c>
      <c r="I279" s="849">
        <v>19.010000546773274</v>
      </c>
      <c r="J279" s="849">
        <v>150</v>
      </c>
      <c r="K279" s="850">
        <v>2851.6599731445312</v>
      </c>
    </row>
    <row r="280" spans="1:11" ht="14.4" customHeight="1" x14ac:dyDescent="0.3">
      <c r="A280" s="831" t="s">
        <v>585</v>
      </c>
      <c r="B280" s="832" t="s">
        <v>586</v>
      </c>
      <c r="C280" s="835" t="s">
        <v>607</v>
      </c>
      <c r="D280" s="863" t="s">
        <v>608</v>
      </c>
      <c r="E280" s="835" t="s">
        <v>3334</v>
      </c>
      <c r="F280" s="863" t="s">
        <v>3335</v>
      </c>
      <c r="G280" s="835" t="s">
        <v>3404</v>
      </c>
      <c r="H280" s="835" t="s">
        <v>3406</v>
      </c>
      <c r="I280" s="849">
        <v>22.940000534057617</v>
      </c>
      <c r="J280" s="849">
        <v>100</v>
      </c>
      <c r="K280" s="850">
        <v>2294.18994140625</v>
      </c>
    </row>
    <row r="281" spans="1:11" ht="14.4" customHeight="1" x14ac:dyDescent="0.3">
      <c r="A281" s="831" t="s">
        <v>585</v>
      </c>
      <c r="B281" s="832" t="s">
        <v>586</v>
      </c>
      <c r="C281" s="835" t="s">
        <v>607</v>
      </c>
      <c r="D281" s="863" t="s">
        <v>608</v>
      </c>
      <c r="E281" s="835" t="s">
        <v>3334</v>
      </c>
      <c r="F281" s="863" t="s">
        <v>3335</v>
      </c>
      <c r="G281" s="835" t="s">
        <v>3409</v>
      </c>
      <c r="H281" s="835" t="s">
        <v>3410</v>
      </c>
      <c r="I281" s="849">
        <v>227.3699951171875</v>
      </c>
      <c r="J281" s="849">
        <v>25</v>
      </c>
      <c r="K281" s="850">
        <v>5684.27001953125</v>
      </c>
    </row>
    <row r="282" spans="1:11" ht="14.4" customHeight="1" x14ac:dyDescent="0.3">
      <c r="A282" s="831" t="s">
        <v>585</v>
      </c>
      <c r="B282" s="832" t="s">
        <v>586</v>
      </c>
      <c r="C282" s="835" t="s">
        <v>607</v>
      </c>
      <c r="D282" s="863" t="s">
        <v>608</v>
      </c>
      <c r="E282" s="835" t="s">
        <v>3334</v>
      </c>
      <c r="F282" s="863" t="s">
        <v>3335</v>
      </c>
      <c r="G282" s="835" t="s">
        <v>3776</v>
      </c>
      <c r="H282" s="835" t="s">
        <v>3777</v>
      </c>
      <c r="I282" s="849">
        <v>2.1800000667572021</v>
      </c>
      <c r="J282" s="849">
        <v>60</v>
      </c>
      <c r="K282" s="850">
        <v>130.80000305175781</v>
      </c>
    </row>
    <row r="283" spans="1:11" ht="14.4" customHeight="1" x14ac:dyDescent="0.3">
      <c r="A283" s="831" t="s">
        <v>585</v>
      </c>
      <c r="B283" s="832" t="s">
        <v>586</v>
      </c>
      <c r="C283" s="835" t="s">
        <v>607</v>
      </c>
      <c r="D283" s="863" t="s">
        <v>608</v>
      </c>
      <c r="E283" s="835" t="s">
        <v>3334</v>
      </c>
      <c r="F283" s="863" t="s">
        <v>3335</v>
      </c>
      <c r="G283" s="835" t="s">
        <v>3411</v>
      </c>
      <c r="H283" s="835" t="s">
        <v>3412</v>
      </c>
      <c r="I283" s="849">
        <v>5.630000114440918</v>
      </c>
      <c r="J283" s="849">
        <v>150</v>
      </c>
      <c r="K283" s="850">
        <v>844.5</v>
      </c>
    </row>
    <row r="284" spans="1:11" ht="14.4" customHeight="1" x14ac:dyDescent="0.3">
      <c r="A284" s="831" t="s">
        <v>585</v>
      </c>
      <c r="B284" s="832" t="s">
        <v>586</v>
      </c>
      <c r="C284" s="835" t="s">
        <v>607</v>
      </c>
      <c r="D284" s="863" t="s">
        <v>608</v>
      </c>
      <c r="E284" s="835" t="s">
        <v>3334</v>
      </c>
      <c r="F284" s="863" t="s">
        <v>3335</v>
      </c>
      <c r="G284" s="835" t="s">
        <v>3778</v>
      </c>
      <c r="H284" s="835" t="s">
        <v>3779</v>
      </c>
      <c r="I284" s="849">
        <v>3.9100000858306885</v>
      </c>
      <c r="J284" s="849">
        <v>160</v>
      </c>
      <c r="K284" s="850">
        <v>625.60000610351562</v>
      </c>
    </row>
    <row r="285" spans="1:11" ht="14.4" customHeight="1" x14ac:dyDescent="0.3">
      <c r="A285" s="831" t="s">
        <v>585</v>
      </c>
      <c r="B285" s="832" t="s">
        <v>586</v>
      </c>
      <c r="C285" s="835" t="s">
        <v>607</v>
      </c>
      <c r="D285" s="863" t="s">
        <v>608</v>
      </c>
      <c r="E285" s="835" t="s">
        <v>3334</v>
      </c>
      <c r="F285" s="863" t="s">
        <v>3335</v>
      </c>
      <c r="G285" s="835" t="s">
        <v>3413</v>
      </c>
      <c r="H285" s="835" t="s">
        <v>3414</v>
      </c>
      <c r="I285" s="849">
        <v>1.3799999952316284</v>
      </c>
      <c r="J285" s="849">
        <v>150</v>
      </c>
      <c r="K285" s="850">
        <v>207</v>
      </c>
    </row>
    <row r="286" spans="1:11" ht="14.4" customHeight="1" x14ac:dyDescent="0.3">
      <c r="A286" s="831" t="s">
        <v>585</v>
      </c>
      <c r="B286" s="832" t="s">
        <v>586</v>
      </c>
      <c r="C286" s="835" t="s">
        <v>607</v>
      </c>
      <c r="D286" s="863" t="s">
        <v>608</v>
      </c>
      <c r="E286" s="835" t="s">
        <v>3334</v>
      </c>
      <c r="F286" s="863" t="s">
        <v>3335</v>
      </c>
      <c r="G286" s="835" t="s">
        <v>3417</v>
      </c>
      <c r="H286" s="835" t="s">
        <v>3418</v>
      </c>
      <c r="I286" s="849">
        <v>0.85600001811981197</v>
      </c>
      <c r="J286" s="849">
        <v>800</v>
      </c>
      <c r="K286" s="850">
        <v>685</v>
      </c>
    </row>
    <row r="287" spans="1:11" ht="14.4" customHeight="1" x14ac:dyDescent="0.3">
      <c r="A287" s="831" t="s">
        <v>585</v>
      </c>
      <c r="B287" s="832" t="s">
        <v>586</v>
      </c>
      <c r="C287" s="835" t="s">
        <v>607</v>
      </c>
      <c r="D287" s="863" t="s">
        <v>608</v>
      </c>
      <c r="E287" s="835" t="s">
        <v>3334</v>
      </c>
      <c r="F287" s="863" t="s">
        <v>3335</v>
      </c>
      <c r="G287" s="835" t="s">
        <v>3421</v>
      </c>
      <c r="H287" s="835" t="s">
        <v>3422</v>
      </c>
      <c r="I287" s="849">
        <v>2.0614285128457204</v>
      </c>
      <c r="J287" s="849">
        <v>1950</v>
      </c>
      <c r="K287" s="850">
        <v>4019.5</v>
      </c>
    </row>
    <row r="288" spans="1:11" ht="14.4" customHeight="1" x14ac:dyDescent="0.3">
      <c r="A288" s="831" t="s">
        <v>585</v>
      </c>
      <c r="B288" s="832" t="s">
        <v>586</v>
      </c>
      <c r="C288" s="835" t="s">
        <v>607</v>
      </c>
      <c r="D288" s="863" t="s">
        <v>608</v>
      </c>
      <c r="E288" s="835" t="s">
        <v>3334</v>
      </c>
      <c r="F288" s="863" t="s">
        <v>3335</v>
      </c>
      <c r="G288" s="835" t="s">
        <v>3425</v>
      </c>
      <c r="H288" s="835" t="s">
        <v>3426</v>
      </c>
      <c r="I288" s="849">
        <v>5.8762500286102295</v>
      </c>
      <c r="J288" s="849">
        <v>1080</v>
      </c>
      <c r="K288" s="850">
        <v>6344.8999938964844</v>
      </c>
    </row>
    <row r="289" spans="1:11" ht="14.4" customHeight="1" x14ac:dyDescent="0.3">
      <c r="A289" s="831" t="s">
        <v>585</v>
      </c>
      <c r="B289" s="832" t="s">
        <v>586</v>
      </c>
      <c r="C289" s="835" t="s">
        <v>607</v>
      </c>
      <c r="D289" s="863" t="s">
        <v>608</v>
      </c>
      <c r="E289" s="835" t="s">
        <v>3334</v>
      </c>
      <c r="F289" s="863" t="s">
        <v>3335</v>
      </c>
      <c r="G289" s="835" t="s">
        <v>3780</v>
      </c>
      <c r="H289" s="835" t="s">
        <v>3781</v>
      </c>
      <c r="I289" s="849">
        <v>25.100000381469727</v>
      </c>
      <c r="J289" s="849">
        <v>36</v>
      </c>
      <c r="K289" s="850">
        <v>903.719970703125</v>
      </c>
    </row>
    <row r="290" spans="1:11" ht="14.4" customHeight="1" x14ac:dyDescent="0.3">
      <c r="A290" s="831" t="s">
        <v>585</v>
      </c>
      <c r="B290" s="832" t="s">
        <v>586</v>
      </c>
      <c r="C290" s="835" t="s">
        <v>607</v>
      </c>
      <c r="D290" s="863" t="s">
        <v>608</v>
      </c>
      <c r="E290" s="835" t="s">
        <v>3334</v>
      </c>
      <c r="F290" s="863" t="s">
        <v>3335</v>
      </c>
      <c r="G290" s="835" t="s">
        <v>3782</v>
      </c>
      <c r="H290" s="835" t="s">
        <v>3783</v>
      </c>
      <c r="I290" s="849">
        <v>9.3000001907348633</v>
      </c>
      <c r="J290" s="849">
        <v>200</v>
      </c>
      <c r="K290" s="850">
        <v>1860</v>
      </c>
    </row>
    <row r="291" spans="1:11" ht="14.4" customHeight="1" x14ac:dyDescent="0.3">
      <c r="A291" s="831" t="s">
        <v>585</v>
      </c>
      <c r="B291" s="832" t="s">
        <v>586</v>
      </c>
      <c r="C291" s="835" t="s">
        <v>607</v>
      </c>
      <c r="D291" s="863" t="s">
        <v>608</v>
      </c>
      <c r="E291" s="835" t="s">
        <v>3334</v>
      </c>
      <c r="F291" s="863" t="s">
        <v>3335</v>
      </c>
      <c r="G291" s="835" t="s">
        <v>3784</v>
      </c>
      <c r="H291" s="835" t="s">
        <v>3785</v>
      </c>
      <c r="I291" s="849">
        <v>8.1166664759318028</v>
      </c>
      <c r="J291" s="849">
        <v>36</v>
      </c>
      <c r="K291" s="850">
        <v>292.21999359130859</v>
      </c>
    </row>
    <row r="292" spans="1:11" ht="14.4" customHeight="1" x14ac:dyDescent="0.3">
      <c r="A292" s="831" t="s">
        <v>585</v>
      </c>
      <c r="B292" s="832" t="s">
        <v>586</v>
      </c>
      <c r="C292" s="835" t="s">
        <v>607</v>
      </c>
      <c r="D292" s="863" t="s">
        <v>608</v>
      </c>
      <c r="E292" s="835" t="s">
        <v>3334</v>
      </c>
      <c r="F292" s="863" t="s">
        <v>3335</v>
      </c>
      <c r="G292" s="835" t="s">
        <v>3427</v>
      </c>
      <c r="H292" s="835" t="s">
        <v>3428</v>
      </c>
      <c r="I292" s="849">
        <v>46</v>
      </c>
      <c r="J292" s="849">
        <v>1</v>
      </c>
      <c r="K292" s="850">
        <v>46</v>
      </c>
    </row>
    <row r="293" spans="1:11" ht="14.4" customHeight="1" x14ac:dyDescent="0.3">
      <c r="A293" s="831" t="s">
        <v>585</v>
      </c>
      <c r="B293" s="832" t="s">
        <v>586</v>
      </c>
      <c r="C293" s="835" t="s">
        <v>607</v>
      </c>
      <c r="D293" s="863" t="s">
        <v>608</v>
      </c>
      <c r="E293" s="835" t="s">
        <v>3334</v>
      </c>
      <c r="F293" s="863" t="s">
        <v>3335</v>
      </c>
      <c r="G293" s="835" t="s">
        <v>3433</v>
      </c>
      <c r="H293" s="835" t="s">
        <v>3434</v>
      </c>
      <c r="I293" s="849">
        <v>98.379997253417969</v>
      </c>
      <c r="J293" s="849">
        <v>15</v>
      </c>
      <c r="K293" s="850">
        <v>1475.6999816894531</v>
      </c>
    </row>
    <row r="294" spans="1:11" ht="14.4" customHeight="1" x14ac:dyDescent="0.3">
      <c r="A294" s="831" t="s">
        <v>585</v>
      </c>
      <c r="B294" s="832" t="s">
        <v>586</v>
      </c>
      <c r="C294" s="835" t="s">
        <v>607</v>
      </c>
      <c r="D294" s="863" t="s">
        <v>608</v>
      </c>
      <c r="E294" s="835" t="s">
        <v>3334</v>
      </c>
      <c r="F294" s="863" t="s">
        <v>3335</v>
      </c>
      <c r="G294" s="835" t="s">
        <v>3786</v>
      </c>
      <c r="H294" s="835" t="s">
        <v>3787</v>
      </c>
      <c r="I294" s="849">
        <v>8.3900003433227539</v>
      </c>
      <c r="J294" s="849">
        <v>48</v>
      </c>
      <c r="K294" s="850">
        <v>402.72000122070312</v>
      </c>
    </row>
    <row r="295" spans="1:11" ht="14.4" customHeight="1" x14ac:dyDescent="0.3">
      <c r="A295" s="831" t="s">
        <v>585</v>
      </c>
      <c r="B295" s="832" t="s">
        <v>586</v>
      </c>
      <c r="C295" s="835" t="s">
        <v>607</v>
      </c>
      <c r="D295" s="863" t="s">
        <v>608</v>
      </c>
      <c r="E295" s="835" t="s">
        <v>3334</v>
      </c>
      <c r="F295" s="863" t="s">
        <v>3335</v>
      </c>
      <c r="G295" s="835" t="s">
        <v>3788</v>
      </c>
      <c r="H295" s="835" t="s">
        <v>3789</v>
      </c>
      <c r="I295" s="849">
        <v>6.5266666412353516</v>
      </c>
      <c r="J295" s="849">
        <v>72</v>
      </c>
      <c r="K295" s="850">
        <v>469.91999816894531</v>
      </c>
    </row>
    <row r="296" spans="1:11" ht="14.4" customHeight="1" x14ac:dyDescent="0.3">
      <c r="A296" s="831" t="s">
        <v>585</v>
      </c>
      <c r="B296" s="832" t="s">
        <v>586</v>
      </c>
      <c r="C296" s="835" t="s">
        <v>607</v>
      </c>
      <c r="D296" s="863" t="s">
        <v>608</v>
      </c>
      <c r="E296" s="835" t="s">
        <v>3334</v>
      </c>
      <c r="F296" s="863" t="s">
        <v>3335</v>
      </c>
      <c r="G296" s="835" t="s">
        <v>3790</v>
      </c>
      <c r="H296" s="835" t="s">
        <v>3791</v>
      </c>
      <c r="I296" s="849">
        <v>8.5799999237060547</v>
      </c>
      <c r="J296" s="849">
        <v>12</v>
      </c>
      <c r="K296" s="850">
        <v>102.95999908447266</v>
      </c>
    </row>
    <row r="297" spans="1:11" ht="14.4" customHeight="1" x14ac:dyDescent="0.3">
      <c r="A297" s="831" t="s">
        <v>585</v>
      </c>
      <c r="B297" s="832" t="s">
        <v>586</v>
      </c>
      <c r="C297" s="835" t="s">
        <v>607</v>
      </c>
      <c r="D297" s="863" t="s">
        <v>608</v>
      </c>
      <c r="E297" s="835" t="s">
        <v>3334</v>
      </c>
      <c r="F297" s="863" t="s">
        <v>3335</v>
      </c>
      <c r="G297" s="835" t="s">
        <v>3678</v>
      </c>
      <c r="H297" s="835" t="s">
        <v>3679</v>
      </c>
      <c r="I297" s="849">
        <v>18.889999389648438</v>
      </c>
      <c r="J297" s="849">
        <v>24</v>
      </c>
      <c r="K297" s="850">
        <v>453.32998657226562</v>
      </c>
    </row>
    <row r="298" spans="1:11" ht="14.4" customHeight="1" x14ac:dyDescent="0.3">
      <c r="A298" s="831" t="s">
        <v>585</v>
      </c>
      <c r="B298" s="832" t="s">
        <v>586</v>
      </c>
      <c r="C298" s="835" t="s">
        <v>607</v>
      </c>
      <c r="D298" s="863" t="s">
        <v>608</v>
      </c>
      <c r="E298" s="835" t="s">
        <v>3334</v>
      </c>
      <c r="F298" s="863" t="s">
        <v>3335</v>
      </c>
      <c r="G298" s="835" t="s">
        <v>3792</v>
      </c>
      <c r="H298" s="835" t="s">
        <v>3793</v>
      </c>
      <c r="I298" s="849">
        <v>1.6399999856948853</v>
      </c>
      <c r="J298" s="849">
        <v>140</v>
      </c>
      <c r="K298" s="850">
        <v>229.44999694824219</v>
      </c>
    </row>
    <row r="299" spans="1:11" ht="14.4" customHeight="1" x14ac:dyDescent="0.3">
      <c r="A299" s="831" t="s">
        <v>585</v>
      </c>
      <c r="B299" s="832" t="s">
        <v>586</v>
      </c>
      <c r="C299" s="835" t="s">
        <v>607</v>
      </c>
      <c r="D299" s="863" t="s">
        <v>608</v>
      </c>
      <c r="E299" s="835" t="s">
        <v>3334</v>
      </c>
      <c r="F299" s="863" t="s">
        <v>3335</v>
      </c>
      <c r="G299" s="835" t="s">
        <v>3794</v>
      </c>
      <c r="H299" s="835" t="s">
        <v>3795</v>
      </c>
      <c r="I299" s="849">
        <v>25.559999465942383</v>
      </c>
      <c r="J299" s="849">
        <v>48</v>
      </c>
      <c r="K299" s="850">
        <v>1226.780029296875</v>
      </c>
    </row>
    <row r="300" spans="1:11" ht="14.4" customHeight="1" x14ac:dyDescent="0.3">
      <c r="A300" s="831" t="s">
        <v>585</v>
      </c>
      <c r="B300" s="832" t="s">
        <v>586</v>
      </c>
      <c r="C300" s="835" t="s">
        <v>607</v>
      </c>
      <c r="D300" s="863" t="s">
        <v>608</v>
      </c>
      <c r="E300" s="835" t="s">
        <v>3334</v>
      </c>
      <c r="F300" s="863" t="s">
        <v>3335</v>
      </c>
      <c r="G300" s="835" t="s">
        <v>3796</v>
      </c>
      <c r="H300" s="835" t="s">
        <v>3797</v>
      </c>
      <c r="I300" s="849">
        <v>15.757143020629883</v>
      </c>
      <c r="J300" s="849">
        <v>700</v>
      </c>
      <c r="K300" s="850">
        <v>11027.849975585938</v>
      </c>
    </row>
    <row r="301" spans="1:11" ht="14.4" customHeight="1" x14ac:dyDescent="0.3">
      <c r="A301" s="831" t="s">
        <v>585</v>
      </c>
      <c r="B301" s="832" t="s">
        <v>586</v>
      </c>
      <c r="C301" s="835" t="s">
        <v>607</v>
      </c>
      <c r="D301" s="863" t="s">
        <v>608</v>
      </c>
      <c r="E301" s="835" t="s">
        <v>3334</v>
      </c>
      <c r="F301" s="863" t="s">
        <v>3335</v>
      </c>
      <c r="G301" s="835" t="s">
        <v>3439</v>
      </c>
      <c r="H301" s="835" t="s">
        <v>3440</v>
      </c>
      <c r="I301" s="849">
        <v>2.5024999976158142</v>
      </c>
      <c r="J301" s="849">
        <v>80</v>
      </c>
      <c r="K301" s="850">
        <v>200.20000076293945</v>
      </c>
    </row>
    <row r="302" spans="1:11" ht="14.4" customHeight="1" x14ac:dyDescent="0.3">
      <c r="A302" s="831" t="s">
        <v>585</v>
      </c>
      <c r="B302" s="832" t="s">
        <v>586</v>
      </c>
      <c r="C302" s="835" t="s">
        <v>607</v>
      </c>
      <c r="D302" s="863" t="s">
        <v>608</v>
      </c>
      <c r="E302" s="835" t="s">
        <v>3334</v>
      </c>
      <c r="F302" s="863" t="s">
        <v>3335</v>
      </c>
      <c r="G302" s="835" t="s">
        <v>3798</v>
      </c>
      <c r="H302" s="835" t="s">
        <v>3799</v>
      </c>
      <c r="I302" s="849">
        <v>3.9700000286102295</v>
      </c>
      <c r="J302" s="849">
        <v>80</v>
      </c>
      <c r="K302" s="850">
        <v>317.60000610351562</v>
      </c>
    </row>
    <row r="303" spans="1:11" ht="14.4" customHeight="1" x14ac:dyDescent="0.3">
      <c r="A303" s="831" t="s">
        <v>585</v>
      </c>
      <c r="B303" s="832" t="s">
        <v>586</v>
      </c>
      <c r="C303" s="835" t="s">
        <v>607</v>
      </c>
      <c r="D303" s="863" t="s">
        <v>608</v>
      </c>
      <c r="E303" s="835" t="s">
        <v>3334</v>
      </c>
      <c r="F303" s="863" t="s">
        <v>3335</v>
      </c>
      <c r="G303" s="835" t="s">
        <v>3441</v>
      </c>
      <c r="H303" s="835" t="s">
        <v>3442</v>
      </c>
      <c r="I303" s="849">
        <v>4.4899997711181641</v>
      </c>
      <c r="J303" s="849">
        <v>20</v>
      </c>
      <c r="K303" s="850">
        <v>89.800003051757812</v>
      </c>
    </row>
    <row r="304" spans="1:11" ht="14.4" customHeight="1" x14ac:dyDescent="0.3">
      <c r="A304" s="831" t="s">
        <v>585</v>
      </c>
      <c r="B304" s="832" t="s">
        <v>586</v>
      </c>
      <c r="C304" s="835" t="s">
        <v>607</v>
      </c>
      <c r="D304" s="863" t="s">
        <v>608</v>
      </c>
      <c r="E304" s="835" t="s">
        <v>3334</v>
      </c>
      <c r="F304" s="863" t="s">
        <v>3335</v>
      </c>
      <c r="G304" s="835" t="s">
        <v>3461</v>
      </c>
      <c r="H304" s="835" t="s">
        <v>3462</v>
      </c>
      <c r="I304" s="849">
        <v>1490.4000244140625</v>
      </c>
      <c r="J304" s="849">
        <v>3</v>
      </c>
      <c r="K304" s="850">
        <v>4471.2000732421875</v>
      </c>
    </row>
    <row r="305" spans="1:11" ht="14.4" customHeight="1" x14ac:dyDescent="0.3">
      <c r="A305" s="831" t="s">
        <v>585</v>
      </c>
      <c r="B305" s="832" t="s">
        <v>586</v>
      </c>
      <c r="C305" s="835" t="s">
        <v>607</v>
      </c>
      <c r="D305" s="863" t="s">
        <v>608</v>
      </c>
      <c r="E305" s="835" t="s">
        <v>3334</v>
      </c>
      <c r="F305" s="863" t="s">
        <v>3335</v>
      </c>
      <c r="G305" s="835" t="s">
        <v>3465</v>
      </c>
      <c r="H305" s="835" t="s">
        <v>3466</v>
      </c>
      <c r="I305" s="849">
        <v>67.319999694824219</v>
      </c>
      <c r="J305" s="849">
        <v>70</v>
      </c>
      <c r="K305" s="850">
        <v>4712.47998046875</v>
      </c>
    </row>
    <row r="306" spans="1:11" ht="14.4" customHeight="1" x14ac:dyDescent="0.3">
      <c r="A306" s="831" t="s">
        <v>585</v>
      </c>
      <c r="B306" s="832" t="s">
        <v>586</v>
      </c>
      <c r="C306" s="835" t="s">
        <v>607</v>
      </c>
      <c r="D306" s="863" t="s">
        <v>608</v>
      </c>
      <c r="E306" s="835" t="s">
        <v>3334</v>
      </c>
      <c r="F306" s="863" t="s">
        <v>3335</v>
      </c>
      <c r="G306" s="835" t="s">
        <v>3471</v>
      </c>
      <c r="H306" s="835" t="s">
        <v>3472</v>
      </c>
      <c r="I306" s="849">
        <v>0.49857142993382048</v>
      </c>
      <c r="J306" s="849">
        <v>1200</v>
      </c>
      <c r="K306" s="850">
        <v>599</v>
      </c>
    </row>
    <row r="307" spans="1:11" ht="14.4" customHeight="1" x14ac:dyDescent="0.3">
      <c r="A307" s="831" t="s">
        <v>585</v>
      </c>
      <c r="B307" s="832" t="s">
        <v>586</v>
      </c>
      <c r="C307" s="835" t="s">
        <v>607</v>
      </c>
      <c r="D307" s="863" t="s">
        <v>608</v>
      </c>
      <c r="E307" s="835" t="s">
        <v>3334</v>
      </c>
      <c r="F307" s="863" t="s">
        <v>3335</v>
      </c>
      <c r="G307" s="835" t="s">
        <v>3473</v>
      </c>
      <c r="H307" s="835" t="s">
        <v>3474</v>
      </c>
      <c r="I307" s="849">
        <v>0.67000001668930054</v>
      </c>
      <c r="J307" s="849">
        <v>3500</v>
      </c>
      <c r="K307" s="850">
        <v>2345</v>
      </c>
    </row>
    <row r="308" spans="1:11" ht="14.4" customHeight="1" x14ac:dyDescent="0.3">
      <c r="A308" s="831" t="s">
        <v>585</v>
      </c>
      <c r="B308" s="832" t="s">
        <v>586</v>
      </c>
      <c r="C308" s="835" t="s">
        <v>607</v>
      </c>
      <c r="D308" s="863" t="s">
        <v>608</v>
      </c>
      <c r="E308" s="835" t="s">
        <v>3334</v>
      </c>
      <c r="F308" s="863" t="s">
        <v>3335</v>
      </c>
      <c r="G308" s="835" t="s">
        <v>3800</v>
      </c>
      <c r="H308" s="835" t="s">
        <v>3801</v>
      </c>
      <c r="I308" s="849">
        <v>1.1699999570846558</v>
      </c>
      <c r="J308" s="849">
        <v>4500</v>
      </c>
      <c r="K308" s="850">
        <v>5278.5</v>
      </c>
    </row>
    <row r="309" spans="1:11" ht="14.4" customHeight="1" x14ac:dyDescent="0.3">
      <c r="A309" s="831" t="s">
        <v>585</v>
      </c>
      <c r="B309" s="832" t="s">
        <v>586</v>
      </c>
      <c r="C309" s="835" t="s">
        <v>607</v>
      </c>
      <c r="D309" s="863" t="s">
        <v>608</v>
      </c>
      <c r="E309" s="835" t="s">
        <v>3334</v>
      </c>
      <c r="F309" s="863" t="s">
        <v>3335</v>
      </c>
      <c r="G309" s="835" t="s">
        <v>3802</v>
      </c>
      <c r="H309" s="835" t="s">
        <v>3803</v>
      </c>
      <c r="I309" s="849">
        <v>3.9442857674189975</v>
      </c>
      <c r="J309" s="849">
        <v>1750</v>
      </c>
      <c r="K309" s="850">
        <v>6908.8001098632812</v>
      </c>
    </row>
    <row r="310" spans="1:11" ht="14.4" customHeight="1" x14ac:dyDescent="0.3">
      <c r="A310" s="831" t="s">
        <v>585</v>
      </c>
      <c r="B310" s="832" t="s">
        <v>586</v>
      </c>
      <c r="C310" s="835" t="s">
        <v>607</v>
      </c>
      <c r="D310" s="863" t="s">
        <v>608</v>
      </c>
      <c r="E310" s="835" t="s">
        <v>3334</v>
      </c>
      <c r="F310" s="863" t="s">
        <v>3335</v>
      </c>
      <c r="G310" s="835" t="s">
        <v>3804</v>
      </c>
      <c r="H310" s="835" t="s">
        <v>3805</v>
      </c>
      <c r="I310" s="849">
        <v>1.4199999570846558</v>
      </c>
      <c r="J310" s="849">
        <v>1200</v>
      </c>
      <c r="K310" s="850">
        <v>1706.8099975585937</v>
      </c>
    </row>
    <row r="311" spans="1:11" ht="14.4" customHeight="1" x14ac:dyDescent="0.3">
      <c r="A311" s="831" t="s">
        <v>585</v>
      </c>
      <c r="B311" s="832" t="s">
        <v>586</v>
      </c>
      <c r="C311" s="835" t="s">
        <v>607</v>
      </c>
      <c r="D311" s="863" t="s">
        <v>608</v>
      </c>
      <c r="E311" s="835" t="s">
        <v>3334</v>
      </c>
      <c r="F311" s="863" t="s">
        <v>3335</v>
      </c>
      <c r="G311" s="835" t="s">
        <v>3804</v>
      </c>
      <c r="H311" s="835" t="s">
        <v>3806</v>
      </c>
      <c r="I311" s="849">
        <v>1.4199999570846558</v>
      </c>
      <c r="J311" s="849">
        <v>1600</v>
      </c>
      <c r="K311" s="850">
        <v>2272</v>
      </c>
    </row>
    <row r="312" spans="1:11" ht="14.4" customHeight="1" x14ac:dyDescent="0.3">
      <c r="A312" s="831" t="s">
        <v>585</v>
      </c>
      <c r="B312" s="832" t="s">
        <v>586</v>
      </c>
      <c r="C312" s="835" t="s">
        <v>607</v>
      </c>
      <c r="D312" s="863" t="s">
        <v>608</v>
      </c>
      <c r="E312" s="835" t="s">
        <v>3334</v>
      </c>
      <c r="F312" s="863" t="s">
        <v>3335</v>
      </c>
      <c r="G312" s="835" t="s">
        <v>3807</v>
      </c>
      <c r="H312" s="835" t="s">
        <v>3808</v>
      </c>
      <c r="I312" s="849">
        <v>1.2100000381469727</v>
      </c>
      <c r="J312" s="849">
        <v>1000</v>
      </c>
      <c r="K312" s="850">
        <v>1210</v>
      </c>
    </row>
    <row r="313" spans="1:11" ht="14.4" customHeight="1" x14ac:dyDescent="0.3">
      <c r="A313" s="831" t="s">
        <v>585</v>
      </c>
      <c r="B313" s="832" t="s">
        <v>586</v>
      </c>
      <c r="C313" s="835" t="s">
        <v>607</v>
      </c>
      <c r="D313" s="863" t="s">
        <v>608</v>
      </c>
      <c r="E313" s="835" t="s">
        <v>3334</v>
      </c>
      <c r="F313" s="863" t="s">
        <v>3335</v>
      </c>
      <c r="G313" s="835" t="s">
        <v>3475</v>
      </c>
      <c r="H313" s="835" t="s">
        <v>3476</v>
      </c>
      <c r="I313" s="849">
        <v>27.873332977294922</v>
      </c>
      <c r="J313" s="849">
        <v>12</v>
      </c>
      <c r="K313" s="850">
        <v>334.5099983215332</v>
      </c>
    </row>
    <row r="314" spans="1:11" ht="14.4" customHeight="1" x14ac:dyDescent="0.3">
      <c r="A314" s="831" t="s">
        <v>585</v>
      </c>
      <c r="B314" s="832" t="s">
        <v>586</v>
      </c>
      <c r="C314" s="835" t="s">
        <v>607</v>
      </c>
      <c r="D314" s="863" t="s">
        <v>608</v>
      </c>
      <c r="E314" s="835" t="s">
        <v>3334</v>
      </c>
      <c r="F314" s="863" t="s">
        <v>3335</v>
      </c>
      <c r="G314" s="835" t="s">
        <v>3477</v>
      </c>
      <c r="H314" s="835" t="s">
        <v>3478</v>
      </c>
      <c r="I314" s="849">
        <v>28.732856750488281</v>
      </c>
      <c r="J314" s="849">
        <v>216</v>
      </c>
      <c r="K314" s="850">
        <v>6206.400146484375</v>
      </c>
    </row>
    <row r="315" spans="1:11" ht="14.4" customHeight="1" x14ac:dyDescent="0.3">
      <c r="A315" s="831" t="s">
        <v>585</v>
      </c>
      <c r="B315" s="832" t="s">
        <v>586</v>
      </c>
      <c r="C315" s="835" t="s">
        <v>607</v>
      </c>
      <c r="D315" s="863" t="s">
        <v>608</v>
      </c>
      <c r="E315" s="835" t="s">
        <v>3481</v>
      </c>
      <c r="F315" s="863" t="s">
        <v>3482</v>
      </c>
      <c r="G315" s="835" t="s">
        <v>3483</v>
      </c>
      <c r="H315" s="835" t="s">
        <v>3484</v>
      </c>
      <c r="I315" s="849">
        <v>47.189998626708984</v>
      </c>
      <c r="J315" s="849">
        <v>360</v>
      </c>
      <c r="K315" s="850">
        <v>16988.399597167969</v>
      </c>
    </row>
    <row r="316" spans="1:11" ht="14.4" customHeight="1" x14ac:dyDescent="0.3">
      <c r="A316" s="831" t="s">
        <v>585</v>
      </c>
      <c r="B316" s="832" t="s">
        <v>586</v>
      </c>
      <c r="C316" s="835" t="s">
        <v>607</v>
      </c>
      <c r="D316" s="863" t="s">
        <v>608</v>
      </c>
      <c r="E316" s="835" t="s">
        <v>3481</v>
      </c>
      <c r="F316" s="863" t="s">
        <v>3482</v>
      </c>
      <c r="G316" s="835" t="s">
        <v>3809</v>
      </c>
      <c r="H316" s="835" t="s">
        <v>3810</v>
      </c>
      <c r="I316" s="849">
        <v>13.80875039100647</v>
      </c>
      <c r="J316" s="849">
        <v>450</v>
      </c>
      <c r="K316" s="850">
        <v>6212.5799560546875</v>
      </c>
    </row>
    <row r="317" spans="1:11" ht="14.4" customHeight="1" x14ac:dyDescent="0.3">
      <c r="A317" s="831" t="s">
        <v>585</v>
      </c>
      <c r="B317" s="832" t="s">
        <v>586</v>
      </c>
      <c r="C317" s="835" t="s">
        <v>607</v>
      </c>
      <c r="D317" s="863" t="s">
        <v>608</v>
      </c>
      <c r="E317" s="835" t="s">
        <v>3481</v>
      </c>
      <c r="F317" s="863" t="s">
        <v>3482</v>
      </c>
      <c r="G317" s="835" t="s">
        <v>3811</v>
      </c>
      <c r="H317" s="835" t="s">
        <v>3812</v>
      </c>
      <c r="I317" s="849">
        <v>2.9066667556762695</v>
      </c>
      <c r="J317" s="849">
        <v>500</v>
      </c>
      <c r="K317" s="850">
        <v>1453</v>
      </c>
    </row>
    <row r="318" spans="1:11" ht="14.4" customHeight="1" x14ac:dyDescent="0.3">
      <c r="A318" s="831" t="s">
        <v>585</v>
      </c>
      <c r="B318" s="832" t="s">
        <v>586</v>
      </c>
      <c r="C318" s="835" t="s">
        <v>607</v>
      </c>
      <c r="D318" s="863" t="s">
        <v>608</v>
      </c>
      <c r="E318" s="835" t="s">
        <v>3481</v>
      </c>
      <c r="F318" s="863" t="s">
        <v>3482</v>
      </c>
      <c r="G318" s="835" t="s">
        <v>3811</v>
      </c>
      <c r="H318" s="835" t="s">
        <v>3813</v>
      </c>
      <c r="I318" s="849">
        <v>2.4500000476837158</v>
      </c>
      <c r="J318" s="849">
        <v>100</v>
      </c>
      <c r="K318" s="850">
        <v>245</v>
      </c>
    </row>
    <row r="319" spans="1:11" ht="14.4" customHeight="1" x14ac:dyDescent="0.3">
      <c r="A319" s="831" t="s">
        <v>585</v>
      </c>
      <c r="B319" s="832" t="s">
        <v>586</v>
      </c>
      <c r="C319" s="835" t="s">
        <v>607</v>
      </c>
      <c r="D319" s="863" t="s">
        <v>608</v>
      </c>
      <c r="E319" s="835" t="s">
        <v>3481</v>
      </c>
      <c r="F319" s="863" t="s">
        <v>3482</v>
      </c>
      <c r="G319" s="835" t="s">
        <v>3814</v>
      </c>
      <c r="H319" s="835" t="s">
        <v>3815</v>
      </c>
      <c r="I319" s="849">
        <v>2.9016667604446411</v>
      </c>
      <c r="J319" s="849">
        <v>1548</v>
      </c>
      <c r="K319" s="850">
        <v>4493.8299865722656</v>
      </c>
    </row>
    <row r="320" spans="1:11" ht="14.4" customHeight="1" x14ac:dyDescent="0.3">
      <c r="A320" s="831" t="s">
        <v>585</v>
      </c>
      <c r="B320" s="832" t="s">
        <v>586</v>
      </c>
      <c r="C320" s="835" t="s">
        <v>607</v>
      </c>
      <c r="D320" s="863" t="s">
        <v>608</v>
      </c>
      <c r="E320" s="835" t="s">
        <v>3481</v>
      </c>
      <c r="F320" s="863" t="s">
        <v>3482</v>
      </c>
      <c r="G320" s="835" t="s">
        <v>3814</v>
      </c>
      <c r="H320" s="835" t="s">
        <v>3816</v>
      </c>
      <c r="I320" s="849">
        <v>2.5249999761581421</v>
      </c>
      <c r="J320" s="849">
        <v>500</v>
      </c>
      <c r="K320" s="850">
        <v>1273</v>
      </c>
    </row>
    <row r="321" spans="1:11" ht="14.4" customHeight="1" x14ac:dyDescent="0.3">
      <c r="A321" s="831" t="s">
        <v>585</v>
      </c>
      <c r="B321" s="832" t="s">
        <v>586</v>
      </c>
      <c r="C321" s="835" t="s">
        <v>607</v>
      </c>
      <c r="D321" s="863" t="s">
        <v>608</v>
      </c>
      <c r="E321" s="835" t="s">
        <v>3481</v>
      </c>
      <c r="F321" s="863" t="s">
        <v>3482</v>
      </c>
      <c r="G321" s="835" t="s">
        <v>3817</v>
      </c>
      <c r="H321" s="835" t="s">
        <v>3818</v>
      </c>
      <c r="I321" s="849">
        <v>2.9080000877380372</v>
      </c>
      <c r="J321" s="849">
        <v>600</v>
      </c>
      <c r="K321" s="850">
        <v>1745</v>
      </c>
    </row>
    <row r="322" spans="1:11" ht="14.4" customHeight="1" x14ac:dyDescent="0.3">
      <c r="A322" s="831" t="s">
        <v>585</v>
      </c>
      <c r="B322" s="832" t="s">
        <v>586</v>
      </c>
      <c r="C322" s="835" t="s">
        <v>607</v>
      </c>
      <c r="D322" s="863" t="s">
        <v>608</v>
      </c>
      <c r="E322" s="835" t="s">
        <v>3481</v>
      </c>
      <c r="F322" s="863" t="s">
        <v>3482</v>
      </c>
      <c r="G322" s="835" t="s">
        <v>3817</v>
      </c>
      <c r="H322" s="835" t="s">
        <v>3819</v>
      </c>
      <c r="I322" s="849">
        <v>2.4600000381469727</v>
      </c>
      <c r="J322" s="849">
        <v>300</v>
      </c>
      <c r="K322" s="850">
        <v>740</v>
      </c>
    </row>
    <row r="323" spans="1:11" ht="14.4" customHeight="1" x14ac:dyDescent="0.3">
      <c r="A323" s="831" t="s">
        <v>585</v>
      </c>
      <c r="B323" s="832" t="s">
        <v>586</v>
      </c>
      <c r="C323" s="835" t="s">
        <v>607</v>
      </c>
      <c r="D323" s="863" t="s">
        <v>608</v>
      </c>
      <c r="E323" s="835" t="s">
        <v>3481</v>
      </c>
      <c r="F323" s="863" t="s">
        <v>3482</v>
      </c>
      <c r="G323" s="835" t="s">
        <v>3820</v>
      </c>
      <c r="H323" s="835" t="s">
        <v>3821</v>
      </c>
      <c r="I323" s="849">
        <v>291.8900146484375</v>
      </c>
      <c r="J323" s="849">
        <v>25</v>
      </c>
      <c r="K323" s="850">
        <v>7297.2099609375</v>
      </c>
    </row>
    <row r="324" spans="1:11" ht="14.4" customHeight="1" x14ac:dyDescent="0.3">
      <c r="A324" s="831" t="s">
        <v>585</v>
      </c>
      <c r="B324" s="832" t="s">
        <v>586</v>
      </c>
      <c r="C324" s="835" t="s">
        <v>607</v>
      </c>
      <c r="D324" s="863" t="s">
        <v>608</v>
      </c>
      <c r="E324" s="835" t="s">
        <v>3481</v>
      </c>
      <c r="F324" s="863" t="s">
        <v>3482</v>
      </c>
      <c r="G324" s="835" t="s">
        <v>3487</v>
      </c>
      <c r="H324" s="835" t="s">
        <v>3488</v>
      </c>
      <c r="I324" s="849">
        <v>2.9025000929832458</v>
      </c>
      <c r="J324" s="849">
        <v>400</v>
      </c>
      <c r="K324" s="850">
        <v>1161</v>
      </c>
    </row>
    <row r="325" spans="1:11" ht="14.4" customHeight="1" x14ac:dyDescent="0.3">
      <c r="A325" s="831" t="s">
        <v>585</v>
      </c>
      <c r="B325" s="832" t="s">
        <v>586</v>
      </c>
      <c r="C325" s="835" t="s">
        <v>607</v>
      </c>
      <c r="D325" s="863" t="s">
        <v>608</v>
      </c>
      <c r="E325" s="835" t="s">
        <v>3481</v>
      </c>
      <c r="F325" s="863" t="s">
        <v>3482</v>
      </c>
      <c r="G325" s="835" t="s">
        <v>3822</v>
      </c>
      <c r="H325" s="835" t="s">
        <v>3823</v>
      </c>
      <c r="I325" s="849">
        <v>158.78999328613281</v>
      </c>
      <c r="J325" s="849">
        <v>16</v>
      </c>
      <c r="K325" s="850">
        <v>2540.6200256347656</v>
      </c>
    </row>
    <row r="326" spans="1:11" ht="14.4" customHeight="1" x14ac:dyDescent="0.3">
      <c r="A326" s="831" t="s">
        <v>585</v>
      </c>
      <c r="B326" s="832" t="s">
        <v>586</v>
      </c>
      <c r="C326" s="835" t="s">
        <v>607</v>
      </c>
      <c r="D326" s="863" t="s">
        <v>608</v>
      </c>
      <c r="E326" s="835" t="s">
        <v>3481</v>
      </c>
      <c r="F326" s="863" t="s">
        <v>3482</v>
      </c>
      <c r="G326" s="835" t="s">
        <v>3491</v>
      </c>
      <c r="H326" s="835" t="s">
        <v>3492</v>
      </c>
      <c r="I326" s="849">
        <v>8.571428379842214E-3</v>
      </c>
      <c r="J326" s="849">
        <v>2200</v>
      </c>
      <c r="K326" s="850">
        <v>20</v>
      </c>
    </row>
    <row r="327" spans="1:11" ht="14.4" customHeight="1" x14ac:dyDescent="0.3">
      <c r="A327" s="831" t="s">
        <v>585</v>
      </c>
      <c r="B327" s="832" t="s">
        <v>586</v>
      </c>
      <c r="C327" s="835" t="s">
        <v>607</v>
      </c>
      <c r="D327" s="863" t="s">
        <v>608</v>
      </c>
      <c r="E327" s="835" t="s">
        <v>3481</v>
      </c>
      <c r="F327" s="863" t="s">
        <v>3482</v>
      </c>
      <c r="G327" s="835" t="s">
        <v>3824</v>
      </c>
      <c r="H327" s="835" t="s">
        <v>3825</v>
      </c>
      <c r="I327" s="849">
        <v>1815</v>
      </c>
      <c r="J327" s="849">
        <v>5</v>
      </c>
      <c r="K327" s="850">
        <v>9075</v>
      </c>
    </row>
    <row r="328" spans="1:11" ht="14.4" customHeight="1" x14ac:dyDescent="0.3">
      <c r="A328" s="831" t="s">
        <v>585</v>
      </c>
      <c r="B328" s="832" t="s">
        <v>586</v>
      </c>
      <c r="C328" s="835" t="s">
        <v>607</v>
      </c>
      <c r="D328" s="863" t="s">
        <v>608</v>
      </c>
      <c r="E328" s="835" t="s">
        <v>3481</v>
      </c>
      <c r="F328" s="863" t="s">
        <v>3482</v>
      </c>
      <c r="G328" s="835" t="s">
        <v>3826</v>
      </c>
      <c r="H328" s="835" t="s">
        <v>3827</v>
      </c>
      <c r="I328" s="849">
        <v>601.3699951171875</v>
      </c>
      <c r="J328" s="849">
        <v>8</v>
      </c>
      <c r="K328" s="850">
        <v>4810.9599609375</v>
      </c>
    </row>
    <row r="329" spans="1:11" ht="14.4" customHeight="1" x14ac:dyDescent="0.3">
      <c r="A329" s="831" t="s">
        <v>585</v>
      </c>
      <c r="B329" s="832" t="s">
        <v>586</v>
      </c>
      <c r="C329" s="835" t="s">
        <v>607</v>
      </c>
      <c r="D329" s="863" t="s">
        <v>608</v>
      </c>
      <c r="E329" s="835" t="s">
        <v>3481</v>
      </c>
      <c r="F329" s="863" t="s">
        <v>3482</v>
      </c>
      <c r="G329" s="835" t="s">
        <v>3828</v>
      </c>
      <c r="H329" s="835" t="s">
        <v>3829</v>
      </c>
      <c r="I329" s="849">
        <v>2.7812499701976776</v>
      </c>
      <c r="J329" s="849">
        <v>5100</v>
      </c>
      <c r="K329" s="850">
        <v>14183.999954223633</v>
      </c>
    </row>
    <row r="330" spans="1:11" ht="14.4" customHeight="1" x14ac:dyDescent="0.3">
      <c r="A330" s="831" t="s">
        <v>585</v>
      </c>
      <c r="B330" s="832" t="s">
        <v>586</v>
      </c>
      <c r="C330" s="835" t="s">
        <v>607</v>
      </c>
      <c r="D330" s="863" t="s">
        <v>608</v>
      </c>
      <c r="E330" s="835" t="s">
        <v>3481</v>
      </c>
      <c r="F330" s="863" t="s">
        <v>3482</v>
      </c>
      <c r="G330" s="835" t="s">
        <v>3497</v>
      </c>
      <c r="H330" s="835" t="s">
        <v>3498</v>
      </c>
      <c r="I330" s="849">
        <v>21.22624945640564</v>
      </c>
      <c r="J330" s="849">
        <v>325</v>
      </c>
      <c r="K330" s="850">
        <v>6898.7402954101562</v>
      </c>
    </row>
    <row r="331" spans="1:11" ht="14.4" customHeight="1" x14ac:dyDescent="0.3">
      <c r="A331" s="831" t="s">
        <v>585</v>
      </c>
      <c r="B331" s="832" t="s">
        <v>586</v>
      </c>
      <c r="C331" s="835" t="s">
        <v>607</v>
      </c>
      <c r="D331" s="863" t="s">
        <v>608</v>
      </c>
      <c r="E331" s="835" t="s">
        <v>3481</v>
      </c>
      <c r="F331" s="863" t="s">
        <v>3482</v>
      </c>
      <c r="G331" s="835" t="s">
        <v>3830</v>
      </c>
      <c r="H331" s="835" t="s">
        <v>3831</v>
      </c>
      <c r="I331" s="849">
        <v>45.5</v>
      </c>
      <c r="J331" s="849">
        <v>540</v>
      </c>
      <c r="K331" s="850">
        <v>24567.839538574219</v>
      </c>
    </row>
    <row r="332" spans="1:11" ht="14.4" customHeight="1" x14ac:dyDescent="0.3">
      <c r="A332" s="831" t="s">
        <v>585</v>
      </c>
      <c r="B332" s="832" t="s">
        <v>586</v>
      </c>
      <c r="C332" s="835" t="s">
        <v>607</v>
      </c>
      <c r="D332" s="863" t="s">
        <v>608</v>
      </c>
      <c r="E332" s="835" t="s">
        <v>3481</v>
      </c>
      <c r="F332" s="863" t="s">
        <v>3482</v>
      </c>
      <c r="G332" s="835" t="s">
        <v>3499</v>
      </c>
      <c r="H332" s="835" t="s">
        <v>3500</v>
      </c>
      <c r="I332" s="849">
        <v>11.141428811209542</v>
      </c>
      <c r="J332" s="849">
        <v>1820</v>
      </c>
      <c r="K332" s="850">
        <v>20277</v>
      </c>
    </row>
    <row r="333" spans="1:11" ht="14.4" customHeight="1" x14ac:dyDescent="0.3">
      <c r="A333" s="831" t="s">
        <v>585</v>
      </c>
      <c r="B333" s="832" t="s">
        <v>586</v>
      </c>
      <c r="C333" s="835" t="s">
        <v>607</v>
      </c>
      <c r="D333" s="863" t="s">
        <v>608</v>
      </c>
      <c r="E333" s="835" t="s">
        <v>3481</v>
      </c>
      <c r="F333" s="863" t="s">
        <v>3482</v>
      </c>
      <c r="G333" s="835" t="s">
        <v>3832</v>
      </c>
      <c r="H333" s="835" t="s">
        <v>3833</v>
      </c>
      <c r="I333" s="849">
        <v>25.989999771118164</v>
      </c>
      <c r="J333" s="849">
        <v>50</v>
      </c>
      <c r="K333" s="850">
        <v>1299.5</v>
      </c>
    </row>
    <row r="334" spans="1:11" ht="14.4" customHeight="1" x14ac:dyDescent="0.3">
      <c r="A334" s="831" t="s">
        <v>585</v>
      </c>
      <c r="B334" s="832" t="s">
        <v>586</v>
      </c>
      <c r="C334" s="835" t="s">
        <v>607</v>
      </c>
      <c r="D334" s="863" t="s">
        <v>608</v>
      </c>
      <c r="E334" s="835" t="s">
        <v>3481</v>
      </c>
      <c r="F334" s="863" t="s">
        <v>3482</v>
      </c>
      <c r="G334" s="835" t="s">
        <v>3834</v>
      </c>
      <c r="H334" s="835" t="s">
        <v>3835</v>
      </c>
      <c r="I334" s="849">
        <v>40.869998931884766</v>
      </c>
      <c r="J334" s="849">
        <v>100</v>
      </c>
      <c r="K334" s="850">
        <v>4086.9200439453125</v>
      </c>
    </row>
    <row r="335" spans="1:11" ht="14.4" customHeight="1" x14ac:dyDescent="0.3">
      <c r="A335" s="831" t="s">
        <v>585</v>
      </c>
      <c r="B335" s="832" t="s">
        <v>586</v>
      </c>
      <c r="C335" s="835" t="s">
        <v>607</v>
      </c>
      <c r="D335" s="863" t="s">
        <v>608</v>
      </c>
      <c r="E335" s="835" t="s">
        <v>3481</v>
      </c>
      <c r="F335" s="863" t="s">
        <v>3482</v>
      </c>
      <c r="G335" s="835" t="s">
        <v>3836</v>
      </c>
      <c r="H335" s="835" t="s">
        <v>3837</v>
      </c>
      <c r="I335" s="849">
        <v>263.77999877929687</v>
      </c>
      <c r="J335" s="849">
        <v>12</v>
      </c>
      <c r="K335" s="850">
        <v>3165.3599853515625</v>
      </c>
    </row>
    <row r="336" spans="1:11" ht="14.4" customHeight="1" x14ac:dyDescent="0.3">
      <c r="A336" s="831" t="s">
        <v>585</v>
      </c>
      <c r="B336" s="832" t="s">
        <v>586</v>
      </c>
      <c r="C336" s="835" t="s">
        <v>607</v>
      </c>
      <c r="D336" s="863" t="s">
        <v>608</v>
      </c>
      <c r="E336" s="835" t="s">
        <v>3481</v>
      </c>
      <c r="F336" s="863" t="s">
        <v>3482</v>
      </c>
      <c r="G336" s="835" t="s">
        <v>3838</v>
      </c>
      <c r="H336" s="835" t="s">
        <v>3839</v>
      </c>
      <c r="I336" s="849">
        <v>14.663333257039389</v>
      </c>
      <c r="J336" s="849">
        <v>60</v>
      </c>
      <c r="K336" s="850">
        <v>879.80001831054687</v>
      </c>
    </row>
    <row r="337" spans="1:11" ht="14.4" customHeight="1" x14ac:dyDescent="0.3">
      <c r="A337" s="831" t="s">
        <v>585</v>
      </c>
      <c r="B337" s="832" t="s">
        <v>586</v>
      </c>
      <c r="C337" s="835" t="s">
        <v>607</v>
      </c>
      <c r="D337" s="863" t="s">
        <v>608</v>
      </c>
      <c r="E337" s="835" t="s">
        <v>3481</v>
      </c>
      <c r="F337" s="863" t="s">
        <v>3482</v>
      </c>
      <c r="G337" s="835" t="s">
        <v>3505</v>
      </c>
      <c r="H337" s="835" t="s">
        <v>3506</v>
      </c>
      <c r="I337" s="849">
        <v>6.1500000953674316</v>
      </c>
      <c r="J337" s="849">
        <v>2400</v>
      </c>
      <c r="K337" s="850">
        <v>14760</v>
      </c>
    </row>
    <row r="338" spans="1:11" ht="14.4" customHeight="1" x14ac:dyDescent="0.3">
      <c r="A338" s="831" t="s">
        <v>585</v>
      </c>
      <c r="B338" s="832" t="s">
        <v>586</v>
      </c>
      <c r="C338" s="835" t="s">
        <v>607</v>
      </c>
      <c r="D338" s="863" t="s">
        <v>608</v>
      </c>
      <c r="E338" s="835" t="s">
        <v>3481</v>
      </c>
      <c r="F338" s="863" t="s">
        <v>3482</v>
      </c>
      <c r="G338" s="835" t="s">
        <v>3840</v>
      </c>
      <c r="H338" s="835" t="s">
        <v>3841</v>
      </c>
      <c r="I338" s="849">
        <v>3.4580000400543214</v>
      </c>
      <c r="J338" s="849">
        <v>1020</v>
      </c>
      <c r="K338" s="850">
        <v>3526.1999969482422</v>
      </c>
    </row>
    <row r="339" spans="1:11" ht="14.4" customHeight="1" x14ac:dyDescent="0.3">
      <c r="A339" s="831" t="s">
        <v>585</v>
      </c>
      <c r="B339" s="832" t="s">
        <v>586</v>
      </c>
      <c r="C339" s="835" t="s">
        <v>607</v>
      </c>
      <c r="D339" s="863" t="s">
        <v>608</v>
      </c>
      <c r="E339" s="835" t="s">
        <v>3481</v>
      </c>
      <c r="F339" s="863" t="s">
        <v>3482</v>
      </c>
      <c r="G339" s="835" t="s">
        <v>3507</v>
      </c>
      <c r="H339" s="835" t="s">
        <v>3508</v>
      </c>
      <c r="I339" s="849">
        <v>5.4433333079020185</v>
      </c>
      <c r="J339" s="849">
        <v>2000</v>
      </c>
      <c r="K339" s="850">
        <v>10888</v>
      </c>
    </row>
    <row r="340" spans="1:11" ht="14.4" customHeight="1" x14ac:dyDescent="0.3">
      <c r="A340" s="831" t="s">
        <v>585</v>
      </c>
      <c r="B340" s="832" t="s">
        <v>586</v>
      </c>
      <c r="C340" s="835" t="s">
        <v>607</v>
      </c>
      <c r="D340" s="863" t="s">
        <v>608</v>
      </c>
      <c r="E340" s="835" t="s">
        <v>3481</v>
      </c>
      <c r="F340" s="863" t="s">
        <v>3482</v>
      </c>
      <c r="G340" s="835" t="s">
        <v>3842</v>
      </c>
      <c r="H340" s="835" t="s">
        <v>3843</v>
      </c>
      <c r="I340" s="849">
        <v>3.3900001049041748</v>
      </c>
      <c r="J340" s="849">
        <v>1000</v>
      </c>
      <c r="K340" s="850">
        <v>3390</v>
      </c>
    </row>
    <row r="341" spans="1:11" ht="14.4" customHeight="1" x14ac:dyDescent="0.3">
      <c r="A341" s="831" t="s">
        <v>585</v>
      </c>
      <c r="B341" s="832" t="s">
        <v>586</v>
      </c>
      <c r="C341" s="835" t="s">
        <v>607</v>
      </c>
      <c r="D341" s="863" t="s">
        <v>608</v>
      </c>
      <c r="E341" s="835" t="s">
        <v>3481</v>
      </c>
      <c r="F341" s="863" t="s">
        <v>3482</v>
      </c>
      <c r="G341" s="835" t="s">
        <v>3844</v>
      </c>
      <c r="H341" s="835" t="s">
        <v>3845</v>
      </c>
      <c r="I341" s="849">
        <v>24.409999847412109</v>
      </c>
      <c r="J341" s="849">
        <v>250</v>
      </c>
      <c r="K341" s="850">
        <v>6101.4501953125</v>
      </c>
    </row>
    <row r="342" spans="1:11" ht="14.4" customHeight="1" x14ac:dyDescent="0.3">
      <c r="A342" s="831" t="s">
        <v>585</v>
      </c>
      <c r="B342" s="832" t="s">
        <v>586</v>
      </c>
      <c r="C342" s="835" t="s">
        <v>607</v>
      </c>
      <c r="D342" s="863" t="s">
        <v>608</v>
      </c>
      <c r="E342" s="835" t="s">
        <v>3481</v>
      </c>
      <c r="F342" s="863" t="s">
        <v>3482</v>
      </c>
      <c r="G342" s="835" t="s">
        <v>3846</v>
      </c>
      <c r="H342" s="835" t="s">
        <v>3847</v>
      </c>
      <c r="I342" s="849">
        <v>32.900001525878906</v>
      </c>
      <c r="J342" s="849">
        <v>90</v>
      </c>
      <c r="K342" s="850">
        <v>2960.97998046875</v>
      </c>
    </row>
    <row r="343" spans="1:11" ht="14.4" customHeight="1" x14ac:dyDescent="0.3">
      <c r="A343" s="831" t="s">
        <v>585</v>
      </c>
      <c r="B343" s="832" t="s">
        <v>586</v>
      </c>
      <c r="C343" s="835" t="s">
        <v>607</v>
      </c>
      <c r="D343" s="863" t="s">
        <v>608</v>
      </c>
      <c r="E343" s="835" t="s">
        <v>3481</v>
      </c>
      <c r="F343" s="863" t="s">
        <v>3482</v>
      </c>
      <c r="G343" s="835" t="s">
        <v>3848</v>
      </c>
      <c r="H343" s="835" t="s">
        <v>3849</v>
      </c>
      <c r="I343" s="849">
        <v>2656.179931640625</v>
      </c>
      <c r="J343" s="849">
        <v>3</v>
      </c>
      <c r="K343" s="850">
        <v>7968.5400390625</v>
      </c>
    </row>
    <row r="344" spans="1:11" ht="14.4" customHeight="1" x14ac:dyDescent="0.3">
      <c r="A344" s="831" t="s">
        <v>585</v>
      </c>
      <c r="B344" s="832" t="s">
        <v>586</v>
      </c>
      <c r="C344" s="835" t="s">
        <v>607</v>
      </c>
      <c r="D344" s="863" t="s">
        <v>608</v>
      </c>
      <c r="E344" s="835" t="s">
        <v>3481</v>
      </c>
      <c r="F344" s="863" t="s">
        <v>3482</v>
      </c>
      <c r="G344" s="835" t="s">
        <v>3850</v>
      </c>
      <c r="H344" s="835" t="s">
        <v>3851</v>
      </c>
      <c r="I344" s="849">
        <v>110.54000091552734</v>
      </c>
      <c r="J344" s="849">
        <v>25</v>
      </c>
      <c r="K344" s="850">
        <v>2763.5</v>
      </c>
    </row>
    <row r="345" spans="1:11" ht="14.4" customHeight="1" x14ac:dyDescent="0.3">
      <c r="A345" s="831" t="s">
        <v>585</v>
      </c>
      <c r="B345" s="832" t="s">
        <v>586</v>
      </c>
      <c r="C345" s="835" t="s">
        <v>607</v>
      </c>
      <c r="D345" s="863" t="s">
        <v>608</v>
      </c>
      <c r="E345" s="835" t="s">
        <v>3481</v>
      </c>
      <c r="F345" s="863" t="s">
        <v>3482</v>
      </c>
      <c r="G345" s="835" t="s">
        <v>3852</v>
      </c>
      <c r="H345" s="835" t="s">
        <v>3853</v>
      </c>
      <c r="I345" s="849">
        <v>45.979999542236328</v>
      </c>
      <c r="J345" s="849">
        <v>20</v>
      </c>
      <c r="K345" s="850">
        <v>919.5999755859375</v>
      </c>
    </row>
    <row r="346" spans="1:11" ht="14.4" customHeight="1" x14ac:dyDescent="0.3">
      <c r="A346" s="831" t="s">
        <v>585</v>
      </c>
      <c r="B346" s="832" t="s">
        <v>586</v>
      </c>
      <c r="C346" s="835" t="s">
        <v>607</v>
      </c>
      <c r="D346" s="863" t="s">
        <v>608</v>
      </c>
      <c r="E346" s="835" t="s">
        <v>3481</v>
      </c>
      <c r="F346" s="863" t="s">
        <v>3482</v>
      </c>
      <c r="G346" s="835" t="s">
        <v>3854</v>
      </c>
      <c r="H346" s="835" t="s">
        <v>3855</v>
      </c>
      <c r="I346" s="849">
        <v>171.82000732421875</v>
      </c>
      <c r="J346" s="849">
        <v>10</v>
      </c>
      <c r="K346" s="850">
        <v>1718.199951171875</v>
      </c>
    </row>
    <row r="347" spans="1:11" ht="14.4" customHeight="1" x14ac:dyDescent="0.3">
      <c r="A347" s="831" t="s">
        <v>585</v>
      </c>
      <c r="B347" s="832" t="s">
        <v>586</v>
      </c>
      <c r="C347" s="835" t="s">
        <v>607</v>
      </c>
      <c r="D347" s="863" t="s">
        <v>608</v>
      </c>
      <c r="E347" s="835" t="s">
        <v>3481</v>
      </c>
      <c r="F347" s="863" t="s">
        <v>3482</v>
      </c>
      <c r="G347" s="835" t="s">
        <v>3856</v>
      </c>
      <c r="H347" s="835" t="s">
        <v>3857</v>
      </c>
      <c r="I347" s="849">
        <v>484.02999877929687</v>
      </c>
      <c r="J347" s="849">
        <v>10</v>
      </c>
      <c r="K347" s="850">
        <v>4840.2998046875</v>
      </c>
    </row>
    <row r="348" spans="1:11" ht="14.4" customHeight="1" x14ac:dyDescent="0.3">
      <c r="A348" s="831" t="s">
        <v>585</v>
      </c>
      <c r="B348" s="832" t="s">
        <v>586</v>
      </c>
      <c r="C348" s="835" t="s">
        <v>607</v>
      </c>
      <c r="D348" s="863" t="s">
        <v>608</v>
      </c>
      <c r="E348" s="835" t="s">
        <v>3481</v>
      </c>
      <c r="F348" s="863" t="s">
        <v>3482</v>
      </c>
      <c r="G348" s="835" t="s">
        <v>3858</v>
      </c>
      <c r="H348" s="835" t="s">
        <v>3859</v>
      </c>
      <c r="I348" s="849">
        <v>646.760009765625</v>
      </c>
      <c r="J348" s="849">
        <v>10</v>
      </c>
      <c r="K348" s="850">
        <v>6467.60009765625</v>
      </c>
    </row>
    <row r="349" spans="1:11" ht="14.4" customHeight="1" x14ac:dyDescent="0.3">
      <c r="A349" s="831" t="s">
        <v>585</v>
      </c>
      <c r="B349" s="832" t="s">
        <v>586</v>
      </c>
      <c r="C349" s="835" t="s">
        <v>607</v>
      </c>
      <c r="D349" s="863" t="s">
        <v>608</v>
      </c>
      <c r="E349" s="835" t="s">
        <v>3481</v>
      </c>
      <c r="F349" s="863" t="s">
        <v>3482</v>
      </c>
      <c r="G349" s="835" t="s">
        <v>3860</v>
      </c>
      <c r="H349" s="835" t="s">
        <v>3861</v>
      </c>
      <c r="I349" s="849">
        <v>646.760009765625</v>
      </c>
      <c r="J349" s="849">
        <v>10</v>
      </c>
      <c r="K349" s="850">
        <v>6467.60009765625</v>
      </c>
    </row>
    <row r="350" spans="1:11" ht="14.4" customHeight="1" x14ac:dyDescent="0.3">
      <c r="A350" s="831" t="s">
        <v>585</v>
      </c>
      <c r="B350" s="832" t="s">
        <v>586</v>
      </c>
      <c r="C350" s="835" t="s">
        <v>607</v>
      </c>
      <c r="D350" s="863" t="s">
        <v>608</v>
      </c>
      <c r="E350" s="835" t="s">
        <v>3481</v>
      </c>
      <c r="F350" s="863" t="s">
        <v>3482</v>
      </c>
      <c r="G350" s="835" t="s">
        <v>3519</v>
      </c>
      <c r="H350" s="835" t="s">
        <v>3520</v>
      </c>
      <c r="I350" s="849">
        <v>13.199999809265137</v>
      </c>
      <c r="J350" s="849">
        <v>30</v>
      </c>
      <c r="K350" s="850">
        <v>396</v>
      </c>
    </row>
    <row r="351" spans="1:11" ht="14.4" customHeight="1" x14ac:dyDescent="0.3">
      <c r="A351" s="831" t="s">
        <v>585</v>
      </c>
      <c r="B351" s="832" t="s">
        <v>586</v>
      </c>
      <c r="C351" s="835" t="s">
        <v>607</v>
      </c>
      <c r="D351" s="863" t="s">
        <v>608</v>
      </c>
      <c r="E351" s="835" t="s">
        <v>3481</v>
      </c>
      <c r="F351" s="863" t="s">
        <v>3482</v>
      </c>
      <c r="G351" s="835" t="s">
        <v>3521</v>
      </c>
      <c r="H351" s="835" t="s">
        <v>3522</v>
      </c>
      <c r="I351" s="849">
        <v>13.199999809265137</v>
      </c>
      <c r="J351" s="849">
        <v>10</v>
      </c>
      <c r="K351" s="850">
        <v>132</v>
      </c>
    </row>
    <row r="352" spans="1:11" ht="14.4" customHeight="1" x14ac:dyDescent="0.3">
      <c r="A352" s="831" t="s">
        <v>585</v>
      </c>
      <c r="B352" s="832" t="s">
        <v>586</v>
      </c>
      <c r="C352" s="835" t="s">
        <v>607</v>
      </c>
      <c r="D352" s="863" t="s">
        <v>608</v>
      </c>
      <c r="E352" s="835" t="s">
        <v>3481</v>
      </c>
      <c r="F352" s="863" t="s">
        <v>3482</v>
      </c>
      <c r="G352" s="835" t="s">
        <v>3862</v>
      </c>
      <c r="H352" s="835" t="s">
        <v>3863</v>
      </c>
      <c r="I352" s="849">
        <v>2311.10009765625</v>
      </c>
      <c r="J352" s="849">
        <v>5</v>
      </c>
      <c r="K352" s="850">
        <v>11555.5</v>
      </c>
    </row>
    <row r="353" spans="1:11" ht="14.4" customHeight="1" x14ac:dyDescent="0.3">
      <c r="A353" s="831" t="s">
        <v>585</v>
      </c>
      <c r="B353" s="832" t="s">
        <v>586</v>
      </c>
      <c r="C353" s="835" t="s">
        <v>607</v>
      </c>
      <c r="D353" s="863" t="s">
        <v>608</v>
      </c>
      <c r="E353" s="835" t="s">
        <v>3481</v>
      </c>
      <c r="F353" s="863" t="s">
        <v>3482</v>
      </c>
      <c r="G353" s="835" t="s">
        <v>3525</v>
      </c>
      <c r="H353" s="835" t="s">
        <v>3526</v>
      </c>
      <c r="I353" s="849">
        <v>4.0288890732659235</v>
      </c>
      <c r="J353" s="849">
        <v>1160</v>
      </c>
      <c r="K353" s="850">
        <v>4674.4100036621094</v>
      </c>
    </row>
    <row r="354" spans="1:11" ht="14.4" customHeight="1" x14ac:dyDescent="0.3">
      <c r="A354" s="831" t="s">
        <v>585</v>
      </c>
      <c r="B354" s="832" t="s">
        <v>586</v>
      </c>
      <c r="C354" s="835" t="s">
        <v>607</v>
      </c>
      <c r="D354" s="863" t="s">
        <v>608</v>
      </c>
      <c r="E354" s="835" t="s">
        <v>3481</v>
      </c>
      <c r="F354" s="863" t="s">
        <v>3482</v>
      </c>
      <c r="G354" s="835" t="s">
        <v>3864</v>
      </c>
      <c r="H354" s="835" t="s">
        <v>3865</v>
      </c>
      <c r="I354" s="849">
        <v>108.88600006103516</v>
      </c>
      <c r="J354" s="849">
        <v>65</v>
      </c>
      <c r="K354" s="850">
        <v>7077.2999267578125</v>
      </c>
    </row>
    <row r="355" spans="1:11" ht="14.4" customHeight="1" x14ac:dyDescent="0.3">
      <c r="A355" s="831" t="s">
        <v>585</v>
      </c>
      <c r="B355" s="832" t="s">
        <v>586</v>
      </c>
      <c r="C355" s="835" t="s">
        <v>607</v>
      </c>
      <c r="D355" s="863" t="s">
        <v>608</v>
      </c>
      <c r="E355" s="835" t="s">
        <v>3481</v>
      </c>
      <c r="F355" s="863" t="s">
        <v>3482</v>
      </c>
      <c r="G355" s="835" t="s">
        <v>3864</v>
      </c>
      <c r="H355" s="835" t="s">
        <v>3866</v>
      </c>
      <c r="I355" s="849">
        <v>108.91000366210937</v>
      </c>
      <c r="J355" s="849">
        <v>5</v>
      </c>
      <c r="K355" s="850">
        <v>544.53997802734375</v>
      </c>
    </row>
    <row r="356" spans="1:11" ht="14.4" customHeight="1" x14ac:dyDescent="0.3">
      <c r="A356" s="831" t="s">
        <v>585</v>
      </c>
      <c r="B356" s="832" t="s">
        <v>586</v>
      </c>
      <c r="C356" s="835" t="s">
        <v>607</v>
      </c>
      <c r="D356" s="863" t="s">
        <v>608</v>
      </c>
      <c r="E356" s="835" t="s">
        <v>3481</v>
      </c>
      <c r="F356" s="863" t="s">
        <v>3482</v>
      </c>
      <c r="G356" s="835" t="s">
        <v>3867</v>
      </c>
      <c r="H356" s="835" t="s">
        <v>3868</v>
      </c>
      <c r="I356" s="849">
        <v>8.4700002670288086</v>
      </c>
      <c r="J356" s="849">
        <v>300</v>
      </c>
      <c r="K356" s="850">
        <v>2541</v>
      </c>
    </row>
    <row r="357" spans="1:11" ht="14.4" customHeight="1" x14ac:dyDescent="0.3">
      <c r="A357" s="831" t="s">
        <v>585</v>
      </c>
      <c r="B357" s="832" t="s">
        <v>586</v>
      </c>
      <c r="C357" s="835" t="s">
        <v>607</v>
      </c>
      <c r="D357" s="863" t="s">
        <v>608</v>
      </c>
      <c r="E357" s="835" t="s">
        <v>3481</v>
      </c>
      <c r="F357" s="863" t="s">
        <v>3482</v>
      </c>
      <c r="G357" s="835" t="s">
        <v>3527</v>
      </c>
      <c r="H357" s="835" t="s">
        <v>3528</v>
      </c>
      <c r="I357" s="849">
        <v>9.5211109585232201</v>
      </c>
      <c r="J357" s="849">
        <v>1800</v>
      </c>
      <c r="K357" s="850">
        <v>17136.699890136719</v>
      </c>
    </row>
    <row r="358" spans="1:11" ht="14.4" customHeight="1" x14ac:dyDescent="0.3">
      <c r="A358" s="831" t="s">
        <v>585</v>
      </c>
      <c r="B358" s="832" t="s">
        <v>586</v>
      </c>
      <c r="C358" s="835" t="s">
        <v>607</v>
      </c>
      <c r="D358" s="863" t="s">
        <v>608</v>
      </c>
      <c r="E358" s="835" t="s">
        <v>3481</v>
      </c>
      <c r="F358" s="863" t="s">
        <v>3482</v>
      </c>
      <c r="G358" s="835" t="s">
        <v>3529</v>
      </c>
      <c r="H358" s="835" t="s">
        <v>3530</v>
      </c>
      <c r="I358" s="849">
        <v>4.6233332951863604</v>
      </c>
      <c r="J358" s="849">
        <v>70</v>
      </c>
      <c r="K358" s="850">
        <v>323.60000610351562</v>
      </c>
    </row>
    <row r="359" spans="1:11" ht="14.4" customHeight="1" x14ac:dyDescent="0.3">
      <c r="A359" s="831" t="s">
        <v>585</v>
      </c>
      <c r="B359" s="832" t="s">
        <v>586</v>
      </c>
      <c r="C359" s="835" t="s">
        <v>607</v>
      </c>
      <c r="D359" s="863" t="s">
        <v>608</v>
      </c>
      <c r="E359" s="835" t="s">
        <v>3481</v>
      </c>
      <c r="F359" s="863" t="s">
        <v>3482</v>
      </c>
      <c r="G359" s="835" t="s">
        <v>3869</v>
      </c>
      <c r="H359" s="835" t="s">
        <v>3870</v>
      </c>
      <c r="I359" s="849">
        <v>172.08999633789063</v>
      </c>
      <c r="J359" s="849">
        <v>270</v>
      </c>
      <c r="K359" s="850">
        <v>46464.19921875</v>
      </c>
    </row>
    <row r="360" spans="1:11" ht="14.4" customHeight="1" x14ac:dyDescent="0.3">
      <c r="A360" s="831" t="s">
        <v>585</v>
      </c>
      <c r="B360" s="832" t="s">
        <v>586</v>
      </c>
      <c r="C360" s="835" t="s">
        <v>607</v>
      </c>
      <c r="D360" s="863" t="s">
        <v>608</v>
      </c>
      <c r="E360" s="835" t="s">
        <v>3481</v>
      </c>
      <c r="F360" s="863" t="s">
        <v>3482</v>
      </c>
      <c r="G360" s="835" t="s">
        <v>3871</v>
      </c>
      <c r="H360" s="835" t="s">
        <v>3872</v>
      </c>
      <c r="I360" s="849">
        <v>81.736000061035156</v>
      </c>
      <c r="J360" s="849">
        <v>549</v>
      </c>
      <c r="K360" s="850">
        <v>44872.840576171875</v>
      </c>
    </row>
    <row r="361" spans="1:11" ht="14.4" customHeight="1" x14ac:dyDescent="0.3">
      <c r="A361" s="831" t="s">
        <v>585</v>
      </c>
      <c r="B361" s="832" t="s">
        <v>586</v>
      </c>
      <c r="C361" s="835" t="s">
        <v>607</v>
      </c>
      <c r="D361" s="863" t="s">
        <v>608</v>
      </c>
      <c r="E361" s="835" t="s">
        <v>3481</v>
      </c>
      <c r="F361" s="863" t="s">
        <v>3482</v>
      </c>
      <c r="G361" s="835" t="s">
        <v>3533</v>
      </c>
      <c r="H361" s="835" t="s">
        <v>3534</v>
      </c>
      <c r="I361" s="849">
        <v>32.306667327880859</v>
      </c>
      <c r="J361" s="849">
        <v>150</v>
      </c>
      <c r="K361" s="850">
        <v>4846</v>
      </c>
    </row>
    <row r="362" spans="1:11" ht="14.4" customHeight="1" x14ac:dyDescent="0.3">
      <c r="A362" s="831" t="s">
        <v>585</v>
      </c>
      <c r="B362" s="832" t="s">
        <v>586</v>
      </c>
      <c r="C362" s="835" t="s">
        <v>607</v>
      </c>
      <c r="D362" s="863" t="s">
        <v>608</v>
      </c>
      <c r="E362" s="835" t="s">
        <v>3481</v>
      </c>
      <c r="F362" s="863" t="s">
        <v>3482</v>
      </c>
      <c r="G362" s="835" t="s">
        <v>3873</v>
      </c>
      <c r="H362" s="835" t="s">
        <v>3874</v>
      </c>
      <c r="I362" s="849">
        <v>72</v>
      </c>
      <c r="J362" s="849">
        <v>20</v>
      </c>
      <c r="K362" s="850">
        <v>1439.9000244140625</v>
      </c>
    </row>
    <row r="363" spans="1:11" ht="14.4" customHeight="1" x14ac:dyDescent="0.3">
      <c r="A363" s="831" t="s">
        <v>585</v>
      </c>
      <c r="B363" s="832" t="s">
        <v>586</v>
      </c>
      <c r="C363" s="835" t="s">
        <v>607</v>
      </c>
      <c r="D363" s="863" t="s">
        <v>608</v>
      </c>
      <c r="E363" s="835" t="s">
        <v>3481</v>
      </c>
      <c r="F363" s="863" t="s">
        <v>3482</v>
      </c>
      <c r="G363" s="835" t="s">
        <v>3875</v>
      </c>
      <c r="H363" s="835" t="s">
        <v>3876</v>
      </c>
      <c r="I363" s="849">
        <v>22.299999237060547</v>
      </c>
      <c r="J363" s="849">
        <v>180</v>
      </c>
      <c r="K363" s="850">
        <v>4014.0599975585937</v>
      </c>
    </row>
    <row r="364" spans="1:11" ht="14.4" customHeight="1" x14ac:dyDescent="0.3">
      <c r="A364" s="831" t="s">
        <v>585</v>
      </c>
      <c r="B364" s="832" t="s">
        <v>586</v>
      </c>
      <c r="C364" s="835" t="s">
        <v>607</v>
      </c>
      <c r="D364" s="863" t="s">
        <v>608</v>
      </c>
      <c r="E364" s="835" t="s">
        <v>3481</v>
      </c>
      <c r="F364" s="863" t="s">
        <v>3482</v>
      </c>
      <c r="G364" s="835" t="s">
        <v>3877</v>
      </c>
      <c r="H364" s="835" t="s">
        <v>3878</v>
      </c>
      <c r="I364" s="849">
        <v>393.25</v>
      </c>
      <c r="J364" s="849">
        <v>4</v>
      </c>
      <c r="K364" s="850">
        <v>1573</v>
      </c>
    </row>
    <row r="365" spans="1:11" ht="14.4" customHeight="1" x14ac:dyDescent="0.3">
      <c r="A365" s="831" t="s">
        <v>585</v>
      </c>
      <c r="B365" s="832" t="s">
        <v>586</v>
      </c>
      <c r="C365" s="835" t="s">
        <v>607</v>
      </c>
      <c r="D365" s="863" t="s">
        <v>608</v>
      </c>
      <c r="E365" s="835" t="s">
        <v>3481</v>
      </c>
      <c r="F365" s="863" t="s">
        <v>3482</v>
      </c>
      <c r="G365" s="835" t="s">
        <v>3879</v>
      </c>
      <c r="H365" s="835" t="s">
        <v>3880</v>
      </c>
      <c r="I365" s="849">
        <v>24.399999618530273</v>
      </c>
      <c r="J365" s="849">
        <v>50</v>
      </c>
      <c r="K365" s="850">
        <v>1220.199951171875</v>
      </c>
    </row>
    <row r="366" spans="1:11" ht="14.4" customHeight="1" x14ac:dyDescent="0.3">
      <c r="A366" s="831" t="s">
        <v>585</v>
      </c>
      <c r="B366" s="832" t="s">
        <v>586</v>
      </c>
      <c r="C366" s="835" t="s">
        <v>607</v>
      </c>
      <c r="D366" s="863" t="s">
        <v>608</v>
      </c>
      <c r="E366" s="835" t="s">
        <v>3481</v>
      </c>
      <c r="F366" s="863" t="s">
        <v>3482</v>
      </c>
      <c r="G366" s="835" t="s">
        <v>3543</v>
      </c>
      <c r="H366" s="835" t="s">
        <v>3544</v>
      </c>
      <c r="I366" s="849">
        <v>61.060001373291016</v>
      </c>
      <c r="J366" s="849">
        <v>50</v>
      </c>
      <c r="K366" s="850">
        <v>3052.830078125</v>
      </c>
    </row>
    <row r="367" spans="1:11" ht="14.4" customHeight="1" x14ac:dyDescent="0.3">
      <c r="A367" s="831" t="s">
        <v>585</v>
      </c>
      <c r="B367" s="832" t="s">
        <v>586</v>
      </c>
      <c r="C367" s="835" t="s">
        <v>607</v>
      </c>
      <c r="D367" s="863" t="s">
        <v>608</v>
      </c>
      <c r="E367" s="835" t="s">
        <v>3481</v>
      </c>
      <c r="F367" s="863" t="s">
        <v>3482</v>
      </c>
      <c r="G367" s="835" t="s">
        <v>3881</v>
      </c>
      <c r="H367" s="835" t="s">
        <v>3882</v>
      </c>
      <c r="I367" s="849">
        <v>72.839996337890625</v>
      </c>
      <c r="J367" s="849">
        <v>50</v>
      </c>
      <c r="K367" s="850">
        <v>3642.10009765625</v>
      </c>
    </row>
    <row r="368" spans="1:11" ht="14.4" customHeight="1" x14ac:dyDescent="0.3">
      <c r="A368" s="831" t="s">
        <v>585</v>
      </c>
      <c r="B368" s="832" t="s">
        <v>586</v>
      </c>
      <c r="C368" s="835" t="s">
        <v>607</v>
      </c>
      <c r="D368" s="863" t="s">
        <v>608</v>
      </c>
      <c r="E368" s="835" t="s">
        <v>3481</v>
      </c>
      <c r="F368" s="863" t="s">
        <v>3482</v>
      </c>
      <c r="G368" s="835" t="s">
        <v>3545</v>
      </c>
      <c r="H368" s="835" t="s">
        <v>3546</v>
      </c>
      <c r="I368" s="849">
        <v>11.739999771118164</v>
      </c>
      <c r="J368" s="849">
        <v>5</v>
      </c>
      <c r="K368" s="850">
        <v>58.700000762939453</v>
      </c>
    </row>
    <row r="369" spans="1:11" ht="14.4" customHeight="1" x14ac:dyDescent="0.3">
      <c r="A369" s="831" t="s">
        <v>585</v>
      </c>
      <c r="B369" s="832" t="s">
        <v>586</v>
      </c>
      <c r="C369" s="835" t="s">
        <v>607</v>
      </c>
      <c r="D369" s="863" t="s">
        <v>608</v>
      </c>
      <c r="E369" s="835" t="s">
        <v>3481</v>
      </c>
      <c r="F369" s="863" t="s">
        <v>3482</v>
      </c>
      <c r="G369" s="835" t="s">
        <v>3547</v>
      </c>
      <c r="H369" s="835" t="s">
        <v>3548</v>
      </c>
      <c r="I369" s="849">
        <v>13.310000419616699</v>
      </c>
      <c r="J369" s="849">
        <v>260</v>
      </c>
      <c r="K369" s="850">
        <v>3460.5999450683594</v>
      </c>
    </row>
    <row r="370" spans="1:11" ht="14.4" customHeight="1" x14ac:dyDescent="0.3">
      <c r="A370" s="831" t="s">
        <v>585</v>
      </c>
      <c r="B370" s="832" t="s">
        <v>586</v>
      </c>
      <c r="C370" s="835" t="s">
        <v>607</v>
      </c>
      <c r="D370" s="863" t="s">
        <v>608</v>
      </c>
      <c r="E370" s="835" t="s">
        <v>3481</v>
      </c>
      <c r="F370" s="863" t="s">
        <v>3482</v>
      </c>
      <c r="G370" s="835" t="s">
        <v>3549</v>
      </c>
      <c r="H370" s="835" t="s">
        <v>3550</v>
      </c>
      <c r="I370" s="849">
        <v>25.533334096272785</v>
      </c>
      <c r="J370" s="849">
        <v>50</v>
      </c>
      <c r="K370" s="850">
        <v>1276.6000061035156</v>
      </c>
    </row>
    <row r="371" spans="1:11" ht="14.4" customHeight="1" x14ac:dyDescent="0.3">
      <c r="A371" s="831" t="s">
        <v>585</v>
      </c>
      <c r="B371" s="832" t="s">
        <v>586</v>
      </c>
      <c r="C371" s="835" t="s">
        <v>607</v>
      </c>
      <c r="D371" s="863" t="s">
        <v>608</v>
      </c>
      <c r="E371" s="835" t="s">
        <v>3481</v>
      </c>
      <c r="F371" s="863" t="s">
        <v>3482</v>
      </c>
      <c r="G371" s="835" t="s">
        <v>3883</v>
      </c>
      <c r="H371" s="835" t="s">
        <v>3884</v>
      </c>
      <c r="I371" s="849">
        <v>179.69000244140625</v>
      </c>
      <c r="J371" s="849">
        <v>2</v>
      </c>
      <c r="K371" s="850">
        <v>359.3699951171875</v>
      </c>
    </row>
    <row r="372" spans="1:11" ht="14.4" customHeight="1" x14ac:dyDescent="0.3">
      <c r="A372" s="831" t="s">
        <v>585</v>
      </c>
      <c r="B372" s="832" t="s">
        <v>586</v>
      </c>
      <c r="C372" s="835" t="s">
        <v>607</v>
      </c>
      <c r="D372" s="863" t="s">
        <v>608</v>
      </c>
      <c r="E372" s="835" t="s">
        <v>3481</v>
      </c>
      <c r="F372" s="863" t="s">
        <v>3482</v>
      </c>
      <c r="G372" s="835" t="s">
        <v>3885</v>
      </c>
      <c r="H372" s="835" t="s">
        <v>3886</v>
      </c>
      <c r="I372" s="849">
        <v>20.329999923706055</v>
      </c>
      <c r="J372" s="849">
        <v>75</v>
      </c>
      <c r="K372" s="850">
        <v>1524.6000366210937</v>
      </c>
    </row>
    <row r="373" spans="1:11" ht="14.4" customHeight="1" x14ac:dyDescent="0.3">
      <c r="A373" s="831" t="s">
        <v>585</v>
      </c>
      <c r="B373" s="832" t="s">
        <v>586</v>
      </c>
      <c r="C373" s="835" t="s">
        <v>607</v>
      </c>
      <c r="D373" s="863" t="s">
        <v>608</v>
      </c>
      <c r="E373" s="835" t="s">
        <v>3481</v>
      </c>
      <c r="F373" s="863" t="s">
        <v>3482</v>
      </c>
      <c r="G373" s="835" t="s">
        <v>3887</v>
      </c>
      <c r="H373" s="835" t="s">
        <v>3888</v>
      </c>
      <c r="I373" s="849">
        <v>1.8971428871154785</v>
      </c>
      <c r="J373" s="849">
        <v>1150</v>
      </c>
      <c r="K373" s="850">
        <v>2052</v>
      </c>
    </row>
    <row r="374" spans="1:11" ht="14.4" customHeight="1" x14ac:dyDescent="0.3">
      <c r="A374" s="831" t="s">
        <v>585</v>
      </c>
      <c r="B374" s="832" t="s">
        <v>586</v>
      </c>
      <c r="C374" s="835" t="s">
        <v>607</v>
      </c>
      <c r="D374" s="863" t="s">
        <v>608</v>
      </c>
      <c r="E374" s="835" t="s">
        <v>3481</v>
      </c>
      <c r="F374" s="863" t="s">
        <v>3482</v>
      </c>
      <c r="G374" s="835" t="s">
        <v>3889</v>
      </c>
      <c r="H374" s="835" t="s">
        <v>3890</v>
      </c>
      <c r="I374" s="849">
        <v>826.6099853515625</v>
      </c>
      <c r="J374" s="849">
        <v>10</v>
      </c>
      <c r="K374" s="850">
        <v>8266.0498046875</v>
      </c>
    </row>
    <row r="375" spans="1:11" ht="14.4" customHeight="1" x14ac:dyDescent="0.3">
      <c r="A375" s="831" t="s">
        <v>585</v>
      </c>
      <c r="B375" s="832" t="s">
        <v>586</v>
      </c>
      <c r="C375" s="835" t="s">
        <v>607</v>
      </c>
      <c r="D375" s="863" t="s">
        <v>608</v>
      </c>
      <c r="E375" s="835" t="s">
        <v>3481</v>
      </c>
      <c r="F375" s="863" t="s">
        <v>3482</v>
      </c>
      <c r="G375" s="835" t="s">
        <v>3891</v>
      </c>
      <c r="H375" s="835" t="s">
        <v>3892</v>
      </c>
      <c r="I375" s="849">
        <v>16.090000152587891</v>
      </c>
      <c r="J375" s="849">
        <v>2</v>
      </c>
      <c r="K375" s="850">
        <v>32.180000305175781</v>
      </c>
    </row>
    <row r="376" spans="1:11" ht="14.4" customHeight="1" x14ac:dyDescent="0.3">
      <c r="A376" s="831" t="s">
        <v>585</v>
      </c>
      <c r="B376" s="832" t="s">
        <v>586</v>
      </c>
      <c r="C376" s="835" t="s">
        <v>607</v>
      </c>
      <c r="D376" s="863" t="s">
        <v>608</v>
      </c>
      <c r="E376" s="835" t="s">
        <v>3481</v>
      </c>
      <c r="F376" s="863" t="s">
        <v>3482</v>
      </c>
      <c r="G376" s="835" t="s">
        <v>3553</v>
      </c>
      <c r="H376" s="835" t="s">
        <v>3554</v>
      </c>
      <c r="I376" s="849">
        <v>9.1999998092651367</v>
      </c>
      <c r="J376" s="849">
        <v>650</v>
      </c>
      <c r="K376" s="850">
        <v>5980</v>
      </c>
    </row>
    <row r="377" spans="1:11" ht="14.4" customHeight="1" x14ac:dyDescent="0.3">
      <c r="A377" s="831" t="s">
        <v>585</v>
      </c>
      <c r="B377" s="832" t="s">
        <v>586</v>
      </c>
      <c r="C377" s="835" t="s">
        <v>607</v>
      </c>
      <c r="D377" s="863" t="s">
        <v>608</v>
      </c>
      <c r="E377" s="835" t="s">
        <v>3481</v>
      </c>
      <c r="F377" s="863" t="s">
        <v>3482</v>
      </c>
      <c r="G377" s="835" t="s">
        <v>3555</v>
      </c>
      <c r="H377" s="835" t="s">
        <v>3556</v>
      </c>
      <c r="I377" s="849">
        <v>2.0399999618530273</v>
      </c>
      <c r="J377" s="849">
        <v>300</v>
      </c>
      <c r="K377" s="850">
        <v>612.10000610351563</v>
      </c>
    </row>
    <row r="378" spans="1:11" ht="14.4" customHeight="1" x14ac:dyDescent="0.3">
      <c r="A378" s="831" t="s">
        <v>585</v>
      </c>
      <c r="B378" s="832" t="s">
        <v>586</v>
      </c>
      <c r="C378" s="835" t="s">
        <v>607</v>
      </c>
      <c r="D378" s="863" t="s">
        <v>608</v>
      </c>
      <c r="E378" s="835" t="s">
        <v>3481</v>
      </c>
      <c r="F378" s="863" t="s">
        <v>3482</v>
      </c>
      <c r="G378" s="835" t="s">
        <v>3893</v>
      </c>
      <c r="H378" s="835" t="s">
        <v>3894</v>
      </c>
      <c r="I378" s="849">
        <v>61.104285103934153</v>
      </c>
      <c r="J378" s="849">
        <v>320</v>
      </c>
      <c r="K378" s="850">
        <v>19552.69970703125</v>
      </c>
    </row>
    <row r="379" spans="1:11" ht="14.4" customHeight="1" x14ac:dyDescent="0.3">
      <c r="A379" s="831" t="s">
        <v>585</v>
      </c>
      <c r="B379" s="832" t="s">
        <v>586</v>
      </c>
      <c r="C379" s="835" t="s">
        <v>607</v>
      </c>
      <c r="D379" s="863" t="s">
        <v>608</v>
      </c>
      <c r="E379" s="835" t="s">
        <v>3481</v>
      </c>
      <c r="F379" s="863" t="s">
        <v>3482</v>
      </c>
      <c r="G379" s="835" t="s">
        <v>3895</v>
      </c>
      <c r="H379" s="835" t="s">
        <v>3896</v>
      </c>
      <c r="I379" s="849">
        <v>108.29000091552734</v>
      </c>
      <c r="J379" s="849">
        <v>40</v>
      </c>
      <c r="K379" s="850">
        <v>4331.60009765625</v>
      </c>
    </row>
    <row r="380" spans="1:11" ht="14.4" customHeight="1" x14ac:dyDescent="0.3">
      <c r="A380" s="831" t="s">
        <v>585</v>
      </c>
      <c r="B380" s="832" t="s">
        <v>586</v>
      </c>
      <c r="C380" s="835" t="s">
        <v>607</v>
      </c>
      <c r="D380" s="863" t="s">
        <v>608</v>
      </c>
      <c r="E380" s="835" t="s">
        <v>3481</v>
      </c>
      <c r="F380" s="863" t="s">
        <v>3482</v>
      </c>
      <c r="G380" s="835" t="s">
        <v>3561</v>
      </c>
      <c r="H380" s="835" t="s">
        <v>3562</v>
      </c>
      <c r="I380" s="849">
        <v>172.5</v>
      </c>
      <c r="J380" s="849">
        <v>2</v>
      </c>
      <c r="K380" s="850">
        <v>345</v>
      </c>
    </row>
    <row r="381" spans="1:11" ht="14.4" customHeight="1" x14ac:dyDescent="0.3">
      <c r="A381" s="831" t="s">
        <v>585</v>
      </c>
      <c r="B381" s="832" t="s">
        <v>586</v>
      </c>
      <c r="C381" s="835" t="s">
        <v>607</v>
      </c>
      <c r="D381" s="863" t="s">
        <v>608</v>
      </c>
      <c r="E381" s="835" t="s">
        <v>3481</v>
      </c>
      <c r="F381" s="863" t="s">
        <v>3482</v>
      </c>
      <c r="G381" s="835" t="s">
        <v>3897</v>
      </c>
      <c r="H381" s="835" t="s">
        <v>3898</v>
      </c>
      <c r="I381" s="849">
        <v>1539.1500244140625</v>
      </c>
      <c r="J381" s="849">
        <v>1</v>
      </c>
      <c r="K381" s="850">
        <v>1539.1500244140625</v>
      </c>
    </row>
    <row r="382" spans="1:11" ht="14.4" customHeight="1" x14ac:dyDescent="0.3">
      <c r="A382" s="831" t="s">
        <v>585</v>
      </c>
      <c r="B382" s="832" t="s">
        <v>586</v>
      </c>
      <c r="C382" s="835" t="s">
        <v>607</v>
      </c>
      <c r="D382" s="863" t="s">
        <v>608</v>
      </c>
      <c r="E382" s="835" t="s">
        <v>3481</v>
      </c>
      <c r="F382" s="863" t="s">
        <v>3482</v>
      </c>
      <c r="G382" s="835" t="s">
        <v>3899</v>
      </c>
      <c r="H382" s="835" t="s">
        <v>3900</v>
      </c>
      <c r="I382" s="849">
        <v>6.1700000762939453</v>
      </c>
      <c r="J382" s="849">
        <v>150</v>
      </c>
      <c r="K382" s="850">
        <v>925.50001525878906</v>
      </c>
    </row>
    <row r="383" spans="1:11" ht="14.4" customHeight="1" x14ac:dyDescent="0.3">
      <c r="A383" s="831" t="s">
        <v>585</v>
      </c>
      <c r="B383" s="832" t="s">
        <v>586</v>
      </c>
      <c r="C383" s="835" t="s">
        <v>607</v>
      </c>
      <c r="D383" s="863" t="s">
        <v>608</v>
      </c>
      <c r="E383" s="835" t="s">
        <v>3481</v>
      </c>
      <c r="F383" s="863" t="s">
        <v>3482</v>
      </c>
      <c r="G383" s="835" t="s">
        <v>3899</v>
      </c>
      <c r="H383" s="835" t="s">
        <v>3901</v>
      </c>
      <c r="I383" s="849">
        <v>6.1716667016347246</v>
      </c>
      <c r="J383" s="849">
        <v>200</v>
      </c>
      <c r="K383" s="850">
        <v>1234.3000183105469</v>
      </c>
    </row>
    <row r="384" spans="1:11" ht="14.4" customHeight="1" x14ac:dyDescent="0.3">
      <c r="A384" s="831" t="s">
        <v>585</v>
      </c>
      <c r="B384" s="832" t="s">
        <v>586</v>
      </c>
      <c r="C384" s="835" t="s">
        <v>607</v>
      </c>
      <c r="D384" s="863" t="s">
        <v>608</v>
      </c>
      <c r="E384" s="835" t="s">
        <v>3481</v>
      </c>
      <c r="F384" s="863" t="s">
        <v>3482</v>
      </c>
      <c r="G384" s="835" t="s">
        <v>3563</v>
      </c>
      <c r="H384" s="835" t="s">
        <v>3564</v>
      </c>
      <c r="I384" s="849">
        <v>20.690000534057617</v>
      </c>
      <c r="J384" s="849">
        <v>1100</v>
      </c>
      <c r="K384" s="850">
        <v>22760.20068359375</v>
      </c>
    </row>
    <row r="385" spans="1:11" ht="14.4" customHeight="1" x14ac:dyDescent="0.3">
      <c r="A385" s="831" t="s">
        <v>585</v>
      </c>
      <c r="B385" s="832" t="s">
        <v>586</v>
      </c>
      <c r="C385" s="835" t="s">
        <v>607</v>
      </c>
      <c r="D385" s="863" t="s">
        <v>608</v>
      </c>
      <c r="E385" s="835" t="s">
        <v>3481</v>
      </c>
      <c r="F385" s="863" t="s">
        <v>3482</v>
      </c>
      <c r="G385" s="835" t="s">
        <v>3902</v>
      </c>
      <c r="H385" s="835" t="s">
        <v>3903</v>
      </c>
      <c r="I385" s="849">
        <v>4446.75</v>
      </c>
      <c r="J385" s="849">
        <v>16</v>
      </c>
      <c r="K385" s="850">
        <v>84702.4599609375</v>
      </c>
    </row>
    <row r="386" spans="1:11" ht="14.4" customHeight="1" x14ac:dyDescent="0.3">
      <c r="A386" s="831" t="s">
        <v>585</v>
      </c>
      <c r="B386" s="832" t="s">
        <v>586</v>
      </c>
      <c r="C386" s="835" t="s">
        <v>607</v>
      </c>
      <c r="D386" s="863" t="s">
        <v>608</v>
      </c>
      <c r="E386" s="835" t="s">
        <v>3481</v>
      </c>
      <c r="F386" s="863" t="s">
        <v>3482</v>
      </c>
      <c r="G386" s="835" t="s">
        <v>3904</v>
      </c>
      <c r="H386" s="835" t="s">
        <v>3905</v>
      </c>
      <c r="I386" s="849">
        <v>3862.4122450086807</v>
      </c>
      <c r="J386" s="849">
        <v>27</v>
      </c>
      <c r="K386" s="850">
        <v>104284</v>
      </c>
    </row>
    <row r="387" spans="1:11" ht="14.4" customHeight="1" x14ac:dyDescent="0.3">
      <c r="A387" s="831" t="s">
        <v>585</v>
      </c>
      <c r="B387" s="832" t="s">
        <v>586</v>
      </c>
      <c r="C387" s="835" t="s">
        <v>607</v>
      </c>
      <c r="D387" s="863" t="s">
        <v>608</v>
      </c>
      <c r="E387" s="835" t="s">
        <v>3481</v>
      </c>
      <c r="F387" s="863" t="s">
        <v>3482</v>
      </c>
      <c r="G387" s="835" t="s">
        <v>3906</v>
      </c>
      <c r="H387" s="835" t="s">
        <v>3907</v>
      </c>
      <c r="I387" s="849">
        <v>4660.919921875</v>
      </c>
      <c r="J387" s="849">
        <v>5</v>
      </c>
      <c r="K387" s="850">
        <v>23304.599609375</v>
      </c>
    </row>
    <row r="388" spans="1:11" ht="14.4" customHeight="1" x14ac:dyDescent="0.3">
      <c r="A388" s="831" t="s">
        <v>585</v>
      </c>
      <c r="B388" s="832" t="s">
        <v>586</v>
      </c>
      <c r="C388" s="835" t="s">
        <v>607</v>
      </c>
      <c r="D388" s="863" t="s">
        <v>608</v>
      </c>
      <c r="E388" s="835" t="s">
        <v>3481</v>
      </c>
      <c r="F388" s="863" t="s">
        <v>3482</v>
      </c>
      <c r="G388" s="835" t="s">
        <v>3908</v>
      </c>
      <c r="H388" s="835" t="s">
        <v>3909</v>
      </c>
      <c r="I388" s="849">
        <v>217.43666585286459</v>
      </c>
      <c r="J388" s="849">
        <v>180</v>
      </c>
      <c r="K388" s="850">
        <v>39138.6005859375</v>
      </c>
    </row>
    <row r="389" spans="1:11" ht="14.4" customHeight="1" x14ac:dyDescent="0.3">
      <c r="A389" s="831" t="s">
        <v>585</v>
      </c>
      <c r="B389" s="832" t="s">
        <v>586</v>
      </c>
      <c r="C389" s="835" t="s">
        <v>607</v>
      </c>
      <c r="D389" s="863" t="s">
        <v>608</v>
      </c>
      <c r="E389" s="835" t="s">
        <v>3481</v>
      </c>
      <c r="F389" s="863" t="s">
        <v>3482</v>
      </c>
      <c r="G389" s="835" t="s">
        <v>3910</v>
      </c>
      <c r="H389" s="835" t="s">
        <v>3911</v>
      </c>
      <c r="I389" s="849">
        <v>159.19999694824219</v>
      </c>
      <c r="J389" s="849">
        <v>30</v>
      </c>
      <c r="K389" s="850">
        <v>4776</v>
      </c>
    </row>
    <row r="390" spans="1:11" ht="14.4" customHeight="1" x14ac:dyDescent="0.3">
      <c r="A390" s="831" t="s">
        <v>585</v>
      </c>
      <c r="B390" s="832" t="s">
        <v>586</v>
      </c>
      <c r="C390" s="835" t="s">
        <v>607</v>
      </c>
      <c r="D390" s="863" t="s">
        <v>608</v>
      </c>
      <c r="E390" s="835" t="s">
        <v>3481</v>
      </c>
      <c r="F390" s="863" t="s">
        <v>3482</v>
      </c>
      <c r="G390" s="835" t="s">
        <v>3912</v>
      </c>
      <c r="H390" s="835" t="s">
        <v>3913</v>
      </c>
      <c r="I390" s="849">
        <v>17.059999465942383</v>
      </c>
      <c r="J390" s="849">
        <v>20</v>
      </c>
      <c r="K390" s="850">
        <v>341.22000122070312</v>
      </c>
    </row>
    <row r="391" spans="1:11" ht="14.4" customHeight="1" x14ac:dyDescent="0.3">
      <c r="A391" s="831" t="s">
        <v>585</v>
      </c>
      <c r="B391" s="832" t="s">
        <v>586</v>
      </c>
      <c r="C391" s="835" t="s">
        <v>607</v>
      </c>
      <c r="D391" s="863" t="s">
        <v>608</v>
      </c>
      <c r="E391" s="835" t="s">
        <v>3481</v>
      </c>
      <c r="F391" s="863" t="s">
        <v>3482</v>
      </c>
      <c r="G391" s="835" t="s">
        <v>3914</v>
      </c>
      <c r="H391" s="835" t="s">
        <v>3915</v>
      </c>
      <c r="I391" s="849">
        <v>768.47998046875</v>
      </c>
      <c r="J391" s="849">
        <v>3</v>
      </c>
      <c r="K391" s="850">
        <v>2305.43994140625</v>
      </c>
    </row>
    <row r="392" spans="1:11" ht="14.4" customHeight="1" x14ac:dyDescent="0.3">
      <c r="A392" s="831" t="s">
        <v>585</v>
      </c>
      <c r="B392" s="832" t="s">
        <v>586</v>
      </c>
      <c r="C392" s="835" t="s">
        <v>607</v>
      </c>
      <c r="D392" s="863" t="s">
        <v>608</v>
      </c>
      <c r="E392" s="835" t="s">
        <v>3481</v>
      </c>
      <c r="F392" s="863" t="s">
        <v>3482</v>
      </c>
      <c r="G392" s="835" t="s">
        <v>3916</v>
      </c>
      <c r="H392" s="835" t="s">
        <v>3917</v>
      </c>
      <c r="I392" s="849">
        <v>6.6500000953674316</v>
      </c>
      <c r="J392" s="849">
        <v>5</v>
      </c>
      <c r="K392" s="850">
        <v>33.25</v>
      </c>
    </row>
    <row r="393" spans="1:11" ht="14.4" customHeight="1" x14ac:dyDescent="0.3">
      <c r="A393" s="831" t="s">
        <v>585</v>
      </c>
      <c r="B393" s="832" t="s">
        <v>586</v>
      </c>
      <c r="C393" s="835" t="s">
        <v>607</v>
      </c>
      <c r="D393" s="863" t="s">
        <v>608</v>
      </c>
      <c r="E393" s="835" t="s">
        <v>3481</v>
      </c>
      <c r="F393" s="863" t="s">
        <v>3482</v>
      </c>
      <c r="G393" s="835" t="s">
        <v>3918</v>
      </c>
      <c r="H393" s="835" t="s">
        <v>3919</v>
      </c>
      <c r="I393" s="849">
        <v>6.8049999475479126</v>
      </c>
      <c r="J393" s="849">
        <v>40</v>
      </c>
      <c r="K393" s="850">
        <v>272.20000457763672</v>
      </c>
    </row>
    <row r="394" spans="1:11" ht="14.4" customHeight="1" x14ac:dyDescent="0.3">
      <c r="A394" s="831" t="s">
        <v>585</v>
      </c>
      <c r="B394" s="832" t="s">
        <v>586</v>
      </c>
      <c r="C394" s="835" t="s">
        <v>607</v>
      </c>
      <c r="D394" s="863" t="s">
        <v>608</v>
      </c>
      <c r="E394" s="835" t="s">
        <v>3481</v>
      </c>
      <c r="F394" s="863" t="s">
        <v>3482</v>
      </c>
      <c r="G394" s="835" t="s">
        <v>3920</v>
      </c>
      <c r="H394" s="835" t="s">
        <v>3921</v>
      </c>
      <c r="I394" s="849">
        <v>6.7699999809265137</v>
      </c>
      <c r="J394" s="849">
        <v>35</v>
      </c>
      <c r="K394" s="850">
        <v>236.55000305175781</v>
      </c>
    </row>
    <row r="395" spans="1:11" ht="14.4" customHeight="1" x14ac:dyDescent="0.3">
      <c r="A395" s="831" t="s">
        <v>585</v>
      </c>
      <c r="B395" s="832" t="s">
        <v>586</v>
      </c>
      <c r="C395" s="835" t="s">
        <v>607</v>
      </c>
      <c r="D395" s="863" t="s">
        <v>608</v>
      </c>
      <c r="E395" s="835" t="s">
        <v>3481</v>
      </c>
      <c r="F395" s="863" t="s">
        <v>3482</v>
      </c>
      <c r="G395" s="835" t="s">
        <v>3922</v>
      </c>
      <c r="H395" s="835" t="s">
        <v>3923</v>
      </c>
      <c r="I395" s="849">
        <v>7.0233332316080732</v>
      </c>
      <c r="J395" s="849">
        <v>25</v>
      </c>
      <c r="K395" s="850">
        <v>175.50000381469727</v>
      </c>
    </row>
    <row r="396" spans="1:11" ht="14.4" customHeight="1" x14ac:dyDescent="0.3">
      <c r="A396" s="831" t="s">
        <v>585</v>
      </c>
      <c r="B396" s="832" t="s">
        <v>586</v>
      </c>
      <c r="C396" s="835" t="s">
        <v>607</v>
      </c>
      <c r="D396" s="863" t="s">
        <v>608</v>
      </c>
      <c r="E396" s="835" t="s">
        <v>3481</v>
      </c>
      <c r="F396" s="863" t="s">
        <v>3482</v>
      </c>
      <c r="G396" s="835" t="s">
        <v>3924</v>
      </c>
      <c r="H396" s="835" t="s">
        <v>3925</v>
      </c>
      <c r="I396" s="849">
        <v>3872</v>
      </c>
      <c r="J396" s="849">
        <v>1</v>
      </c>
      <c r="K396" s="850">
        <v>3872</v>
      </c>
    </row>
    <row r="397" spans="1:11" ht="14.4" customHeight="1" x14ac:dyDescent="0.3">
      <c r="A397" s="831" t="s">
        <v>585</v>
      </c>
      <c r="B397" s="832" t="s">
        <v>586</v>
      </c>
      <c r="C397" s="835" t="s">
        <v>607</v>
      </c>
      <c r="D397" s="863" t="s">
        <v>608</v>
      </c>
      <c r="E397" s="835" t="s">
        <v>3481</v>
      </c>
      <c r="F397" s="863" t="s">
        <v>3482</v>
      </c>
      <c r="G397" s="835" t="s">
        <v>3926</v>
      </c>
      <c r="H397" s="835" t="s">
        <v>3927</v>
      </c>
      <c r="I397" s="849">
        <v>123.18000030517578</v>
      </c>
      <c r="J397" s="849">
        <v>200</v>
      </c>
      <c r="K397" s="850">
        <v>24635.69970703125</v>
      </c>
    </row>
    <row r="398" spans="1:11" ht="14.4" customHeight="1" x14ac:dyDescent="0.3">
      <c r="A398" s="831" t="s">
        <v>585</v>
      </c>
      <c r="B398" s="832" t="s">
        <v>586</v>
      </c>
      <c r="C398" s="835" t="s">
        <v>607</v>
      </c>
      <c r="D398" s="863" t="s">
        <v>608</v>
      </c>
      <c r="E398" s="835" t="s">
        <v>3481</v>
      </c>
      <c r="F398" s="863" t="s">
        <v>3482</v>
      </c>
      <c r="G398" s="835" t="s">
        <v>3928</v>
      </c>
      <c r="H398" s="835" t="s">
        <v>3929</v>
      </c>
      <c r="I398" s="849">
        <v>16.454999923706055</v>
      </c>
      <c r="J398" s="849">
        <v>110</v>
      </c>
      <c r="K398" s="850">
        <v>1810</v>
      </c>
    </row>
    <row r="399" spans="1:11" ht="14.4" customHeight="1" x14ac:dyDescent="0.3">
      <c r="A399" s="831" t="s">
        <v>585</v>
      </c>
      <c r="B399" s="832" t="s">
        <v>586</v>
      </c>
      <c r="C399" s="835" t="s">
        <v>607</v>
      </c>
      <c r="D399" s="863" t="s">
        <v>608</v>
      </c>
      <c r="E399" s="835" t="s">
        <v>3481</v>
      </c>
      <c r="F399" s="863" t="s">
        <v>3482</v>
      </c>
      <c r="G399" s="835" t="s">
        <v>3930</v>
      </c>
      <c r="H399" s="835" t="s">
        <v>3931</v>
      </c>
      <c r="I399" s="849">
        <v>798.5999755859375</v>
      </c>
      <c r="J399" s="849">
        <v>-5</v>
      </c>
      <c r="K399" s="850">
        <v>-3993</v>
      </c>
    </row>
    <row r="400" spans="1:11" ht="14.4" customHeight="1" x14ac:dyDescent="0.3">
      <c r="A400" s="831" t="s">
        <v>585</v>
      </c>
      <c r="B400" s="832" t="s">
        <v>586</v>
      </c>
      <c r="C400" s="835" t="s">
        <v>607</v>
      </c>
      <c r="D400" s="863" t="s">
        <v>608</v>
      </c>
      <c r="E400" s="835" t="s">
        <v>3481</v>
      </c>
      <c r="F400" s="863" t="s">
        <v>3482</v>
      </c>
      <c r="G400" s="835" t="s">
        <v>3924</v>
      </c>
      <c r="H400" s="835" t="s">
        <v>3932</v>
      </c>
      <c r="I400" s="849">
        <v>3872</v>
      </c>
      <c r="J400" s="849">
        <v>1</v>
      </c>
      <c r="K400" s="850">
        <v>3872</v>
      </c>
    </row>
    <row r="401" spans="1:11" ht="14.4" customHeight="1" x14ac:dyDescent="0.3">
      <c r="A401" s="831" t="s">
        <v>585</v>
      </c>
      <c r="B401" s="832" t="s">
        <v>586</v>
      </c>
      <c r="C401" s="835" t="s">
        <v>607</v>
      </c>
      <c r="D401" s="863" t="s">
        <v>608</v>
      </c>
      <c r="E401" s="835" t="s">
        <v>3481</v>
      </c>
      <c r="F401" s="863" t="s">
        <v>3482</v>
      </c>
      <c r="G401" s="835" t="s">
        <v>3933</v>
      </c>
      <c r="H401" s="835" t="s">
        <v>3934</v>
      </c>
      <c r="I401" s="849">
        <v>2760</v>
      </c>
      <c r="J401" s="849">
        <v>2</v>
      </c>
      <c r="K401" s="850">
        <v>5520</v>
      </c>
    </row>
    <row r="402" spans="1:11" ht="14.4" customHeight="1" x14ac:dyDescent="0.3">
      <c r="A402" s="831" t="s">
        <v>585</v>
      </c>
      <c r="B402" s="832" t="s">
        <v>586</v>
      </c>
      <c r="C402" s="835" t="s">
        <v>607</v>
      </c>
      <c r="D402" s="863" t="s">
        <v>608</v>
      </c>
      <c r="E402" s="835" t="s">
        <v>3481</v>
      </c>
      <c r="F402" s="863" t="s">
        <v>3482</v>
      </c>
      <c r="G402" s="835" t="s">
        <v>3935</v>
      </c>
      <c r="H402" s="835" t="s">
        <v>3936</v>
      </c>
      <c r="I402" s="849">
        <v>9.1949996948242187</v>
      </c>
      <c r="J402" s="849">
        <v>100</v>
      </c>
      <c r="K402" s="850">
        <v>919.70001220703125</v>
      </c>
    </row>
    <row r="403" spans="1:11" ht="14.4" customHeight="1" x14ac:dyDescent="0.3">
      <c r="A403" s="831" t="s">
        <v>585</v>
      </c>
      <c r="B403" s="832" t="s">
        <v>586</v>
      </c>
      <c r="C403" s="835" t="s">
        <v>607</v>
      </c>
      <c r="D403" s="863" t="s">
        <v>608</v>
      </c>
      <c r="E403" s="835" t="s">
        <v>3481</v>
      </c>
      <c r="F403" s="863" t="s">
        <v>3482</v>
      </c>
      <c r="G403" s="835" t="s">
        <v>3937</v>
      </c>
      <c r="H403" s="835" t="s">
        <v>3938</v>
      </c>
      <c r="I403" s="849">
        <v>8.8000001907348633</v>
      </c>
      <c r="J403" s="849">
        <v>50</v>
      </c>
      <c r="K403" s="850">
        <v>440</v>
      </c>
    </row>
    <row r="404" spans="1:11" ht="14.4" customHeight="1" x14ac:dyDescent="0.3">
      <c r="A404" s="831" t="s">
        <v>585</v>
      </c>
      <c r="B404" s="832" t="s">
        <v>586</v>
      </c>
      <c r="C404" s="835" t="s">
        <v>607</v>
      </c>
      <c r="D404" s="863" t="s">
        <v>608</v>
      </c>
      <c r="E404" s="835" t="s">
        <v>3481</v>
      </c>
      <c r="F404" s="863" t="s">
        <v>3482</v>
      </c>
      <c r="G404" s="835" t="s">
        <v>3939</v>
      </c>
      <c r="H404" s="835" t="s">
        <v>3940</v>
      </c>
      <c r="I404" s="849">
        <v>23.144999504089355</v>
      </c>
      <c r="J404" s="849">
        <v>200</v>
      </c>
      <c r="K404" s="850">
        <v>4629.199951171875</v>
      </c>
    </row>
    <row r="405" spans="1:11" ht="14.4" customHeight="1" x14ac:dyDescent="0.3">
      <c r="A405" s="831" t="s">
        <v>585</v>
      </c>
      <c r="B405" s="832" t="s">
        <v>586</v>
      </c>
      <c r="C405" s="835" t="s">
        <v>607</v>
      </c>
      <c r="D405" s="863" t="s">
        <v>608</v>
      </c>
      <c r="E405" s="835" t="s">
        <v>3481</v>
      </c>
      <c r="F405" s="863" t="s">
        <v>3482</v>
      </c>
      <c r="G405" s="835" t="s">
        <v>3565</v>
      </c>
      <c r="H405" s="835" t="s">
        <v>3566</v>
      </c>
      <c r="I405" s="849">
        <v>195.73167165120444</v>
      </c>
      <c r="J405" s="849">
        <v>19</v>
      </c>
      <c r="K405" s="850">
        <v>3731.7700500488281</v>
      </c>
    </row>
    <row r="406" spans="1:11" ht="14.4" customHeight="1" x14ac:dyDescent="0.3">
      <c r="A406" s="831" t="s">
        <v>585</v>
      </c>
      <c r="B406" s="832" t="s">
        <v>586</v>
      </c>
      <c r="C406" s="835" t="s">
        <v>607</v>
      </c>
      <c r="D406" s="863" t="s">
        <v>608</v>
      </c>
      <c r="E406" s="835" t="s">
        <v>3481</v>
      </c>
      <c r="F406" s="863" t="s">
        <v>3482</v>
      </c>
      <c r="G406" s="835" t="s">
        <v>3569</v>
      </c>
      <c r="H406" s="835" t="s">
        <v>3570</v>
      </c>
      <c r="I406" s="849">
        <v>1.0885714633124215</v>
      </c>
      <c r="J406" s="849">
        <v>7500</v>
      </c>
      <c r="K406" s="850">
        <v>8160</v>
      </c>
    </row>
    <row r="407" spans="1:11" ht="14.4" customHeight="1" x14ac:dyDescent="0.3">
      <c r="A407" s="831" t="s">
        <v>585</v>
      </c>
      <c r="B407" s="832" t="s">
        <v>586</v>
      </c>
      <c r="C407" s="835" t="s">
        <v>607</v>
      </c>
      <c r="D407" s="863" t="s">
        <v>608</v>
      </c>
      <c r="E407" s="835" t="s">
        <v>3481</v>
      </c>
      <c r="F407" s="863" t="s">
        <v>3482</v>
      </c>
      <c r="G407" s="835" t="s">
        <v>3571</v>
      </c>
      <c r="H407" s="835" t="s">
        <v>3572</v>
      </c>
      <c r="I407" s="849">
        <v>0.47857141920498442</v>
      </c>
      <c r="J407" s="849">
        <v>3700</v>
      </c>
      <c r="K407" s="850">
        <v>1770</v>
      </c>
    </row>
    <row r="408" spans="1:11" ht="14.4" customHeight="1" x14ac:dyDescent="0.3">
      <c r="A408" s="831" t="s">
        <v>585</v>
      </c>
      <c r="B408" s="832" t="s">
        <v>586</v>
      </c>
      <c r="C408" s="835" t="s">
        <v>607</v>
      </c>
      <c r="D408" s="863" t="s">
        <v>608</v>
      </c>
      <c r="E408" s="835" t="s">
        <v>3481</v>
      </c>
      <c r="F408" s="863" t="s">
        <v>3482</v>
      </c>
      <c r="G408" s="835" t="s">
        <v>3573</v>
      </c>
      <c r="H408" s="835" t="s">
        <v>3574</v>
      </c>
      <c r="I408" s="849">
        <v>1.6714285271508353</v>
      </c>
      <c r="J408" s="849">
        <v>4600</v>
      </c>
      <c r="K408" s="850">
        <v>7690</v>
      </c>
    </row>
    <row r="409" spans="1:11" ht="14.4" customHeight="1" x14ac:dyDescent="0.3">
      <c r="A409" s="831" t="s">
        <v>585</v>
      </c>
      <c r="B409" s="832" t="s">
        <v>586</v>
      </c>
      <c r="C409" s="835" t="s">
        <v>607</v>
      </c>
      <c r="D409" s="863" t="s">
        <v>608</v>
      </c>
      <c r="E409" s="835" t="s">
        <v>3481</v>
      </c>
      <c r="F409" s="863" t="s">
        <v>3482</v>
      </c>
      <c r="G409" s="835" t="s">
        <v>3575</v>
      </c>
      <c r="H409" s="835" t="s">
        <v>3576</v>
      </c>
      <c r="I409" s="849">
        <v>7.1585713114057272</v>
      </c>
      <c r="J409" s="849">
        <v>2100</v>
      </c>
      <c r="K409" s="850">
        <v>15029.460266113281</v>
      </c>
    </row>
    <row r="410" spans="1:11" ht="14.4" customHeight="1" x14ac:dyDescent="0.3">
      <c r="A410" s="831" t="s">
        <v>585</v>
      </c>
      <c r="B410" s="832" t="s">
        <v>586</v>
      </c>
      <c r="C410" s="835" t="s">
        <v>607</v>
      </c>
      <c r="D410" s="863" t="s">
        <v>608</v>
      </c>
      <c r="E410" s="835" t="s">
        <v>3481</v>
      </c>
      <c r="F410" s="863" t="s">
        <v>3482</v>
      </c>
      <c r="G410" s="835" t="s">
        <v>3577</v>
      </c>
      <c r="H410" s="835" t="s">
        <v>3578</v>
      </c>
      <c r="I410" s="849">
        <v>0.66857144662312096</v>
      </c>
      <c r="J410" s="849">
        <v>3900</v>
      </c>
      <c r="K410" s="850">
        <v>2605</v>
      </c>
    </row>
    <row r="411" spans="1:11" ht="14.4" customHeight="1" x14ac:dyDescent="0.3">
      <c r="A411" s="831" t="s">
        <v>585</v>
      </c>
      <c r="B411" s="832" t="s">
        <v>586</v>
      </c>
      <c r="C411" s="835" t="s">
        <v>607</v>
      </c>
      <c r="D411" s="863" t="s">
        <v>608</v>
      </c>
      <c r="E411" s="835" t="s">
        <v>3481</v>
      </c>
      <c r="F411" s="863" t="s">
        <v>3482</v>
      </c>
      <c r="G411" s="835" t="s">
        <v>3941</v>
      </c>
      <c r="H411" s="835" t="s">
        <v>3942</v>
      </c>
      <c r="I411" s="849">
        <v>1.5</v>
      </c>
      <c r="J411" s="849">
        <v>200</v>
      </c>
      <c r="K411" s="850">
        <v>300</v>
      </c>
    </row>
    <row r="412" spans="1:11" ht="14.4" customHeight="1" x14ac:dyDescent="0.3">
      <c r="A412" s="831" t="s">
        <v>585</v>
      </c>
      <c r="B412" s="832" t="s">
        <v>586</v>
      </c>
      <c r="C412" s="835" t="s">
        <v>607</v>
      </c>
      <c r="D412" s="863" t="s">
        <v>608</v>
      </c>
      <c r="E412" s="835" t="s">
        <v>3481</v>
      </c>
      <c r="F412" s="863" t="s">
        <v>3482</v>
      </c>
      <c r="G412" s="835" t="s">
        <v>3579</v>
      </c>
      <c r="H412" s="835" t="s">
        <v>3580</v>
      </c>
      <c r="I412" s="849">
        <v>14.657142639160156</v>
      </c>
      <c r="J412" s="849">
        <v>900</v>
      </c>
      <c r="K412" s="850">
        <v>13192.230224609375</v>
      </c>
    </row>
    <row r="413" spans="1:11" ht="14.4" customHeight="1" x14ac:dyDescent="0.3">
      <c r="A413" s="831" t="s">
        <v>585</v>
      </c>
      <c r="B413" s="832" t="s">
        <v>586</v>
      </c>
      <c r="C413" s="835" t="s">
        <v>607</v>
      </c>
      <c r="D413" s="863" t="s">
        <v>608</v>
      </c>
      <c r="E413" s="835" t="s">
        <v>3481</v>
      </c>
      <c r="F413" s="863" t="s">
        <v>3482</v>
      </c>
      <c r="G413" s="835" t="s">
        <v>3581</v>
      </c>
      <c r="H413" s="835" t="s">
        <v>3582</v>
      </c>
      <c r="I413" s="849">
        <v>5.2030768027672405</v>
      </c>
      <c r="J413" s="849">
        <v>10503</v>
      </c>
      <c r="K413" s="850">
        <v>54650.389892578125</v>
      </c>
    </row>
    <row r="414" spans="1:11" ht="14.4" customHeight="1" x14ac:dyDescent="0.3">
      <c r="A414" s="831" t="s">
        <v>585</v>
      </c>
      <c r="B414" s="832" t="s">
        <v>586</v>
      </c>
      <c r="C414" s="835" t="s">
        <v>607</v>
      </c>
      <c r="D414" s="863" t="s">
        <v>608</v>
      </c>
      <c r="E414" s="835" t="s">
        <v>3481</v>
      </c>
      <c r="F414" s="863" t="s">
        <v>3482</v>
      </c>
      <c r="G414" s="835" t="s">
        <v>3943</v>
      </c>
      <c r="H414" s="835" t="s">
        <v>3944</v>
      </c>
      <c r="I414" s="849">
        <v>15.729999542236328</v>
      </c>
      <c r="J414" s="849">
        <v>120</v>
      </c>
      <c r="K414" s="850">
        <v>1887.5999755859375</v>
      </c>
    </row>
    <row r="415" spans="1:11" ht="14.4" customHeight="1" x14ac:dyDescent="0.3">
      <c r="A415" s="831" t="s">
        <v>585</v>
      </c>
      <c r="B415" s="832" t="s">
        <v>586</v>
      </c>
      <c r="C415" s="835" t="s">
        <v>607</v>
      </c>
      <c r="D415" s="863" t="s">
        <v>608</v>
      </c>
      <c r="E415" s="835" t="s">
        <v>3481</v>
      </c>
      <c r="F415" s="863" t="s">
        <v>3482</v>
      </c>
      <c r="G415" s="835" t="s">
        <v>3945</v>
      </c>
      <c r="H415" s="835" t="s">
        <v>3946</v>
      </c>
      <c r="I415" s="849">
        <v>8.8324999809265137</v>
      </c>
      <c r="J415" s="849">
        <v>7300</v>
      </c>
      <c r="K415" s="850">
        <v>64474</v>
      </c>
    </row>
    <row r="416" spans="1:11" ht="14.4" customHeight="1" x14ac:dyDescent="0.3">
      <c r="A416" s="831" t="s">
        <v>585</v>
      </c>
      <c r="B416" s="832" t="s">
        <v>586</v>
      </c>
      <c r="C416" s="835" t="s">
        <v>607</v>
      </c>
      <c r="D416" s="863" t="s">
        <v>608</v>
      </c>
      <c r="E416" s="835" t="s">
        <v>3481</v>
      </c>
      <c r="F416" s="863" t="s">
        <v>3482</v>
      </c>
      <c r="G416" s="835" t="s">
        <v>3947</v>
      </c>
      <c r="H416" s="835" t="s">
        <v>3948</v>
      </c>
      <c r="I416" s="849">
        <v>17.059999465942383</v>
      </c>
      <c r="J416" s="849">
        <v>50</v>
      </c>
      <c r="K416" s="850">
        <v>853.0999755859375</v>
      </c>
    </row>
    <row r="417" spans="1:11" ht="14.4" customHeight="1" x14ac:dyDescent="0.3">
      <c r="A417" s="831" t="s">
        <v>585</v>
      </c>
      <c r="B417" s="832" t="s">
        <v>586</v>
      </c>
      <c r="C417" s="835" t="s">
        <v>607</v>
      </c>
      <c r="D417" s="863" t="s">
        <v>608</v>
      </c>
      <c r="E417" s="835" t="s">
        <v>3481</v>
      </c>
      <c r="F417" s="863" t="s">
        <v>3482</v>
      </c>
      <c r="G417" s="835" t="s">
        <v>3583</v>
      </c>
      <c r="H417" s="835" t="s">
        <v>3584</v>
      </c>
      <c r="I417" s="849">
        <v>8.4700002670288086</v>
      </c>
      <c r="J417" s="849">
        <v>630</v>
      </c>
      <c r="K417" s="850">
        <v>5336.1000366210937</v>
      </c>
    </row>
    <row r="418" spans="1:11" ht="14.4" customHeight="1" x14ac:dyDescent="0.3">
      <c r="A418" s="831" t="s">
        <v>585</v>
      </c>
      <c r="B418" s="832" t="s">
        <v>586</v>
      </c>
      <c r="C418" s="835" t="s">
        <v>607</v>
      </c>
      <c r="D418" s="863" t="s">
        <v>608</v>
      </c>
      <c r="E418" s="835" t="s">
        <v>3481</v>
      </c>
      <c r="F418" s="863" t="s">
        <v>3482</v>
      </c>
      <c r="G418" s="835" t="s">
        <v>3585</v>
      </c>
      <c r="H418" s="835" t="s">
        <v>3586</v>
      </c>
      <c r="I418" s="849">
        <v>2.1790909767150879</v>
      </c>
      <c r="J418" s="849">
        <v>1700</v>
      </c>
      <c r="K418" s="850">
        <v>3705.0000114440918</v>
      </c>
    </row>
    <row r="419" spans="1:11" ht="14.4" customHeight="1" x14ac:dyDescent="0.3">
      <c r="A419" s="831" t="s">
        <v>585</v>
      </c>
      <c r="B419" s="832" t="s">
        <v>586</v>
      </c>
      <c r="C419" s="835" t="s">
        <v>607</v>
      </c>
      <c r="D419" s="863" t="s">
        <v>608</v>
      </c>
      <c r="E419" s="835" t="s">
        <v>3481</v>
      </c>
      <c r="F419" s="863" t="s">
        <v>3482</v>
      </c>
      <c r="G419" s="835" t="s">
        <v>3949</v>
      </c>
      <c r="H419" s="835" t="s">
        <v>3950</v>
      </c>
      <c r="I419" s="849">
        <v>6.2342856270926337</v>
      </c>
      <c r="J419" s="849">
        <v>360</v>
      </c>
      <c r="K419" s="850">
        <v>2244.4999847412109</v>
      </c>
    </row>
    <row r="420" spans="1:11" ht="14.4" customHeight="1" x14ac:dyDescent="0.3">
      <c r="A420" s="831" t="s">
        <v>585</v>
      </c>
      <c r="B420" s="832" t="s">
        <v>586</v>
      </c>
      <c r="C420" s="835" t="s">
        <v>607</v>
      </c>
      <c r="D420" s="863" t="s">
        <v>608</v>
      </c>
      <c r="E420" s="835" t="s">
        <v>3481</v>
      </c>
      <c r="F420" s="863" t="s">
        <v>3482</v>
      </c>
      <c r="G420" s="835" t="s">
        <v>3951</v>
      </c>
      <c r="H420" s="835" t="s">
        <v>3952</v>
      </c>
      <c r="I420" s="849">
        <v>769.55999755859375</v>
      </c>
      <c r="J420" s="849">
        <v>36</v>
      </c>
      <c r="K420" s="850">
        <v>27704.1591796875</v>
      </c>
    </row>
    <row r="421" spans="1:11" ht="14.4" customHeight="1" x14ac:dyDescent="0.3">
      <c r="A421" s="831" t="s">
        <v>585</v>
      </c>
      <c r="B421" s="832" t="s">
        <v>586</v>
      </c>
      <c r="C421" s="835" t="s">
        <v>607</v>
      </c>
      <c r="D421" s="863" t="s">
        <v>608</v>
      </c>
      <c r="E421" s="835" t="s">
        <v>3481</v>
      </c>
      <c r="F421" s="863" t="s">
        <v>3482</v>
      </c>
      <c r="G421" s="835" t="s">
        <v>3953</v>
      </c>
      <c r="H421" s="835" t="s">
        <v>3954</v>
      </c>
      <c r="I421" s="849">
        <v>629.20001220703125</v>
      </c>
      <c r="J421" s="849">
        <v>7</v>
      </c>
      <c r="K421" s="850">
        <v>4404.4000244140625</v>
      </c>
    </row>
    <row r="422" spans="1:11" ht="14.4" customHeight="1" x14ac:dyDescent="0.3">
      <c r="A422" s="831" t="s">
        <v>585</v>
      </c>
      <c r="B422" s="832" t="s">
        <v>586</v>
      </c>
      <c r="C422" s="835" t="s">
        <v>607</v>
      </c>
      <c r="D422" s="863" t="s">
        <v>608</v>
      </c>
      <c r="E422" s="835" t="s">
        <v>3481</v>
      </c>
      <c r="F422" s="863" t="s">
        <v>3482</v>
      </c>
      <c r="G422" s="835" t="s">
        <v>3955</v>
      </c>
      <c r="H422" s="835" t="s">
        <v>3956</v>
      </c>
      <c r="I422" s="849">
        <v>193.60000610351562</v>
      </c>
      <c r="J422" s="849">
        <v>100</v>
      </c>
      <c r="K422" s="850">
        <v>19360</v>
      </c>
    </row>
    <row r="423" spans="1:11" ht="14.4" customHeight="1" x14ac:dyDescent="0.3">
      <c r="A423" s="831" t="s">
        <v>585</v>
      </c>
      <c r="B423" s="832" t="s">
        <v>586</v>
      </c>
      <c r="C423" s="835" t="s">
        <v>607</v>
      </c>
      <c r="D423" s="863" t="s">
        <v>608</v>
      </c>
      <c r="E423" s="835" t="s">
        <v>3481</v>
      </c>
      <c r="F423" s="863" t="s">
        <v>3482</v>
      </c>
      <c r="G423" s="835" t="s">
        <v>3957</v>
      </c>
      <c r="H423" s="835" t="s">
        <v>3958</v>
      </c>
      <c r="I423" s="849">
        <v>193.60000610351562</v>
      </c>
      <c r="J423" s="849">
        <v>25</v>
      </c>
      <c r="K423" s="850">
        <v>4840</v>
      </c>
    </row>
    <row r="424" spans="1:11" ht="14.4" customHeight="1" x14ac:dyDescent="0.3">
      <c r="A424" s="831" t="s">
        <v>585</v>
      </c>
      <c r="B424" s="832" t="s">
        <v>586</v>
      </c>
      <c r="C424" s="835" t="s">
        <v>607</v>
      </c>
      <c r="D424" s="863" t="s">
        <v>608</v>
      </c>
      <c r="E424" s="835" t="s">
        <v>3481</v>
      </c>
      <c r="F424" s="863" t="s">
        <v>3482</v>
      </c>
      <c r="G424" s="835" t="s">
        <v>3959</v>
      </c>
      <c r="H424" s="835" t="s">
        <v>3960</v>
      </c>
      <c r="I424" s="849">
        <v>35.090000152587891</v>
      </c>
      <c r="J424" s="849">
        <v>11</v>
      </c>
      <c r="K424" s="850">
        <v>385.98999786376953</v>
      </c>
    </row>
    <row r="425" spans="1:11" ht="14.4" customHeight="1" x14ac:dyDescent="0.3">
      <c r="A425" s="831" t="s">
        <v>585</v>
      </c>
      <c r="B425" s="832" t="s">
        <v>586</v>
      </c>
      <c r="C425" s="835" t="s">
        <v>607</v>
      </c>
      <c r="D425" s="863" t="s">
        <v>608</v>
      </c>
      <c r="E425" s="835" t="s">
        <v>3481</v>
      </c>
      <c r="F425" s="863" t="s">
        <v>3482</v>
      </c>
      <c r="G425" s="835" t="s">
        <v>3961</v>
      </c>
      <c r="H425" s="835" t="s">
        <v>3962</v>
      </c>
      <c r="I425" s="849">
        <v>471.89999389648437</v>
      </c>
      <c r="J425" s="849">
        <v>10</v>
      </c>
      <c r="K425" s="850">
        <v>4719</v>
      </c>
    </row>
    <row r="426" spans="1:11" ht="14.4" customHeight="1" x14ac:dyDescent="0.3">
      <c r="A426" s="831" t="s">
        <v>585</v>
      </c>
      <c r="B426" s="832" t="s">
        <v>586</v>
      </c>
      <c r="C426" s="835" t="s">
        <v>607</v>
      </c>
      <c r="D426" s="863" t="s">
        <v>608</v>
      </c>
      <c r="E426" s="835" t="s">
        <v>3481</v>
      </c>
      <c r="F426" s="863" t="s">
        <v>3482</v>
      </c>
      <c r="G426" s="835" t="s">
        <v>3963</v>
      </c>
      <c r="H426" s="835" t="s">
        <v>3964</v>
      </c>
      <c r="I426" s="849">
        <v>1.3050000071525574</v>
      </c>
      <c r="J426" s="849">
        <v>600</v>
      </c>
      <c r="K426" s="850">
        <v>853.94000244140625</v>
      </c>
    </row>
    <row r="427" spans="1:11" ht="14.4" customHeight="1" x14ac:dyDescent="0.3">
      <c r="A427" s="831" t="s">
        <v>585</v>
      </c>
      <c r="B427" s="832" t="s">
        <v>586</v>
      </c>
      <c r="C427" s="835" t="s">
        <v>607</v>
      </c>
      <c r="D427" s="863" t="s">
        <v>608</v>
      </c>
      <c r="E427" s="835" t="s">
        <v>3481</v>
      </c>
      <c r="F427" s="863" t="s">
        <v>3482</v>
      </c>
      <c r="G427" s="835" t="s">
        <v>3589</v>
      </c>
      <c r="H427" s="835" t="s">
        <v>3590</v>
      </c>
      <c r="I427" s="849">
        <v>1.0287499725818634</v>
      </c>
      <c r="J427" s="849">
        <v>1275</v>
      </c>
      <c r="K427" s="850">
        <v>1311.75</v>
      </c>
    </row>
    <row r="428" spans="1:11" ht="14.4" customHeight="1" x14ac:dyDescent="0.3">
      <c r="A428" s="831" t="s">
        <v>585</v>
      </c>
      <c r="B428" s="832" t="s">
        <v>586</v>
      </c>
      <c r="C428" s="835" t="s">
        <v>607</v>
      </c>
      <c r="D428" s="863" t="s">
        <v>608</v>
      </c>
      <c r="E428" s="835" t="s">
        <v>3481</v>
      </c>
      <c r="F428" s="863" t="s">
        <v>3482</v>
      </c>
      <c r="G428" s="835" t="s">
        <v>3591</v>
      </c>
      <c r="H428" s="835" t="s">
        <v>3592</v>
      </c>
      <c r="I428" s="849">
        <v>7.380000114440918</v>
      </c>
      <c r="J428" s="849">
        <v>200</v>
      </c>
      <c r="K428" s="850">
        <v>1476.199951171875</v>
      </c>
    </row>
    <row r="429" spans="1:11" ht="14.4" customHeight="1" x14ac:dyDescent="0.3">
      <c r="A429" s="831" t="s">
        <v>585</v>
      </c>
      <c r="B429" s="832" t="s">
        <v>586</v>
      </c>
      <c r="C429" s="835" t="s">
        <v>607</v>
      </c>
      <c r="D429" s="863" t="s">
        <v>608</v>
      </c>
      <c r="E429" s="835" t="s">
        <v>3481</v>
      </c>
      <c r="F429" s="863" t="s">
        <v>3482</v>
      </c>
      <c r="G429" s="835" t="s">
        <v>3593</v>
      </c>
      <c r="H429" s="835" t="s">
        <v>3594</v>
      </c>
      <c r="I429" s="849">
        <v>3.1342858246394565</v>
      </c>
      <c r="J429" s="849">
        <v>500</v>
      </c>
      <c r="K429" s="850">
        <v>1567.5</v>
      </c>
    </row>
    <row r="430" spans="1:11" ht="14.4" customHeight="1" x14ac:dyDescent="0.3">
      <c r="A430" s="831" t="s">
        <v>585</v>
      </c>
      <c r="B430" s="832" t="s">
        <v>586</v>
      </c>
      <c r="C430" s="835" t="s">
        <v>607</v>
      </c>
      <c r="D430" s="863" t="s">
        <v>608</v>
      </c>
      <c r="E430" s="835" t="s">
        <v>3481</v>
      </c>
      <c r="F430" s="863" t="s">
        <v>3482</v>
      </c>
      <c r="G430" s="835" t="s">
        <v>3965</v>
      </c>
      <c r="H430" s="835" t="s">
        <v>3966</v>
      </c>
      <c r="I430" s="849">
        <v>83.129997253417969</v>
      </c>
      <c r="J430" s="849">
        <v>10</v>
      </c>
      <c r="K430" s="850">
        <v>831.27001953125</v>
      </c>
    </row>
    <row r="431" spans="1:11" ht="14.4" customHeight="1" x14ac:dyDescent="0.3">
      <c r="A431" s="831" t="s">
        <v>585</v>
      </c>
      <c r="B431" s="832" t="s">
        <v>586</v>
      </c>
      <c r="C431" s="835" t="s">
        <v>607</v>
      </c>
      <c r="D431" s="863" t="s">
        <v>608</v>
      </c>
      <c r="E431" s="835" t="s">
        <v>3481</v>
      </c>
      <c r="F431" s="863" t="s">
        <v>3482</v>
      </c>
      <c r="G431" s="835" t="s">
        <v>3967</v>
      </c>
      <c r="H431" s="835" t="s">
        <v>3968</v>
      </c>
      <c r="I431" s="849">
        <v>411.39999389648437</v>
      </c>
      <c r="J431" s="849">
        <v>10</v>
      </c>
      <c r="K431" s="850">
        <v>4114</v>
      </c>
    </row>
    <row r="432" spans="1:11" ht="14.4" customHeight="1" x14ac:dyDescent="0.3">
      <c r="A432" s="831" t="s">
        <v>585</v>
      </c>
      <c r="B432" s="832" t="s">
        <v>586</v>
      </c>
      <c r="C432" s="835" t="s">
        <v>607</v>
      </c>
      <c r="D432" s="863" t="s">
        <v>608</v>
      </c>
      <c r="E432" s="835" t="s">
        <v>3481</v>
      </c>
      <c r="F432" s="863" t="s">
        <v>3482</v>
      </c>
      <c r="G432" s="835" t="s">
        <v>3599</v>
      </c>
      <c r="H432" s="835" t="s">
        <v>3600</v>
      </c>
      <c r="I432" s="849">
        <v>0.47111110885938007</v>
      </c>
      <c r="J432" s="849">
        <v>11200</v>
      </c>
      <c r="K432" s="850">
        <v>5269</v>
      </c>
    </row>
    <row r="433" spans="1:11" ht="14.4" customHeight="1" x14ac:dyDescent="0.3">
      <c r="A433" s="831" t="s">
        <v>585</v>
      </c>
      <c r="B433" s="832" t="s">
        <v>586</v>
      </c>
      <c r="C433" s="835" t="s">
        <v>607</v>
      </c>
      <c r="D433" s="863" t="s">
        <v>608</v>
      </c>
      <c r="E433" s="835" t="s">
        <v>3481</v>
      </c>
      <c r="F433" s="863" t="s">
        <v>3482</v>
      </c>
      <c r="G433" s="835" t="s">
        <v>3969</v>
      </c>
      <c r="H433" s="835" t="s">
        <v>3970</v>
      </c>
      <c r="I433" s="849">
        <v>522.719970703125</v>
      </c>
      <c r="J433" s="849">
        <v>5</v>
      </c>
      <c r="K433" s="850">
        <v>2613.60009765625</v>
      </c>
    </row>
    <row r="434" spans="1:11" ht="14.4" customHeight="1" x14ac:dyDescent="0.3">
      <c r="A434" s="831" t="s">
        <v>585</v>
      </c>
      <c r="B434" s="832" t="s">
        <v>586</v>
      </c>
      <c r="C434" s="835" t="s">
        <v>607</v>
      </c>
      <c r="D434" s="863" t="s">
        <v>608</v>
      </c>
      <c r="E434" s="835" t="s">
        <v>3481</v>
      </c>
      <c r="F434" s="863" t="s">
        <v>3482</v>
      </c>
      <c r="G434" s="835" t="s">
        <v>3971</v>
      </c>
      <c r="H434" s="835" t="s">
        <v>3972</v>
      </c>
      <c r="I434" s="849">
        <v>3.75</v>
      </c>
      <c r="J434" s="849">
        <v>70</v>
      </c>
      <c r="K434" s="850">
        <v>262.5</v>
      </c>
    </row>
    <row r="435" spans="1:11" ht="14.4" customHeight="1" x14ac:dyDescent="0.3">
      <c r="A435" s="831" t="s">
        <v>585</v>
      </c>
      <c r="B435" s="832" t="s">
        <v>586</v>
      </c>
      <c r="C435" s="835" t="s">
        <v>607</v>
      </c>
      <c r="D435" s="863" t="s">
        <v>608</v>
      </c>
      <c r="E435" s="835" t="s">
        <v>3481</v>
      </c>
      <c r="F435" s="863" t="s">
        <v>3482</v>
      </c>
      <c r="G435" s="835" t="s">
        <v>3601</v>
      </c>
      <c r="H435" s="835" t="s">
        <v>3602</v>
      </c>
      <c r="I435" s="849">
        <v>1.9842857292720251</v>
      </c>
      <c r="J435" s="849">
        <v>1900</v>
      </c>
      <c r="K435" s="850">
        <v>3769</v>
      </c>
    </row>
    <row r="436" spans="1:11" ht="14.4" customHeight="1" x14ac:dyDescent="0.3">
      <c r="A436" s="831" t="s">
        <v>585</v>
      </c>
      <c r="B436" s="832" t="s">
        <v>586</v>
      </c>
      <c r="C436" s="835" t="s">
        <v>607</v>
      </c>
      <c r="D436" s="863" t="s">
        <v>608</v>
      </c>
      <c r="E436" s="835" t="s">
        <v>3481</v>
      </c>
      <c r="F436" s="863" t="s">
        <v>3482</v>
      </c>
      <c r="G436" s="835" t="s">
        <v>3603</v>
      </c>
      <c r="H436" s="835" t="s">
        <v>3604</v>
      </c>
      <c r="I436" s="849">
        <v>2.0449999570846558</v>
      </c>
      <c r="J436" s="849">
        <v>200</v>
      </c>
      <c r="K436" s="850">
        <v>409</v>
      </c>
    </row>
    <row r="437" spans="1:11" ht="14.4" customHeight="1" x14ac:dyDescent="0.3">
      <c r="A437" s="831" t="s">
        <v>585</v>
      </c>
      <c r="B437" s="832" t="s">
        <v>586</v>
      </c>
      <c r="C437" s="835" t="s">
        <v>607</v>
      </c>
      <c r="D437" s="863" t="s">
        <v>608</v>
      </c>
      <c r="E437" s="835" t="s">
        <v>3481</v>
      </c>
      <c r="F437" s="863" t="s">
        <v>3482</v>
      </c>
      <c r="G437" s="835" t="s">
        <v>3973</v>
      </c>
      <c r="H437" s="835" t="s">
        <v>3974</v>
      </c>
      <c r="I437" s="849">
        <v>2.6925000548362732</v>
      </c>
      <c r="J437" s="849">
        <v>950</v>
      </c>
      <c r="K437" s="850">
        <v>2559</v>
      </c>
    </row>
    <row r="438" spans="1:11" ht="14.4" customHeight="1" x14ac:dyDescent="0.3">
      <c r="A438" s="831" t="s">
        <v>585</v>
      </c>
      <c r="B438" s="832" t="s">
        <v>586</v>
      </c>
      <c r="C438" s="835" t="s">
        <v>607</v>
      </c>
      <c r="D438" s="863" t="s">
        <v>608</v>
      </c>
      <c r="E438" s="835" t="s">
        <v>3481</v>
      </c>
      <c r="F438" s="863" t="s">
        <v>3482</v>
      </c>
      <c r="G438" s="835" t="s">
        <v>3605</v>
      </c>
      <c r="H438" s="835" t="s">
        <v>3606</v>
      </c>
      <c r="I438" s="849">
        <v>3.0714285033089772</v>
      </c>
      <c r="J438" s="849">
        <v>450</v>
      </c>
      <c r="K438" s="850">
        <v>1382</v>
      </c>
    </row>
    <row r="439" spans="1:11" ht="14.4" customHeight="1" x14ac:dyDescent="0.3">
      <c r="A439" s="831" t="s">
        <v>585</v>
      </c>
      <c r="B439" s="832" t="s">
        <v>586</v>
      </c>
      <c r="C439" s="835" t="s">
        <v>607</v>
      </c>
      <c r="D439" s="863" t="s">
        <v>608</v>
      </c>
      <c r="E439" s="835" t="s">
        <v>3481</v>
      </c>
      <c r="F439" s="863" t="s">
        <v>3482</v>
      </c>
      <c r="G439" s="835" t="s">
        <v>3680</v>
      </c>
      <c r="H439" s="835" t="s">
        <v>3681</v>
      </c>
      <c r="I439" s="849">
        <v>1.9299999475479126</v>
      </c>
      <c r="J439" s="849">
        <v>50</v>
      </c>
      <c r="K439" s="850">
        <v>96.5</v>
      </c>
    </row>
    <row r="440" spans="1:11" ht="14.4" customHeight="1" x14ac:dyDescent="0.3">
      <c r="A440" s="831" t="s">
        <v>585</v>
      </c>
      <c r="B440" s="832" t="s">
        <v>586</v>
      </c>
      <c r="C440" s="835" t="s">
        <v>607</v>
      </c>
      <c r="D440" s="863" t="s">
        <v>608</v>
      </c>
      <c r="E440" s="835" t="s">
        <v>3481</v>
      </c>
      <c r="F440" s="863" t="s">
        <v>3482</v>
      </c>
      <c r="G440" s="835" t="s">
        <v>3607</v>
      </c>
      <c r="H440" s="835" t="s">
        <v>3608</v>
      </c>
      <c r="I440" s="849">
        <v>3.0999999046325684</v>
      </c>
      <c r="J440" s="849">
        <v>700</v>
      </c>
      <c r="K440" s="850">
        <v>2170</v>
      </c>
    </row>
    <row r="441" spans="1:11" ht="14.4" customHeight="1" x14ac:dyDescent="0.3">
      <c r="A441" s="831" t="s">
        <v>585</v>
      </c>
      <c r="B441" s="832" t="s">
        <v>586</v>
      </c>
      <c r="C441" s="835" t="s">
        <v>607</v>
      </c>
      <c r="D441" s="863" t="s">
        <v>608</v>
      </c>
      <c r="E441" s="835" t="s">
        <v>3481</v>
      </c>
      <c r="F441" s="863" t="s">
        <v>3482</v>
      </c>
      <c r="G441" s="835" t="s">
        <v>3609</v>
      </c>
      <c r="H441" s="835" t="s">
        <v>3610</v>
      </c>
      <c r="I441" s="849">
        <v>2.1712500751018524</v>
      </c>
      <c r="J441" s="849">
        <v>750</v>
      </c>
      <c r="K441" s="850">
        <v>1627.7600021362305</v>
      </c>
    </row>
    <row r="442" spans="1:11" ht="14.4" customHeight="1" x14ac:dyDescent="0.3">
      <c r="A442" s="831" t="s">
        <v>585</v>
      </c>
      <c r="B442" s="832" t="s">
        <v>586</v>
      </c>
      <c r="C442" s="835" t="s">
        <v>607</v>
      </c>
      <c r="D442" s="863" t="s">
        <v>608</v>
      </c>
      <c r="E442" s="835" t="s">
        <v>3481</v>
      </c>
      <c r="F442" s="863" t="s">
        <v>3482</v>
      </c>
      <c r="G442" s="835" t="s">
        <v>3611</v>
      </c>
      <c r="H442" s="835" t="s">
        <v>3612</v>
      </c>
      <c r="I442" s="849">
        <v>21.233332951863606</v>
      </c>
      <c r="J442" s="849">
        <v>150</v>
      </c>
      <c r="K442" s="850">
        <v>3185</v>
      </c>
    </row>
    <row r="443" spans="1:11" ht="14.4" customHeight="1" x14ac:dyDescent="0.3">
      <c r="A443" s="831" t="s">
        <v>585</v>
      </c>
      <c r="B443" s="832" t="s">
        <v>586</v>
      </c>
      <c r="C443" s="835" t="s">
        <v>607</v>
      </c>
      <c r="D443" s="863" t="s">
        <v>608</v>
      </c>
      <c r="E443" s="835" t="s">
        <v>3481</v>
      </c>
      <c r="F443" s="863" t="s">
        <v>3482</v>
      </c>
      <c r="G443" s="835" t="s">
        <v>3975</v>
      </c>
      <c r="H443" s="835" t="s">
        <v>3976</v>
      </c>
      <c r="I443" s="849">
        <v>5.0033334096272783</v>
      </c>
      <c r="J443" s="849">
        <v>60</v>
      </c>
      <c r="K443" s="850">
        <v>300.19999694824219</v>
      </c>
    </row>
    <row r="444" spans="1:11" ht="14.4" customHeight="1" x14ac:dyDescent="0.3">
      <c r="A444" s="831" t="s">
        <v>585</v>
      </c>
      <c r="B444" s="832" t="s">
        <v>586</v>
      </c>
      <c r="C444" s="835" t="s">
        <v>607</v>
      </c>
      <c r="D444" s="863" t="s">
        <v>608</v>
      </c>
      <c r="E444" s="835" t="s">
        <v>3481</v>
      </c>
      <c r="F444" s="863" t="s">
        <v>3482</v>
      </c>
      <c r="G444" s="835" t="s">
        <v>3682</v>
      </c>
      <c r="H444" s="835" t="s">
        <v>3683</v>
      </c>
      <c r="I444" s="849">
        <v>21.237499713897705</v>
      </c>
      <c r="J444" s="849">
        <v>70</v>
      </c>
      <c r="K444" s="850">
        <v>1486.5999755859375</v>
      </c>
    </row>
    <row r="445" spans="1:11" ht="14.4" customHeight="1" x14ac:dyDescent="0.3">
      <c r="A445" s="831" t="s">
        <v>585</v>
      </c>
      <c r="B445" s="832" t="s">
        <v>586</v>
      </c>
      <c r="C445" s="835" t="s">
        <v>607</v>
      </c>
      <c r="D445" s="863" t="s">
        <v>608</v>
      </c>
      <c r="E445" s="835" t="s">
        <v>3977</v>
      </c>
      <c r="F445" s="863" t="s">
        <v>3978</v>
      </c>
      <c r="G445" s="835" t="s">
        <v>3979</v>
      </c>
      <c r="H445" s="835" t="s">
        <v>3980</v>
      </c>
      <c r="I445" s="849">
        <v>36.914999008178711</v>
      </c>
      <c r="J445" s="849">
        <v>40</v>
      </c>
      <c r="K445" s="850">
        <v>1476.3999633789062</v>
      </c>
    </row>
    <row r="446" spans="1:11" ht="14.4" customHeight="1" x14ac:dyDescent="0.3">
      <c r="A446" s="831" t="s">
        <v>585</v>
      </c>
      <c r="B446" s="832" t="s">
        <v>586</v>
      </c>
      <c r="C446" s="835" t="s">
        <v>607</v>
      </c>
      <c r="D446" s="863" t="s">
        <v>608</v>
      </c>
      <c r="E446" s="835" t="s">
        <v>3617</v>
      </c>
      <c r="F446" s="863" t="s">
        <v>3618</v>
      </c>
      <c r="G446" s="835" t="s">
        <v>3619</v>
      </c>
      <c r="H446" s="835" t="s">
        <v>3620</v>
      </c>
      <c r="I446" s="849">
        <v>150.00333404541016</v>
      </c>
      <c r="J446" s="849">
        <v>60</v>
      </c>
      <c r="K446" s="850">
        <v>9000.18994140625</v>
      </c>
    </row>
    <row r="447" spans="1:11" ht="14.4" customHeight="1" x14ac:dyDescent="0.3">
      <c r="A447" s="831" t="s">
        <v>585</v>
      </c>
      <c r="B447" s="832" t="s">
        <v>586</v>
      </c>
      <c r="C447" s="835" t="s">
        <v>607</v>
      </c>
      <c r="D447" s="863" t="s">
        <v>608</v>
      </c>
      <c r="E447" s="835" t="s">
        <v>3617</v>
      </c>
      <c r="F447" s="863" t="s">
        <v>3618</v>
      </c>
      <c r="G447" s="835" t="s">
        <v>3981</v>
      </c>
      <c r="H447" s="835" t="s">
        <v>3982</v>
      </c>
      <c r="I447" s="849">
        <v>3539.25</v>
      </c>
      <c r="J447" s="849">
        <v>5</v>
      </c>
      <c r="K447" s="850">
        <v>17696.25</v>
      </c>
    </row>
    <row r="448" spans="1:11" ht="14.4" customHeight="1" x14ac:dyDescent="0.3">
      <c r="A448" s="831" t="s">
        <v>585</v>
      </c>
      <c r="B448" s="832" t="s">
        <v>586</v>
      </c>
      <c r="C448" s="835" t="s">
        <v>607</v>
      </c>
      <c r="D448" s="863" t="s">
        <v>608</v>
      </c>
      <c r="E448" s="835" t="s">
        <v>3617</v>
      </c>
      <c r="F448" s="863" t="s">
        <v>3618</v>
      </c>
      <c r="G448" s="835" t="s">
        <v>3621</v>
      </c>
      <c r="H448" s="835" t="s">
        <v>3622</v>
      </c>
      <c r="I448" s="849">
        <v>10.264285632542201</v>
      </c>
      <c r="J448" s="849">
        <v>3200</v>
      </c>
      <c r="K448" s="850">
        <v>32877</v>
      </c>
    </row>
    <row r="449" spans="1:11" ht="14.4" customHeight="1" x14ac:dyDescent="0.3">
      <c r="A449" s="831" t="s">
        <v>585</v>
      </c>
      <c r="B449" s="832" t="s">
        <v>586</v>
      </c>
      <c r="C449" s="835" t="s">
        <v>607</v>
      </c>
      <c r="D449" s="863" t="s">
        <v>608</v>
      </c>
      <c r="E449" s="835" t="s">
        <v>3617</v>
      </c>
      <c r="F449" s="863" t="s">
        <v>3618</v>
      </c>
      <c r="G449" s="835" t="s">
        <v>3983</v>
      </c>
      <c r="H449" s="835" t="s">
        <v>3984</v>
      </c>
      <c r="I449" s="849">
        <v>7.0083335240681963</v>
      </c>
      <c r="J449" s="849">
        <v>850</v>
      </c>
      <c r="K449" s="850">
        <v>5957.5</v>
      </c>
    </row>
    <row r="450" spans="1:11" ht="14.4" customHeight="1" x14ac:dyDescent="0.3">
      <c r="A450" s="831" t="s">
        <v>585</v>
      </c>
      <c r="B450" s="832" t="s">
        <v>586</v>
      </c>
      <c r="C450" s="835" t="s">
        <v>607</v>
      </c>
      <c r="D450" s="863" t="s">
        <v>608</v>
      </c>
      <c r="E450" s="835" t="s">
        <v>3625</v>
      </c>
      <c r="F450" s="863" t="s">
        <v>3626</v>
      </c>
      <c r="G450" s="835" t="s">
        <v>3631</v>
      </c>
      <c r="H450" s="835" t="s">
        <v>3632</v>
      </c>
      <c r="I450" s="849">
        <v>0.30000001192092896</v>
      </c>
      <c r="J450" s="849">
        <v>1000</v>
      </c>
      <c r="K450" s="850">
        <v>300</v>
      </c>
    </row>
    <row r="451" spans="1:11" ht="14.4" customHeight="1" x14ac:dyDescent="0.3">
      <c r="A451" s="831" t="s">
        <v>585</v>
      </c>
      <c r="B451" s="832" t="s">
        <v>586</v>
      </c>
      <c r="C451" s="835" t="s">
        <v>607</v>
      </c>
      <c r="D451" s="863" t="s">
        <v>608</v>
      </c>
      <c r="E451" s="835" t="s">
        <v>3625</v>
      </c>
      <c r="F451" s="863" t="s">
        <v>3626</v>
      </c>
      <c r="G451" s="835" t="s">
        <v>3633</v>
      </c>
      <c r="H451" s="835" t="s">
        <v>3634</v>
      </c>
      <c r="I451" s="849">
        <v>0.30500000715255737</v>
      </c>
      <c r="J451" s="849">
        <v>500</v>
      </c>
      <c r="K451" s="850">
        <v>153</v>
      </c>
    </row>
    <row r="452" spans="1:11" ht="14.4" customHeight="1" x14ac:dyDescent="0.3">
      <c r="A452" s="831" t="s">
        <v>585</v>
      </c>
      <c r="B452" s="832" t="s">
        <v>586</v>
      </c>
      <c r="C452" s="835" t="s">
        <v>607</v>
      </c>
      <c r="D452" s="863" t="s">
        <v>608</v>
      </c>
      <c r="E452" s="835" t="s">
        <v>3625</v>
      </c>
      <c r="F452" s="863" t="s">
        <v>3626</v>
      </c>
      <c r="G452" s="835" t="s">
        <v>3985</v>
      </c>
      <c r="H452" s="835" t="s">
        <v>3986</v>
      </c>
      <c r="I452" s="849">
        <v>0.30000001192092896</v>
      </c>
      <c r="J452" s="849">
        <v>5100</v>
      </c>
      <c r="K452" s="850">
        <v>1530</v>
      </c>
    </row>
    <row r="453" spans="1:11" ht="14.4" customHeight="1" x14ac:dyDescent="0.3">
      <c r="A453" s="831" t="s">
        <v>585</v>
      </c>
      <c r="B453" s="832" t="s">
        <v>586</v>
      </c>
      <c r="C453" s="835" t="s">
        <v>607</v>
      </c>
      <c r="D453" s="863" t="s">
        <v>608</v>
      </c>
      <c r="E453" s="835" t="s">
        <v>3625</v>
      </c>
      <c r="F453" s="863" t="s">
        <v>3626</v>
      </c>
      <c r="G453" s="835" t="s">
        <v>3987</v>
      </c>
      <c r="H453" s="835" t="s">
        <v>3988</v>
      </c>
      <c r="I453" s="849">
        <v>0.68000000715255737</v>
      </c>
      <c r="J453" s="849">
        <v>100</v>
      </c>
      <c r="K453" s="850">
        <v>68</v>
      </c>
    </row>
    <row r="454" spans="1:11" ht="14.4" customHeight="1" x14ac:dyDescent="0.3">
      <c r="A454" s="831" t="s">
        <v>585</v>
      </c>
      <c r="B454" s="832" t="s">
        <v>586</v>
      </c>
      <c r="C454" s="835" t="s">
        <v>607</v>
      </c>
      <c r="D454" s="863" t="s">
        <v>608</v>
      </c>
      <c r="E454" s="835" t="s">
        <v>3625</v>
      </c>
      <c r="F454" s="863" t="s">
        <v>3626</v>
      </c>
      <c r="G454" s="835" t="s">
        <v>3635</v>
      </c>
      <c r="H454" s="835" t="s">
        <v>3636</v>
      </c>
      <c r="I454" s="849">
        <v>0.54125002026557922</v>
      </c>
      <c r="J454" s="849">
        <v>15000</v>
      </c>
      <c r="K454" s="850">
        <v>8110</v>
      </c>
    </row>
    <row r="455" spans="1:11" ht="14.4" customHeight="1" x14ac:dyDescent="0.3">
      <c r="A455" s="831" t="s">
        <v>585</v>
      </c>
      <c r="B455" s="832" t="s">
        <v>586</v>
      </c>
      <c r="C455" s="835" t="s">
        <v>607</v>
      </c>
      <c r="D455" s="863" t="s">
        <v>608</v>
      </c>
      <c r="E455" s="835" t="s">
        <v>3625</v>
      </c>
      <c r="F455" s="863" t="s">
        <v>3626</v>
      </c>
      <c r="G455" s="835" t="s">
        <v>3989</v>
      </c>
      <c r="H455" s="835" t="s">
        <v>3990</v>
      </c>
      <c r="I455" s="849">
        <v>1.8028570924486433</v>
      </c>
      <c r="J455" s="849">
        <v>1700</v>
      </c>
      <c r="K455" s="850">
        <v>3066</v>
      </c>
    </row>
    <row r="456" spans="1:11" ht="14.4" customHeight="1" x14ac:dyDescent="0.3">
      <c r="A456" s="831" t="s">
        <v>585</v>
      </c>
      <c r="B456" s="832" t="s">
        <v>586</v>
      </c>
      <c r="C456" s="835" t="s">
        <v>607</v>
      </c>
      <c r="D456" s="863" t="s">
        <v>608</v>
      </c>
      <c r="E456" s="835" t="s">
        <v>3625</v>
      </c>
      <c r="F456" s="863" t="s">
        <v>3626</v>
      </c>
      <c r="G456" s="835" t="s">
        <v>3637</v>
      </c>
      <c r="H456" s="835" t="s">
        <v>3638</v>
      </c>
      <c r="I456" s="849">
        <v>1.8099999825159709</v>
      </c>
      <c r="J456" s="849">
        <v>600</v>
      </c>
      <c r="K456" s="850">
        <v>1089.1300048828125</v>
      </c>
    </row>
    <row r="457" spans="1:11" ht="14.4" customHeight="1" x14ac:dyDescent="0.3">
      <c r="A457" s="831" t="s">
        <v>585</v>
      </c>
      <c r="B457" s="832" t="s">
        <v>586</v>
      </c>
      <c r="C457" s="835" t="s">
        <v>607</v>
      </c>
      <c r="D457" s="863" t="s">
        <v>608</v>
      </c>
      <c r="E457" s="835" t="s">
        <v>3641</v>
      </c>
      <c r="F457" s="863" t="s">
        <v>3642</v>
      </c>
      <c r="G457" s="835" t="s">
        <v>3643</v>
      </c>
      <c r="H457" s="835" t="s">
        <v>3644</v>
      </c>
      <c r="I457" s="849">
        <v>0.62999999523162842</v>
      </c>
      <c r="J457" s="849">
        <v>15000</v>
      </c>
      <c r="K457" s="850">
        <v>9450</v>
      </c>
    </row>
    <row r="458" spans="1:11" ht="14.4" customHeight="1" x14ac:dyDescent="0.3">
      <c r="A458" s="831" t="s">
        <v>585</v>
      </c>
      <c r="B458" s="832" t="s">
        <v>586</v>
      </c>
      <c r="C458" s="835" t="s">
        <v>607</v>
      </c>
      <c r="D458" s="863" t="s">
        <v>608</v>
      </c>
      <c r="E458" s="835" t="s">
        <v>3641</v>
      </c>
      <c r="F458" s="863" t="s">
        <v>3642</v>
      </c>
      <c r="G458" s="835" t="s">
        <v>3645</v>
      </c>
      <c r="H458" s="835" t="s">
        <v>3646</v>
      </c>
      <c r="I458" s="849">
        <v>0.62999999523162842</v>
      </c>
      <c r="J458" s="849">
        <v>34000</v>
      </c>
      <c r="K458" s="850">
        <v>21420</v>
      </c>
    </row>
    <row r="459" spans="1:11" ht="14.4" customHeight="1" x14ac:dyDescent="0.3">
      <c r="A459" s="831" t="s">
        <v>585</v>
      </c>
      <c r="B459" s="832" t="s">
        <v>586</v>
      </c>
      <c r="C459" s="835" t="s">
        <v>607</v>
      </c>
      <c r="D459" s="863" t="s">
        <v>608</v>
      </c>
      <c r="E459" s="835" t="s">
        <v>3641</v>
      </c>
      <c r="F459" s="863" t="s">
        <v>3642</v>
      </c>
      <c r="G459" s="835" t="s">
        <v>3647</v>
      </c>
      <c r="H459" s="835" t="s">
        <v>3648</v>
      </c>
      <c r="I459" s="849">
        <v>0.63249999284744263</v>
      </c>
      <c r="J459" s="849">
        <v>11000</v>
      </c>
      <c r="K459" s="850">
        <v>6950</v>
      </c>
    </row>
    <row r="460" spans="1:11" ht="14.4" customHeight="1" x14ac:dyDescent="0.3">
      <c r="A460" s="831" t="s">
        <v>585</v>
      </c>
      <c r="B460" s="832" t="s">
        <v>586</v>
      </c>
      <c r="C460" s="835" t="s">
        <v>607</v>
      </c>
      <c r="D460" s="863" t="s">
        <v>608</v>
      </c>
      <c r="E460" s="835" t="s">
        <v>3641</v>
      </c>
      <c r="F460" s="863" t="s">
        <v>3642</v>
      </c>
      <c r="G460" s="835" t="s">
        <v>3991</v>
      </c>
      <c r="H460" s="835" t="s">
        <v>3992</v>
      </c>
      <c r="I460" s="849">
        <v>12.590000152587891</v>
      </c>
      <c r="J460" s="849">
        <v>50</v>
      </c>
      <c r="K460" s="850">
        <v>629.5</v>
      </c>
    </row>
    <row r="461" spans="1:11" ht="14.4" customHeight="1" x14ac:dyDescent="0.3">
      <c r="A461" s="831" t="s">
        <v>585</v>
      </c>
      <c r="B461" s="832" t="s">
        <v>586</v>
      </c>
      <c r="C461" s="835" t="s">
        <v>607</v>
      </c>
      <c r="D461" s="863" t="s">
        <v>608</v>
      </c>
      <c r="E461" s="835" t="s">
        <v>3641</v>
      </c>
      <c r="F461" s="863" t="s">
        <v>3642</v>
      </c>
      <c r="G461" s="835" t="s">
        <v>3993</v>
      </c>
      <c r="H461" s="835" t="s">
        <v>3994</v>
      </c>
      <c r="I461" s="849">
        <v>12.579999923706055</v>
      </c>
      <c r="J461" s="849">
        <v>50</v>
      </c>
      <c r="K461" s="850">
        <v>629</v>
      </c>
    </row>
    <row r="462" spans="1:11" ht="14.4" customHeight="1" x14ac:dyDescent="0.3">
      <c r="A462" s="831" t="s">
        <v>585</v>
      </c>
      <c r="B462" s="832" t="s">
        <v>586</v>
      </c>
      <c r="C462" s="835" t="s">
        <v>607</v>
      </c>
      <c r="D462" s="863" t="s">
        <v>608</v>
      </c>
      <c r="E462" s="835" t="s">
        <v>3641</v>
      </c>
      <c r="F462" s="863" t="s">
        <v>3642</v>
      </c>
      <c r="G462" s="835" t="s">
        <v>3995</v>
      </c>
      <c r="H462" s="835" t="s">
        <v>3996</v>
      </c>
      <c r="I462" s="849">
        <v>12.579999923706055</v>
      </c>
      <c r="J462" s="849">
        <v>50</v>
      </c>
      <c r="K462" s="850">
        <v>629</v>
      </c>
    </row>
    <row r="463" spans="1:11" ht="14.4" customHeight="1" x14ac:dyDescent="0.3">
      <c r="A463" s="831" t="s">
        <v>585</v>
      </c>
      <c r="B463" s="832" t="s">
        <v>586</v>
      </c>
      <c r="C463" s="835" t="s">
        <v>607</v>
      </c>
      <c r="D463" s="863" t="s">
        <v>608</v>
      </c>
      <c r="E463" s="835" t="s">
        <v>3641</v>
      </c>
      <c r="F463" s="863" t="s">
        <v>3642</v>
      </c>
      <c r="G463" s="835" t="s">
        <v>3643</v>
      </c>
      <c r="H463" s="835" t="s">
        <v>3653</v>
      </c>
      <c r="I463" s="849">
        <v>0.62999999523162842</v>
      </c>
      <c r="J463" s="849">
        <v>12000</v>
      </c>
      <c r="K463" s="850">
        <v>7560</v>
      </c>
    </row>
    <row r="464" spans="1:11" ht="14.4" customHeight="1" x14ac:dyDescent="0.3">
      <c r="A464" s="831" t="s">
        <v>585</v>
      </c>
      <c r="B464" s="832" t="s">
        <v>586</v>
      </c>
      <c r="C464" s="835" t="s">
        <v>607</v>
      </c>
      <c r="D464" s="863" t="s">
        <v>608</v>
      </c>
      <c r="E464" s="835" t="s">
        <v>3641</v>
      </c>
      <c r="F464" s="863" t="s">
        <v>3642</v>
      </c>
      <c r="G464" s="835" t="s">
        <v>3645</v>
      </c>
      <c r="H464" s="835" t="s">
        <v>3654</v>
      </c>
      <c r="I464" s="849">
        <v>0.62999999523162842</v>
      </c>
      <c r="J464" s="849">
        <v>20000</v>
      </c>
      <c r="K464" s="850">
        <v>12600</v>
      </c>
    </row>
    <row r="465" spans="1:11" ht="14.4" customHeight="1" x14ac:dyDescent="0.3">
      <c r="A465" s="831" t="s">
        <v>585</v>
      </c>
      <c r="B465" s="832" t="s">
        <v>586</v>
      </c>
      <c r="C465" s="835" t="s">
        <v>607</v>
      </c>
      <c r="D465" s="863" t="s">
        <v>608</v>
      </c>
      <c r="E465" s="835" t="s">
        <v>3641</v>
      </c>
      <c r="F465" s="863" t="s">
        <v>3642</v>
      </c>
      <c r="G465" s="835" t="s">
        <v>3647</v>
      </c>
      <c r="H465" s="835" t="s">
        <v>3655</v>
      </c>
      <c r="I465" s="849">
        <v>0.62999999523162842</v>
      </c>
      <c r="J465" s="849">
        <v>11000</v>
      </c>
      <c r="K465" s="850">
        <v>6930</v>
      </c>
    </row>
    <row r="466" spans="1:11" ht="14.4" customHeight="1" x14ac:dyDescent="0.3">
      <c r="A466" s="831" t="s">
        <v>585</v>
      </c>
      <c r="B466" s="832" t="s">
        <v>586</v>
      </c>
      <c r="C466" s="835" t="s">
        <v>607</v>
      </c>
      <c r="D466" s="863" t="s">
        <v>608</v>
      </c>
      <c r="E466" s="835" t="s">
        <v>3641</v>
      </c>
      <c r="F466" s="863" t="s">
        <v>3642</v>
      </c>
      <c r="G466" s="835" t="s">
        <v>3645</v>
      </c>
      <c r="H466" s="835" t="s">
        <v>3656</v>
      </c>
      <c r="I466" s="849">
        <v>0.62999999523162842</v>
      </c>
      <c r="J466" s="849">
        <v>10000</v>
      </c>
      <c r="K466" s="850">
        <v>6300</v>
      </c>
    </row>
    <row r="467" spans="1:11" ht="14.4" customHeight="1" x14ac:dyDescent="0.3">
      <c r="A467" s="831" t="s">
        <v>585</v>
      </c>
      <c r="B467" s="832" t="s">
        <v>586</v>
      </c>
      <c r="C467" s="835" t="s">
        <v>607</v>
      </c>
      <c r="D467" s="863" t="s">
        <v>608</v>
      </c>
      <c r="E467" s="835" t="s">
        <v>3997</v>
      </c>
      <c r="F467" s="863" t="s">
        <v>3998</v>
      </c>
      <c r="G467" s="835" t="s">
        <v>3999</v>
      </c>
      <c r="H467" s="835" t="s">
        <v>4000</v>
      </c>
      <c r="I467" s="849">
        <v>1328.800048828125</v>
      </c>
      <c r="J467" s="849">
        <v>10</v>
      </c>
      <c r="K467" s="850">
        <v>13287.98046875</v>
      </c>
    </row>
    <row r="468" spans="1:11" ht="14.4" customHeight="1" x14ac:dyDescent="0.3">
      <c r="A468" s="831" t="s">
        <v>585</v>
      </c>
      <c r="B468" s="832" t="s">
        <v>586</v>
      </c>
      <c r="C468" s="835" t="s">
        <v>607</v>
      </c>
      <c r="D468" s="863" t="s">
        <v>608</v>
      </c>
      <c r="E468" s="835" t="s">
        <v>3997</v>
      </c>
      <c r="F468" s="863" t="s">
        <v>3998</v>
      </c>
      <c r="G468" s="835" t="s">
        <v>4001</v>
      </c>
      <c r="H468" s="835" t="s">
        <v>4002</v>
      </c>
      <c r="I468" s="849">
        <v>1849.9100341796875</v>
      </c>
      <c r="J468" s="849">
        <v>10</v>
      </c>
      <c r="K468" s="850">
        <v>18499.080078125</v>
      </c>
    </row>
    <row r="469" spans="1:11" ht="14.4" customHeight="1" x14ac:dyDescent="0.3">
      <c r="A469" s="831" t="s">
        <v>585</v>
      </c>
      <c r="B469" s="832" t="s">
        <v>586</v>
      </c>
      <c r="C469" s="835" t="s">
        <v>607</v>
      </c>
      <c r="D469" s="863" t="s">
        <v>608</v>
      </c>
      <c r="E469" s="835" t="s">
        <v>3997</v>
      </c>
      <c r="F469" s="863" t="s">
        <v>3998</v>
      </c>
      <c r="G469" s="835" t="s">
        <v>4003</v>
      </c>
      <c r="H469" s="835" t="s">
        <v>4004</v>
      </c>
      <c r="I469" s="849">
        <v>2487.280029296875</v>
      </c>
      <c r="J469" s="849">
        <v>10</v>
      </c>
      <c r="K469" s="850">
        <v>24872.759765625</v>
      </c>
    </row>
    <row r="470" spans="1:11" ht="14.4" customHeight="1" x14ac:dyDescent="0.3">
      <c r="A470" s="831" t="s">
        <v>585</v>
      </c>
      <c r="B470" s="832" t="s">
        <v>586</v>
      </c>
      <c r="C470" s="835" t="s">
        <v>607</v>
      </c>
      <c r="D470" s="863" t="s">
        <v>608</v>
      </c>
      <c r="E470" s="835" t="s">
        <v>3997</v>
      </c>
      <c r="F470" s="863" t="s">
        <v>3998</v>
      </c>
      <c r="G470" s="835" t="s">
        <v>4005</v>
      </c>
      <c r="H470" s="835" t="s">
        <v>4006</v>
      </c>
      <c r="I470" s="849">
        <v>5057.7998046875</v>
      </c>
      <c r="J470" s="849">
        <v>4</v>
      </c>
      <c r="K470" s="850">
        <v>20231.2001953125</v>
      </c>
    </row>
    <row r="471" spans="1:11" ht="14.4" customHeight="1" x14ac:dyDescent="0.3">
      <c r="A471" s="831" t="s">
        <v>585</v>
      </c>
      <c r="B471" s="832" t="s">
        <v>586</v>
      </c>
      <c r="C471" s="835" t="s">
        <v>607</v>
      </c>
      <c r="D471" s="863" t="s">
        <v>608</v>
      </c>
      <c r="E471" s="835" t="s">
        <v>3997</v>
      </c>
      <c r="F471" s="863" t="s">
        <v>3998</v>
      </c>
      <c r="G471" s="835" t="s">
        <v>4007</v>
      </c>
      <c r="H471" s="835" t="s">
        <v>4008</v>
      </c>
      <c r="I471" s="849">
        <v>4605.259765625</v>
      </c>
      <c r="J471" s="849">
        <v>1</v>
      </c>
      <c r="K471" s="850">
        <v>4605.259765625</v>
      </c>
    </row>
    <row r="472" spans="1:11" ht="14.4" customHeight="1" x14ac:dyDescent="0.3">
      <c r="A472" s="831" t="s">
        <v>585</v>
      </c>
      <c r="B472" s="832" t="s">
        <v>586</v>
      </c>
      <c r="C472" s="835" t="s">
        <v>607</v>
      </c>
      <c r="D472" s="863" t="s">
        <v>608</v>
      </c>
      <c r="E472" s="835" t="s">
        <v>3661</v>
      </c>
      <c r="F472" s="863" t="s">
        <v>3662</v>
      </c>
      <c r="G472" s="835" t="s">
        <v>4009</v>
      </c>
      <c r="H472" s="835" t="s">
        <v>4010</v>
      </c>
      <c r="I472" s="849">
        <v>23.472856521606445</v>
      </c>
      <c r="J472" s="849">
        <v>480</v>
      </c>
      <c r="K472" s="850">
        <v>11266.500122070313</v>
      </c>
    </row>
    <row r="473" spans="1:11" ht="14.4" customHeight="1" x14ac:dyDescent="0.3">
      <c r="A473" s="831" t="s">
        <v>585</v>
      </c>
      <c r="B473" s="832" t="s">
        <v>586</v>
      </c>
      <c r="C473" s="835" t="s">
        <v>607</v>
      </c>
      <c r="D473" s="863" t="s">
        <v>608</v>
      </c>
      <c r="E473" s="835" t="s">
        <v>3661</v>
      </c>
      <c r="F473" s="863" t="s">
        <v>3662</v>
      </c>
      <c r="G473" s="835" t="s">
        <v>4011</v>
      </c>
      <c r="H473" s="835" t="s">
        <v>4012</v>
      </c>
      <c r="I473" s="849">
        <v>15.206250190734863</v>
      </c>
      <c r="J473" s="849">
        <v>900</v>
      </c>
      <c r="K473" s="850">
        <v>13702.5</v>
      </c>
    </row>
    <row r="474" spans="1:11" ht="14.4" customHeight="1" x14ac:dyDescent="0.3">
      <c r="A474" s="831" t="s">
        <v>585</v>
      </c>
      <c r="B474" s="832" t="s">
        <v>586</v>
      </c>
      <c r="C474" s="835" t="s">
        <v>607</v>
      </c>
      <c r="D474" s="863" t="s">
        <v>608</v>
      </c>
      <c r="E474" s="835" t="s">
        <v>3661</v>
      </c>
      <c r="F474" s="863" t="s">
        <v>3662</v>
      </c>
      <c r="G474" s="835" t="s">
        <v>4013</v>
      </c>
      <c r="H474" s="835" t="s">
        <v>4014</v>
      </c>
      <c r="I474" s="849">
        <v>25.940000534057617</v>
      </c>
      <c r="J474" s="849">
        <v>250</v>
      </c>
      <c r="K474" s="850">
        <v>6485.5999755859375</v>
      </c>
    </row>
    <row r="475" spans="1:11" ht="14.4" customHeight="1" x14ac:dyDescent="0.3">
      <c r="A475" s="831" t="s">
        <v>585</v>
      </c>
      <c r="B475" s="832" t="s">
        <v>586</v>
      </c>
      <c r="C475" s="835" t="s">
        <v>607</v>
      </c>
      <c r="D475" s="863" t="s">
        <v>608</v>
      </c>
      <c r="E475" s="835" t="s">
        <v>3661</v>
      </c>
      <c r="F475" s="863" t="s">
        <v>3662</v>
      </c>
      <c r="G475" s="835" t="s">
        <v>4015</v>
      </c>
      <c r="H475" s="835" t="s">
        <v>4016</v>
      </c>
      <c r="I475" s="849">
        <v>32.669998168945313</v>
      </c>
      <c r="J475" s="849">
        <v>100</v>
      </c>
      <c r="K475" s="850">
        <v>3267</v>
      </c>
    </row>
    <row r="476" spans="1:11" ht="14.4" customHeight="1" x14ac:dyDescent="0.3">
      <c r="A476" s="831" t="s">
        <v>585</v>
      </c>
      <c r="B476" s="832" t="s">
        <v>586</v>
      </c>
      <c r="C476" s="835" t="s">
        <v>607</v>
      </c>
      <c r="D476" s="863" t="s">
        <v>608</v>
      </c>
      <c r="E476" s="835" t="s">
        <v>3661</v>
      </c>
      <c r="F476" s="863" t="s">
        <v>3662</v>
      </c>
      <c r="G476" s="835" t="s">
        <v>4017</v>
      </c>
      <c r="H476" s="835" t="s">
        <v>4018</v>
      </c>
      <c r="I476" s="849">
        <v>91.040000915527344</v>
      </c>
      <c r="J476" s="849">
        <v>20</v>
      </c>
      <c r="K476" s="850">
        <v>1820.81005859375</v>
      </c>
    </row>
    <row r="477" spans="1:11" ht="14.4" customHeight="1" x14ac:dyDescent="0.3">
      <c r="A477" s="831" t="s">
        <v>585</v>
      </c>
      <c r="B477" s="832" t="s">
        <v>586</v>
      </c>
      <c r="C477" s="835" t="s">
        <v>607</v>
      </c>
      <c r="D477" s="863" t="s">
        <v>608</v>
      </c>
      <c r="E477" s="835" t="s">
        <v>3661</v>
      </c>
      <c r="F477" s="863" t="s">
        <v>3662</v>
      </c>
      <c r="G477" s="835" t="s">
        <v>4019</v>
      </c>
      <c r="H477" s="835" t="s">
        <v>4020</v>
      </c>
      <c r="I477" s="849">
        <v>21.719999313354492</v>
      </c>
      <c r="J477" s="849">
        <v>30</v>
      </c>
      <c r="K477" s="850">
        <v>651.71002197265625</v>
      </c>
    </row>
    <row r="478" spans="1:11" ht="14.4" customHeight="1" x14ac:dyDescent="0.3">
      <c r="A478" s="831" t="s">
        <v>585</v>
      </c>
      <c r="B478" s="832" t="s">
        <v>586</v>
      </c>
      <c r="C478" s="835" t="s">
        <v>607</v>
      </c>
      <c r="D478" s="863" t="s">
        <v>608</v>
      </c>
      <c r="E478" s="835" t="s">
        <v>3661</v>
      </c>
      <c r="F478" s="863" t="s">
        <v>3662</v>
      </c>
      <c r="G478" s="835" t="s">
        <v>4021</v>
      </c>
      <c r="H478" s="835" t="s">
        <v>4022</v>
      </c>
      <c r="I478" s="849">
        <v>54.279998779296875</v>
      </c>
      <c r="J478" s="849">
        <v>500</v>
      </c>
      <c r="K478" s="850">
        <v>27140.310791015625</v>
      </c>
    </row>
    <row r="479" spans="1:11" ht="14.4" customHeight="1" x14ac:dyDescent="0.3">
      <c r="A479" s="831" t="s">
        <v>585</v>
      </c>
      <c r="B479" s="832" t="s">
        <v>586</v>
      </c>
      <c r="C479" s="835" t="s">
        <v>607</v>
      </c>
      <c r="D479" s="863" t="s">
        <v>608</v>
      </c>
      <c r="E479" s="835" t="s">
        <v>3661</v>
      </c>
      <c r="F479" s="863" t="s">
        <v>3662</v>
      </c>
      <c r="G479" s="835" t="s">
        <v>3667</v>
      </c>
      <c r="H479" s="835" t="s">
        <v>3668</v>
      </c>
      <c r="I479" s="849">
        <v>294.27199096679686</v>
      </c>
      <c r="J479" s="849">
        <v>50</v>
      </c>
      <c r="K479" s="850">
        <v>14713.60009765625</v>
      </c>
    </row>
    <row r="480" spans="1:11" ht="14.4" customHeight="1" x14ac:dyDescent="0.3">
      <c r="A480" s="831" t="s">
        <v>585</v>
      </c>
      <c r="B480" s="832" t="s">
        <v>586</v>
      </c>
      <c r="C480" s="835" t="s">
        <v>607</v>
      </c>
      <c r="D480" s="863" t="s">
        <v>608</v>
      </c>
      <c r="E480" s="835" t="s">
        <v>3661</v>
      </c>
      <c r="F480" s="863" t="s">
        <v>3662</v>
      </c>
      <c r="G480" s="835" t="s">
        <v>4023</v>
      </c>
      <c r="H480" s="835" t="s">
        <v>4024</v>
      </c>
      <c r="I480" s="849">
        <v>521.8125</v>
      </c>
      <c r="J480" s="849">
        <v>72</v>
      </c>
      <c r="K480" s="850">
        <v>47063.98974609375</v>
      </c>
    </row>
    <row r="481" spans="1:11" ht="14.4" customHeight="1" x14ac:dyDescent="0.3">
      <c r="A481" s="831" t="s">
        <v>585</v>
      </c>
      <c r="B481" s="832" t="s">
        <v>586</v>
      </c>
      <c r="C481" s="835" t="s">
        <v>610</v>
      </c>
      <c r="D481" s="863" t="s">
        <v>611</v>
      </c>
      <c r="E481" s="835" t="s">
        <v>4025</v>
      </c>
      <c r="F481" s="863" t="s">
        <v>4026</v>
      </c>
      <c r="G481" s="835" t="s">
        <v>4027</v>
      </c>
      <c r="H481" s="835" t="s">
        <v>4028</v>
      </c>
      <c r="I481" s="849">
        <v>7830.740234375</v>
      </c>
      <c r="J481" s="849">
        <v>5</v>
      </c>
      <c r="K481" s="850">
        <v>39153.701171875</v>
      </c>
    </row>
    <row r="482" spans="1:11" ht="14.4" customHeight="1" x14ac:dyDescent="0.3">
      <c r="A482" s="831" t="s">
        <v>585</v>
      </c>
      <c r="B482" s="832" t="s">
        <v>586</v>
      </c>
      <c r="C482" s="835" t="s">
        <v>610</v>
      </c>
      <c r="D482" s="863" t="s">
        <v>611</v>
      </c>
      <c r="E482" s="835" t="s">
        <v>4025</v>
      </c>
      <c r="F482" s="863" t="s">
        <v>4026</v>
      </c>
      <c r="G482" s="835" t="s">
        <v>4029</v>
      </c>
      <c r="H482" s="835" t="s">
        <v>4030</v>
      </c>
      <c r="I482" s="849">
        <v>11769.5</v>
      </c>
      <c r="J482" s="849">
        <v>3</v>
      </c>
      <c r="K482" s="850">
        <v>35308.5</v>
      </c>
    </row>
    <row r="483" spans="1:11" ht="14.4" customHeight="1" x14ac:dyDescent="0.3">
      <c r="A483" s="831" t="s">
        <v>585</v>
      </c>
      <c r="B483" s="832" t="s">
        <v>586</v>
      </c>
      <c r="C483" s="835" t="s">
        <v>610</v>
      </c>
      <c r="D483" s="863" t="s">
        <v>611</v>
      </c>
      <c r="E483" s="835" t="s">
        <v>4025</v>
      </c>
      <c r="F483" s="863" t="s">
        <v>4026</v>
      </c>
      <c r="G483" s="835" t="s">
        <v>4031</v>
      </c>
      <c r="H483" s="835" t="s">
        <v>4032</v>
      </c>
      <c r="I483" s="849">
        <v>7223.509765625</v>
      </c>
      <c r="J483" s="849">
        <v>3</v>
      </c>
      <c r="K483" s="850">
        <v>21670.529296875</v>
      </c>
    </row>
    <row r="484" spans="1:11" ht="14.4" customHeight="1" x14ac:dyDescent="0.3">
      <c r="A484" s="831" t="s">
        <v>585</v>
      </c>
      <c r="B484" s="832" t="s">
        <v>586</v>
      </c>
      <c r="C484" s="835" t="s">
        <v>610</v>
      </c>
      <c r="D484" s="863" t="s">
        <v>611</v>
      </c>
      <c r="E484" s="835" t="s">
        <v>4025</v>
      </c>
      <c r="F484" s="863" t="s">
        <v>4026</v>
      </c>
      <c r="G484" s="835" t="s">
        <v>4033</v>
      </c>
      <c r="H484" s="835" t="s">
        <v>4034</v>
      </c>
      <c r="I484" s="849">
        <v>7830.740234375</v>
      </c>
      <c r="J484" s="849">
        <v>5</v>
      </c>
      <c r="K484" s="850">
        <v>39153.701171875</v>
      </c>
    </row>
    <row r="485" spans="1:11" ht="14.4" customHeight="1" x14ac:dyDescent="0.3">
      <c r="A485" s="831" t="s">
        <v>585</v>
      </c>
      <c r="B485" s="832" t="s">
        <v>586</v>
      </c>
      <c r="C485" s="835" t="s">
        <v>610</v>
      </c>
      <c r="D485" s="863" t="s">
        <v>611</v>
      </c>
      <c r="E485" s="835" t="s">
        <v>4025</v>
      </c>
      <c r="F485" s="863" t="s">
        <v>4026</v>
      </c>
      <c r="G485" s="835" t="s">
        <v>4035</v>
      </c>
      <c r="H485" s="835" t="s">
        <v>4036</v>
      </c>
      <c r="I485" s="849">
        <v>1134.5253436748799</v>
      </c>
      <c r="J485" s="849">
        <v>240</v>
      </c>
      <c r="K485" s="850">
        <v>294975.60859375075</v>
      </c>
    </row>
    <row r="486" spans="1:11" ht="14.4" customHeight="1" x14ac:dyDescent="0.3">
      <c r="A486" s="831" t="s">
        <v>585</v>
      </c>
      <c r="B486" s="832" t="s">
        <v>586</v>
      </c>
      <c r="C486" s="835" t="s">
        <v>610</v>
      </c>
      <c r="D486" s="863" t="s">
        <v>611</v>
      </c>
      <c r="E486" s="835" t="s">
        <v>4025</v>
      </c>
      <c r="F486" s="863" t="s">
        <v>4026</v>
      </c>
      <c r="G486" s="835" t="s">
        <v>4037</v>
      </c>
      <c r="H486" s="835" t="s">
        <v>4038</v>
      </c>
      <c r="I486" s="849">
        <v>710.46002197265625</v>
      </c>
      <c r="J486" s="849">
        <v>12</v>
      </c>
      <c r="K486" s="850">
        <v>8525.5</v>
      </c>
    </row>
    <row r="487" spans="1:11" ht="14.4" customHeight="1" x14ac:dyDescent="0.3">
      <c r="A487" s="831" t="s">
        <v>585</v>
      </c>
      <c r="B487" s="832" t="s">
        <v>586</v>
      </c>
      <c r="C487" s="835" t="s">
        <v>610</v>
      </c>
      <c r="D487" s="863" t="s">
        <v>611</v>
      </c>
      <c r="E487" s="835" t="s">
        <v>4025</v>
      </c>
      <c r="F487" s="863" t="s">
        <v>4026</v>
      </c>
      <c r="G487" s="835" t="s">
        <v>4039</v>
      </c>
      <c r="H487" s="835" t="s">
        <v>4040</v>
      </c>
      <c r="I487" s="849">
        <v>710.46002197265625</v>
      </c>
      <c r="J487" s="849">
        <v>84</v>
      </c>
      <c r="K487" s="850">
        <v>59678.798828125</v>
      </c>
    </row>
    <row r="488" spans="1:11" ht="14.4" customHeight="1" x14ac:dyDescent="0.3">
      <c r="A488" s="831" t="s">
        <v>585</v>
      </c>
      <c r="B488" s="832" t="s">
        <v>586</v>
      </c>
      <c r="C488" s="835" t="s">
        <v>610</v>
      </c>
      <c r="D488" s="863" t="s">
        <v>611</v>
      </c>
      <c r="E488" s="835" t="s">
        <v>4025</v>
      </c>
      <c r="F488" s="863" t="s">
        <v>4026</v>
      </c>
      <c r="G488" s="835" t="s">
        <v>4041</v>
      </c>
      <c r="H488" s="835" t="s">
        <v>4042</v>
      </c>
      <c r="I488" s="849">
        <v>44040</v>
      </c>
      <c r="J488" s="849">
        <v>3</v>
      </c>
      <c r="K488" s="850">
        <v>132120</v>
      </c>
    </row>
    <row r="489" spans="1:11" ht="14.4" customHeight="1" x14ac:dyDescent="0.3">
      <c r="A489" s="831" t="s">
        <v>585</v>
      </c>
      <c r="B489" s="832" t="s">
        <v>586</v>
      </c>
      <c r="C489" s="835" t="s">
        <v>610</v>
      </c>
      <c r="D489" s="863" t="s">
        <v>611</v>
      </c>
      <c r="E489" s="835" t="s">
        <v>4025</v>
      </c>
      <c r="F489" s="863" t="s">
        <v>4026</v>
      </c>
      <c r="G489" s="835" t="s">
        <v>4043</v>
      </c>
      <c r="H489" s="835" t="s">
        <v>4044</v>
      </c>
      <c r="I489" s="849">
        <v>33800</v>
      </c>
      <c r="J489" s="849">
        <v>1</v>
      </c>
      <c r="K489" s="850">
        <v>33800</v>
      </c>
    </row>
    <row r="490" spans="1:11" ht="14.4" customHeight="1" x14ac:dyDescent="0.3">
      <c r="A490" s="831" t="s">
        <v>585</v>
      </c>
      <c r="B490" s="832" t="s">
        <v>586</v>
      </c>
      <c r="C490" s="835" t="s">
        <v>610</v>
      </c>
      <c r="D490" s="863" t="s">
        <v>611</v>
      </c>
      <c r="E490" s="835" t="s">
        <v>4025</v>
      </c>
      <c r="F490" s="863" t="s">
        <v>4026</v>
      </c>
      <c r="G490" s="835" t="s">
        <v>4045</v>
      </c>
      <c r="H490" s="835" t="s">
        <v>4046</v>
      </c>
      <c r="I490" s="849">
        <v>34900</v>
      </c>
      <c r="J490" s="849">
        <v>1</v>
      </c>
      <c r="K490" s="850">
        <v>34900</v>
      </c>
    </row>
    <row r="491" spans="1:11" ht="14.4" customHeight="1" x14ac:dyDescent="0.3">
      <c r="A491" s="831" t="s">
        <v>585</v>
      </c>
      <c r="B491" s="832" t="s">
        <v>586</v>
      </c>
      <c r="C491" s="835" t="s">
        <v>610</v>
      </c>
      <c r="D491" s="863" t="s">
        <v>611</v>
      </c>
      <c r="E491" s="835" t="s">
        <v>4025</v>
      </c>
      <c r="F491" s="863" t="s">
        <v>4026</v>
      </c>
      <c r="G491" s="835" t="s">
        <v>4047</v>
      </c>
      <c r="H491" s="835" t="s">
        <v>4048</v>
      </c>
      <c r="I491" s="849">
        <v>15620.2197265625</v>
      </c>
      <c r="J491" s="849">
        <v>2</v>
      </c>
      <c r="K491" s="850">
        <v>31240.439453125</v>
      </c>
    </row>
    <row r="492" spans="1:11" ht="14.4" customHeight="1" x14ac:dyDescent="0.3">
      <c r="A492" s="831" t="s">
        <v>585</v>
      </c>
      <c r="B492" s="832" t="s">
        <v>586</v>
      </c>
      <c r="C492" s="835" t="s">
        <v>610</v>
      </c>
      <c r="D492" s="863" t="s">
        <v>611</v>
      </c>
      <c r="E492" s="835" t="s">
        <v>4025</v>
      </c>
      <c r="F492" s="863" t="s">
        <v>4026</v>
      </c>
      <c r="G492" s="835" t="s">
        <v>4049</v>
      </c>
      <c r="H492" s="835" t="s">
        <v>4050</v>
      </c>
      <c r="I492" s="849">
        <v>15620.2197265625</v>
      </c>
      <c r="J492" s="849">
        <v>5</v>
      </c>
      <c r="K492" s="850">
        <v>78101.0986328125</v>
      </c>
    </row>
    <row r="493" spans="1:11" ht="14.4" customHeight="1" x14ac:dyDescent="0.3">
      <c r="A493" s="831" t="s">
        <v>585</v>
      </c>
      <c r="B493" s="832" t="s">
        <v>586</v>
      </c>
      <c r="C493" s="835" t="s">
        <v>610</v>
      </c>
      <c r="D493" s="863" t="s">
        <v>611</v>
      </c>
      <c r="E493" s="835" t="s">
        <v>4025</v>
      </c>
      <c r="F493" s="863" t="s">
        <v>4026</v>
      </c>
      <c r="G493" s="835" t="s">
        <v>4051</v>
      </c>
      <c r="H493" s="835" t="s">
        <v>4052</v>
      </c>
      <c r="I493" s="849">
        <v>15620.2197265625</v>
      </c>
      <c r="J493" s="849">
        <v>5</v>
      </c>
      <c r="K493" s="850">
        <v>78101.0986328125</v>
      </c>
    </row>
    <row r="494" spans="1:11" ht="14.4" customHeight="1" x14ac:dyDescent="0.3">
      <c r="A494" s="831" t="s">
        <v>585</v>
      </c>
      <c r="B494" s="832" t="s">
        <v>586</v>
      </c>
      <c r="C494" s="835" t="s">
        <v>610</v>
      </c>
      <c r="D494" s="863" t="s">
        <v>611</v>
      </c>
      <c r="E494" s="835" t="s">
        <v>4025</v>
      </c>
      <c r="F494" s="863" t="s">
        <v>4026</v>
      </c>
      <c r="G494" s="835" t="s">
        <v>4053</v>
      </c>
      <c r="H494" s="835" t="s">
        <v>4054</v>
      </c>
      <c r="I494" s="849">
        <v>15801</v>
      </c>
      <c r="J494" s="849">
        <v>1</v>
      </c>
      <c r="K494" s="850">
        <v>15801</v>
      </c>
    </row>
    <row r="495" spans="1:11" ht="14.4" customHeight="1" x14ac:dyDescent="0.3">
      <c r="A495" s="831" t="s">
        <v>585</v>
      </c>
      <c r="B495" s="832" t="s">
        <v>586</v>
      </c>
      <c r="C495" s="835" t="s">
        <v>610</v>
      </c>
      <c r="D495" s="863" t="s">
        <v>611</v>
      </c>
      <c r="E495" s="835" t="s">
        <v>4025</v>
      </c>
      <c r="F495" s="863" t="s">
        <v>4026</v>
      </c>
      <c r="G495" s="835" t="s">
        <v>4055</v>
      </c>
      <c r="H495" s="835" t="s">
        <v>4056</v>
      </c>
      <c r="I495" s="849">
        <v>15801</v>
      </c>
      <c r="J495" s="849">
        <v>3</v>
      </c>
      <c r="K495" s="850">
        <v>47403</v>
      </c>
    </row>
    <row r="496" spans="1:11" ht="14.4" customHeight="1" x14ac:dyDescent="0.3">
      <c r="A496" s="831" t="s">
        <v>585</v>
      </c>
      <c r="B496" s="832" t="s">
        <v>586</v>
      </c>
      <c r="C496" s="835" t="s">
        <v>610</v>
      </c>
      <c r="D496" s="863" t="s">
        <v>611</v>
      </c>
      <c r="E496" s="835" t="s">
        <v>4025</v>
      </c>
      <c r="F496" s="863" t="s">
        <v>4026</v>
      </c>
      <c r="G496" s="835" t="s">
        <v>4057</v>
      </c>
      <c r="H496" s="835" t="s">
        <v>4058</v>
      </c>
      <c r="I496" s="849">
        <v>15801</v>
      </c>
      <c r="J496" s="849">
        <v>2</v>
      </c>
      <c r="K496" s="850">
        <v>31602</v>
      </c>
    </row>
    <row r="497" spans="1:11" ht="14.4" customHeight="1" x14ac:dyDescent="0.3">
      <c r="A497" s="831" t="s">
        <v>585</v>
      </c>
      <c r="B497" s="832" t="s">
        <v>586</v>
      </c>
      <c r="C497" s="835" t="s">
        <v>610</v>
      </c>
      <c r="D497" s="863" t="s">
        <v>611</v>
      </c>
      <c r="E497" s="835" t="s">
        <v>4025</v>
      </c>
      <c r="F497" s="863" t="s">
        <v>4026</v>
      </c>
      <c r="G497" s="835" t="s">
        <v>4059</v>
      </c>
      <c r="H497" s="835" t="s">
        <v>4060</v>
      </c>
      <c r="I497" s="849">
        <v>15801</v>
      </c>
      <c r="J497" s="849">
        <v>2</v>
      </c>
      <c r="K497" s="850">
        <v>31602</v>
      </c>
    </row>
    <row r="498" spans="1:11" ht="14.4" customHeight="1" x14ac:dyDescent="0.3">
      <c r="A498" s="831" t="s">
        <v>585</v>
      </c>
      <c r="B498" s="832" t="s">
        <v>586</v>
      </c>
      <c r="C498" s="835" t="s">
        <v>610</v>
      </c>
      <c r="D498" s="863" t="s">
        <v>611</v>
      </c>
      <c r="E498" s="835" t="s">
        <v>4025</v>
      </c>
      <c r="F498" s="863" t="s">
        <v>4026</v>
      </c>
      <c r="G498" s="835" t="s">
        <v>4061</v>
      </c>
      <c r="H498" s="835" t="s">
        <v>4062</v>
      </c>
      <c r="I498" s="849">
        <v>15801</v>
      </c>
      <c r="J498" s="849">
        <v>2</v>
      </c>
      <c r="K498" s="850">
        <v>31602</v>
      </c>
    </row>
    <row r="499" spans="1:11" ht="14.4" customHeight="1" x14ac:dyDescent="0.3">
      <c r="A499" s="831" t="s">
        <v>585</v>
      </c>
      <c r="B499" s="832" t="s">
        <v>586</v>
      </c>
      <c r="C499" s="835" t="s">
        <v>610</v>
      </c>
      <c r="D499" s="863" t="s">
        <v>611</v>
      </c>
      <c r="E499" s="835" t="s">
        <v>4025</v>
      </c>
      <c r="F499" s="863" t="s">
        <v>4026</v>
      </c>
      <c r="G499" s="835" t="s">
        <v>4063</v>
      </c>
      <c r="H499" s="835" t="s">
        <v>4064</v>
      </c>
      <c r="I499" s="849">
        <v>44040</v>
      </c>
      <c r="J499" s="849">
        <v>2</v>
      </c>
      <c r="K499" s="850">
        <v>88080</v>
      </c>
    </row>
    <row r="500" spans="1:11" ht="14.4" customHeight="1" x14ac:dyDescent="0.3">
      <c r="A500" s="831" t="s">
        <v>585</v>
      </c>
      <c r="B500" s="832" t="s">
        <v>586</v>
      </c>
      <c r="C500" s="835" t="s">
        <v>610</v>
      </c>
      <c r="D500" s="863" t="s">
        <v>611</v>
      </c>
      <c r="E500" s="835" t="s">
        <v>4025</v>
      </c>
      <c r="F500" s="863" t="s">
        <v>4026</v>
      </c>
      <c r="G500" s="835" t="s">
        <v>4065</v>
      </c>
      <c r="H500" s="835" t="s">
        <v>4066</v>
      </c>
      <c r="I500" s="849">
        <v>44040</v>
      </c>
      <c r="J500" s="849">
        <v>1</v>
      </c>
      <c r="K500" s="850">
        <v>44040</v>
      </c>
    </row>
    <row r="501" spans="1:11" ht="14.4" customHeight="1" x14ac:dyDescent="0.3">
      <c r="A501" s="831" t="s">
        <v>585</v>
      </c>
      <c r="B501" s="832" t="s">
        <v>586</v>
      </c>
      <c r="C501" s="835" t="s">
        <v>610</v>
      </c>
      <c r="D501" s="863" t="s">
        <v>611</v>
      </c>
      <c r="E501" s="835" t="s">
        <v>4025</v>
      </c>
      <c r="F501" s="863" t="s">
        <v>4026</v>
      </c>
      <c r="G501" s="835" t="s">
        <v>4067</v>
      </c>
      <c r="H501" s="835" t="s">
        <v>4068</v>
      </c>
      <c r="I501" s="849">
        <v>34900</v>
      </c>
      <c r="J501" s="849">
        <v>1</v>
      </c>
      <c r="K501" s="850">
        <v>34900</v>
      </c>
    </row>
    <row r="502" spans="1:11" ht="14.4" customHeight="1" x14ac:dyDescent="0.3">
      <c r="A502" s="831" t="s">
        <v>585</v>
      </c>
      <c r="B502" s="832" t="s">
        <v>586</v>
      </c>
      <c r="C502" s="835" t="s">
        <v>610</v>
      </c>
      <c r="D502" s="863" t="s">
        <v>611</v>
      </c>
      <c r="E502" s="835" t="s">
        <v>4025</v>
      </c>
      <c r="F502" s="863" t="s">
        <v>4026</v>
      </c>
      <c r="G502" s="835" t="s">
        <v>4069</v>
      </c>
      <c r="H502" s="835" t="s">
        <v>4070</v>
      </c>
      <c r="I502" s="849">
        <v>34900</v>
      </c>
      <c r="J502" s="849">
        <v>1</v>
      </c>
      <c r="K502" s="850">
        <v>34900</v>
      </c>
    </row>
    <row r="503" spans="1:11" ht="14.4" customHeight="1" x14ac:dyDescent="0.3">
      <c r="A503" s="831" t="s">
        <v>585</v>
      </c>
      <c r="B503" s="832" t="s">
        <v>586</v>
      </c>
      <c r="C503" s="835" t="s">
        <v>610</v>
      </c>
      <c r="D503" s="863" t="s">
        <v>611</v>
      </c>
      <c r="E503" s="835" t="s">
        <v>4025</v>
      </c>
      <c r="F503" s="863" t="s">
        <v>4026</v>
      </c>
      <c r="G503" s="835" t="s">
        <v>4071</v>
      </c>
      <c r="H503" s="835" t="s">
        <v>4072</v>
      </c>
      <c r="I503" s="849">
        <v>34900</v>
      </c>
      <c r="J503" s="849">
        <v>4</v>
      </c>
      <c r="K503" s="850">
        <v>139600</v>
      </c>
    </row>
    <row r="504" spans="1:11" ht="14.4" customHeight="1" x14ac:dyDescent="0.3">
      <c r="A504" s="831" t="s">
        <v>585</v>
      </c>
      <c r="B504" s="832" t="s">
        <v>586</v>
      </c>
      <c r="C504" s="835" t="s">
        <v>610</v>
      </c>
      <c r="D504" s="863" t="s">
        <v>611</v>
      </c>
      <c r="E504" s="835" t="s">
        <v>4025</v>
      </c>
      <c r="F504" s="863" t="s">
        <v>4026</v>
      </c>
      <c r="G504" s="835" t="s">
        <v>4073</v>
      </c>
      <c r="H504" s="835" t="s">
        <v>4074</v>
      </c>
      <c r="I504" s="849">
        <v>959.0999755859375</v>
      </c>
      <c r="J504" s="849">
        <v>3</v>
      </c>
      <c r="K504" s="850">
        <v>2877.2999267578125</v>
      </c>
    </row>
    <row r="505" spans="1:11" ht="14.4" customHeight="1" x14ac:dyDescent="0.3">
      <c r="A505" s="831" t="s">
        <v>585</v>
      </c>
      <c r="B505" s="832" t="s">
        <v>586</v>
      </c>
      <c r="C505" s="835" t="s">
        <v>610</v>
      </c>
      <c r="D505" s="863" t="s">
        <v>611</v>
      </c>
      <c r="E505" s="835" t="s">
        <v>4025</v>
      </c>
      <c r="F505" s="863" t="s">
        <v>4026</v>
      </c>
      <c r="G505" s="835" t="s">
        <v>4075</v>
      </c>
      <c r="H505" s="835" t="s">
        <v>4076</v>
      </c>
      <c r="I505" s="849">
        <v>959.0999755859375</v>
      </c>
      <c r="J505" s="849">
        <v>12</v>
      </c>
      <c r="K505" s="850">
        <v>11509.19970703125</v>
      </c>
    </row>
    <row r="506" spans="1:11" ht="14.4" customHeight="1" x14ac:dyDescent="0.3">
      <c r="A506" s="831" t="s">
        <v>585</v>
      </c>
      <c r="B506" s="832" t="s">
        <v>586</v>
      </c>
      <c r="C506" s="835" t="s">
        <v>610</v>
      </c>
      <c r="D506" s="863" t="s">
        <v>611</v>
      </c>
      <c r="E506" s="835" t="s">
        <v>4025</v>
      </c>
      <c r="F506" s="863" t="s">
        <v>4026</v>
      </c>
      <c r="G506" s="835" t="s">
        <v>4077</v>
      </c>
      <c r="H506" s="835" t="s">
        <v>4078</v>
      </c>
      <c r="I506" s="849">
        <v>959.0999755859375</v>
      </c>
      <c r="J506" s="849">
        <v>23</v>
      </c>
      <c r="K506" s="850">
        <v>22059.299560546875</v>
      </c>
    </row>
    <row r="507" spans="1:11" ht="14.4" customHeight="1" x14ac:dyDescent="0.3">
      <c r="A507" s="831" t="s">
        <v>585</v>
      </c>
      <c r="B507" s="832" t="s">
        <v>586</v>
      </c>
      <c r="C507" s="835" t="s">
        <v>610</v>
      </c>
      <c r="D507" s="863" t="s">
        <v>611</v>
      </c>
      <c r="E507" s="835" t="s">
        <v>4025</v>
      </c>
      <c r="F507" s="863" t="s">
        <v>4026</v>
      </c>
      <c r="G507" s="835" t="s">
        <v>4079</v>
      </c>
      <c r="H507" s="835" t="s">
        <v>4080</v>
      </c>
      <c r="I507" s="849">
        <v>959.0999755859375</v>
      </c>
      <c r="J507" s="849">
        <v>45</v>
      </c>
      <c r="K507" s="850">
        <v>43159.55078125</v>
      </c>
    </row>
    <row r="508" spans="1:11" ht="14.4" customHeight="1" x14ac:dyDescent="0.3">
      <c r="A508" s="831" t="s">
        <v>585</v>
      </c>
      <c r="B508" s="832" t="s">
        <v>586</v>
      </c>
      <c r="C508" s="835" t="s">
        <v>610</v>
      </c>
      <c r="D508" s="863" t="s">
        <v>611</v>
      </c>
      <c r="E508" s="835" t="s">
        <v>4025</v>
      </c>
      <c r="F508" s="863" t="s">
        <v>4026</v>
      </c>
      <c r="G508" s="835" t="s">
        <v>4081</v>
      </c>
      <c r="H508" s="835" t="s">
        <v>4082</v>
      </c>
      <c r="I508" s="849">
        <v>959.0999755859375</v>
      </c>
      <c r="J508" s="849">
        <v>36</v>
      </c>
      <c r="K508" s="850">
        <v>34527.599609375</v>
      </c>
    </row>
    <row r="509" spans="1:11" ht="14.4" customHeight="1" x14ac:dyDescent="0.3">
      <c r="A509" s="831" t="s">
        <v>585</v>
      </c>
      <c r="B509" s="832" t="s">
        <v>586</v>
      </c>
      <c r="C509" s="835" t="s">
        <v>610</v>
      </c>
      <c r="D509" s="863" t="s">
        <v>611</v>
      </c>
      <c r="E509" s="835" t="s">
        <v>4083</v>
      </c>
      <c r="F509" s="863" t="s">
        <v>4084</v>
      </c>
      <c r="G509" s="835" t="s">
        <v>4085</v>
      </c>
      <c r="H509" s="835" t="s">
        <v>4086</v>
      </c>
      <c r="I509" s="849">
        <v>41371.734375</v>
      </c>
      <c r="J509" s="849">
        <v>2</v>
      </c>
      <c r="K509" s="850">
        <v>82743.46875</v>
      </c>
    </row>
    <row r="510" spans="1:11" ht="14.4" customHeight="1" x14ac:dyDescent="0.3">
      <c r="A510" s="831" t="s">
        <v>585</v>
      </c>
      <c r="B510" s="832" t="s">
        <v>586</v>
      </c>
      <c r="C510" s="835" t="s">
        <v>610</v>
      </c>
      <c r="D510" s="863" t="s">
        <v>611</v>
      </c>
      <c r="E510" s="835" t="s">
        <v>4083</v>
      </c>
      <c r="F510" s="863" t="s">
        <v>4084</v>
      </c>
      <c r="G510" s="835" t="s">
        <v>4087</v>
      </c>
      <c r="H510" s="835" t="s">
        <v>4088</v>
      </c>
      <c r="I510" s="849">
        <v>41371.73046875</v>
      </c>
      <c r="J510" s="849">
        <v>3</v>
      </c>
      <c r="K510" s="850">
        <v>124115.19140625</v>
      </c>
    </row>
    <row r="511" spans="1:11" ht="14.4" customHeight="1" x14ac:dyDescent="0.3">
      <c r="A511" s="831" t="s">
        <v>585</v>
      </c>
      <c r="B511" s="832" t="s">
        <v>586</v>
      </c>
      <c r="C511" s="835" t="s">
        <v>610</v>
      </c>
      <c r="D511" s="863" t="s">
        <v>611</v>
      </c>
      <c r="E511" s="835" t="s">
        <v>4083</v>
      </c>
      <c r="F511" s="863" t="s">
        <v>4084</v>
      </c>
      <c r="G511" s="835" t="s">
        <v>4089</v>
      </c>
      <c r="H511" s="835" t="s">
        <v>4090</v>
      </c>
      <c r="I511" s="849">
        <v>41371.73046875</v>
      </c>
      <c r="J511" s="849">
        <v>2</v>
      </c>
      <c r="K511" s="850">
        <v>82743.4609375</v>
      </c>
    </row>
    <row r="512" spans="1:11" ht="14.4" customHeight="1" x14ac:dyDescent="0.3">
      <c r="A512" s="831" t="s">
        <v>585</v>
      </c>
      <c r="B512" s="832" t="s">
        <v>586</v>
      </c>
      <c r="C512" s="835" t="s">
        <v>610</v>
      </c>
      <c r="D512" s="863" t="s">
        <v>611</v>
      </c>
      <c r="E512" s="835" t="s">
        <v>4083</v>
      </c>
      <c r="F512" s="863" t="s">
        <v>4084</v>
      </c>
      <c r="G512" s="835" t="s">
        <v>4091</v>
      </c>
      <c r="H512" s="835" t="s">
        <v>4092</v>
      </c>
      <c r="I512" s="849">
        <v>13690.3603515625</v>
      </c>
      <c r="J512" s="849">
        <v>1</v>
      </c>
      <c r="K512" s="850">
        <v>13690.3603515625</v>
      </c>
    </row>
    <row r="513" spans="1:11" ht="14.4" customHeight="1" x14ac:dyDescent="0.3">
      <c r="A513" s="831" t="s">
        <v>585</v>
      </c>
      <c r="B513" s="832" t="s">
        <v>586</v>
      </c>
      <c r="C513" s="835" t="s">
        <v>610</v>
      </c>
      <c r="D513" s="863" t="s">
        <v>611</v>
      </c>
      <c r="E513" s="835" t="s">
        <v>4083</v>
      </c>
      <c r="F513" s="863" t="s">
        <v>4084</v>
      </c>
      <c r="G513" s="835" t="s">
        <v>4093</v>
      </c>
      <c r="H513" s="835" t="s">
        <v>4094</v>
      </c>
      <c r="I513" s="849">
        <v>9895.5296223958339</v>
      </c>
      <c r="J513" s="849">
        <v>3</v>
      </c>
      <c r="K513" s="850">
        <v>29686.5888671875</v>
      </c>
    </row>
    <row r="514" spans="1:11" ht="14.4" customHeight="1" x14ac:dyDescent="0.3">
      <c r="A514" s="831" t="s">
        <v>585</v>
      </c>
      <c r="B514" s="832" t="s">
        <v>586</v>
      </c>
      <c r="C514" s="835" t="s">
        <v>610</v>
      </c>
      <c r="D514" s="863" t="s">
        <v>611</v>
      </c>
      <c r="E514" s="835" t="s">
        <v>4083</v>
      </c>
      <c r="F514" s="863" t="s">
        <v>4084</v>
      </c>
      <c r="G514" s="835" t="s">
        <v>4095</v>
      </c>
      <c r="H514" s="835" t="s">
        <v>4096</v>
      </c>
      <c r="I514" s="849">
        <v>9891.150390625</v>
      </c>
      <c r="J514" s="849">
        <v>2</v>
      </c>
      <c r="K514" s="850">
        <v>19782.30078125</v>
      </c>
    </row>
    <row r="515" spans="1:11" ht="14.4" customHeight="1" x14ac:dyDescent="0.3">
      <c r="A515" s="831" t="s">
        <v>585</v>
      </c>
      <c r="B515" s="832" t="s">
        <v>586</v>
      </c>
      <c r="C515" s="835" t="s">
        <v>610</v>
      </c>
      <c r="D515" s="863" t="s">
        <v>611</v>
      </c>
      <c r="E515" s="835" t="s">
        <v>4083</v>
      </c>
      <c r="F515" s="863" t="s">
        <v>4084</v>
      </c>
      <c r="G515" s="835" t="s">
        <v>4097</v>
      </c>
      <c r="H515" s="835" t="s">
        <v>4098</v>
      </c>
      <c r="I515" s="849">
        <v>9850.900390625</v>
      </c>
      <c r="J515" s="849">
        <v>1</v>
      </c>
      <c r="K515" s="850">
        <v>9850.900390625</v>
      </c>
    </row>
    <row r="516" spans="1:11" ht="14.4" customHeight="1" x14ac:dyDescent="0.3">
      <c r="A516" s="831" t="s">
        <v>585</v>
      </c>
      <c r="B516" s="832" t="s">
        <v>586</v>
      </c>
      <c r="C516" s="835" t="s">
        <v>610</v>
      </c>
      <c r="D516" s="863" t="s">
        <v>611</v>
      </c>
      <c r="E516" s="835" t="s">
        <v>4083</v>
      </c>
      <c r="F516" s="863" t="s">
        <v>4084</v>
      </c>
      <c r="G516" s="835" t="s">
        <v>4099</v>
      </c>
      <c r="H516" s="835" t="s">
        <v>4100</v>
      </c>
      <c r="I516" s="849">
        <v>9850.900390625</v>
      </c>
      <c r="J516" s="849">
        <v>2</v>
      </c>
      <c r="K516" s="850">
        <v>19701.80078125</v>
      </c>
    </row>
    <row r="517" spans="1:11" ht="14.4" customHeight="1" x14ac:dyDescent="0.3">
      <c r="A517" s="831" t="s">
        <v>585</v>
      </c>
      <c r="B517" s="832" t="s">
        <v>586</v>
      </c>
      <c r="C517" s="835" t="s">
        <v>610</v>
      </c>
      <c r="D517" s="863" t="s">
        <v>611</v>
      </c>
      <c r="E517" s="835" t="s">
        <v>4083</v>
      </c>
      <c r="F517" s="863" t="s">
        <v>4084</v>
      </c>
      <c r="G517" s="835" t="s">
        <v>4101</v>
      </c>
      <c r="H517" s="835" t="s">
        <v>4102</v>
      </c>
      <c r="I517" s="849">
        <v>9850.900390625</v>
      </c>
      <c r="J517" s="849">
        <v>1</v>
      </c>
      <c r="K517" s="850">
        <v>9850.900390625</v>
      </c>
    </row>
    <row r="518" spans="1:11" ht="14.4" customHeight="1" x14ac:dyDescent="0.3">
      <c r="A518" s="831" t="s">
        <v>585</v>
      </c>
      <c r="B518" s="832" t="s">
        <v>586</v>
      </c>
      <c r="C518" s="835" t="s">
        <v>610</v>
      </c>
      <c r="D518" s="863" t="s">
        <v>611</v>
      </c>
      <c r="E518" s="835" t="s">
        <v>4083</v>
      </c>
      <c r="F518" s="863" t="s">
        <v>4084</v>
      </c>
      <c r="G518" s="835" t="s">
        <v>4103</v>
      </c>
      <c r="H518" s="835" t="s">
        <v>4104</v>
      </c>
      <c r="I518" s="849">
        <v>6989.7001953125</v>
      </c>
      <c r="J518" s="849">
        <v>4</v>
      </c>
      <c r="K518" s="850">
        <v>27958.80078125</v>
      </c>
    </row>
    <row r="519" spans="1:11" ht="14.4" customHeight="1" x14ac:dyDescent="0.3">
      <c r="A519" s="831" t="s">
        <v>585</v>
      </c>
      <c r="B519" s="832" t="s">
        <v>586</v>
      </c>
      <c r="C519" s="835" t="s">
        <v>610</v>
      </c>
      <c r="D519" s="863" t="s">
        <v>611</v>
      </c>
      <c r="E519" s="835" t="s">
        <v>4083</v>
      </c>
      <c r="F519" s="863" t="s">
        <v>4084</v>
      </c>
      <c r="G519" s="835" t="s">
        <v>4105</v>
      </c>
      <c r="H519" s="835" t="s">
        <v>4106</v>
      </c>
      <c r="I519" s="849">
        <v>64.800003051757812</v>
      </c>
      <c r="J519" s="849">
        <v>432</v>
      </c>
      <c r="K519" s="850">
        <v>27994.68017578125</v>
      </c>
    </row>
    <row r="520" spans="1:11" ht="14.4" customHeight="1" x14ac:dyDescent="0.3">
      <c r="A520" s="831" t="s">
        <v>585</v>
      </c>
      <c r="B520" s="832" t="s">
        <v>586</v>
      </c>
      <c r="C520" s="835" t="s">
        <v>610</v>
      </c>
      <c r="D520" s="863" t="s">
        <v>611</v>
      </c>
      <c r="E520" s="835" t="s">
        <v>4083</v>
      </c>
      <c r="F520" s="863" t="s">
        <v>4084</v>
      </c>
      <c r="G520" s="835" t="s">
        <v>4107</v>
      </c>
      <c r="H520" s="835" t="s">
        <v>4108</v>
      </c>
      <c r="I520" s="849">
        <v>3086.6666666666665</v>
      </c>
      <c r="J520" s="849">
        <v>2</v>
      </c>
      <c r="K520" s="850">
        <v>8830</v>
      </c>
    </row>
    <row r="521" spans="1:11" ht="14.4" customHeight="1" x14ac:dyDescent="0.3">
      <c r="A521" s="831" t="s">
        <v>585</v>
      </c>
      <c r="B521" s="832" t="s">
        <v>586</v>
      </c>
      <c r="C521" s="835" t="s">
        <v>610</v>
      </c>
      <c r="D521" s="863" t="s">
        <v>611</v>
      </c>
      <c r="E521" s="835" t="s">
        <v>4083</v>
      </c>
      <c r="F521" s="863" t="s">
        <v>4084</v>
      </c>
      <c r="G521" s="835" t="s">
        <v>4109</v>
      </c>
      <c r="H521" s="835" t="s">
        <v>4110</v>
      </c>
      <c r="I521" s="849">
        <v>2864.909912109375</v>
      </c>
      <c r="J521" s="849">
        <v>5</v>
      </c>
      <c r="K521" s="850">
        <v>14324.5595703125</v>
      </c>
    </row>
    <row r="522" spans="1:11" ht="14.4" customHeight="1" x14ac:dyDescent="0.3">
      <c r="A522" s="831" t="s">
        <v>585</v>
      </c>
      <c r="B522" s="832" t="s">
        <v>586</v>
      </c>
      <c r="C522" s="835" t="s">
        <v>610</v>
      </c>
      <c r="D522" s="863" t="s">
        <v>611</v>
      </c>
      <c r="E522" s="835" t="s">
        <v>4083</v>
      </c>
      <c r="F522" s="863" t="s">
        <v>4084</v>
      </c>
      <c r="G522" s="835" t="s">
        <v>4111</v>
      </c>
      <c r="H522" s="835" t="s">
        <v>4112</v>
      </c>
      <c r="I522" s="849">
        <v>7940</v>
      </c>
      <c r="J522" s="849">
        <v>2</v>
      </c>
      <c r="K522" s="850">
        <v>15880</v>
      </c>
    </row>
    <row r="523" spans="1:11" ht="14.4" customHeight="1" x14ac:dyDescent="0.3">
      <c r="A523" s="831" t="s">
        <v>585</v>
      </c>
      <c r="B523" s="832" t="s">
        <v>586</v>
      </c>
      <c r="C523" s="835" t="s">
        <v>610</v>
      </c>
      <c r="D523" s="863" t="s">
        <v>611</v>
      </c>
      <c r="E523" s="835" t="s">
        <v>3324</v>
      </c>
      <c r="F523" s="863" t="s">
        <v>3325</v>
      </c>
      <c r="G523" s="835" t="s">
        <v>3686</v>
      </c>
      <c r="H523" s="835" t="s">
        <v>3687</v>
      </c>
      <c r="I523" s="849">
        <v>5445</v>
      </c>
      <c r="J523" s="849">
        <v>3</v>
      </c>
      <c r="K523" s="850">
        <v>16335</v>
      </c>
    </row>
    <row r="524" spans="1:11" ht="14.4" customHeight="1" x14ac:dyDescent="0.3">
      <c r="A524" s="831" t="s">
        <v>585</v>
      </c>
      <c r="B524" s="832" t="s">
        <v>586</v>
      </c>
      <c r="C524" s="835" t="s">
        <v>610</v>
      </c>
      <c r="D524" s="863" t="s">
        <v>611</v>
      </c>
      <c r="E524" s="835" t="s">
        <v>3324</v>
      </c>
      <c r="F524" s="863" t="s">
        <v>3325</v>
      </c>
      <c r="G524" s="835" t="s">
        <v>3688</v>
      </c>
      <c r="H524" s="835" t="s">
        <v>3689</v>
      </c>
      <c r="I524" s="849">
        <v>5445</v>
      </c>
      <c r="J524" s="849">
        <v>3</v>
      </c>
      <c r="K524" s="850">
        <v>16335</v>
      </c>
    </row>
    <row r="525" spans="1:11" ht="14.4" customHeight="1" x14ac:dyDescent="0.3">
      <c r="A525" s="831" t="s">
        <v>585</v>
      </c>
      <c r="B525" s="832" t="s">
        <v>586</v>
      </c>
      <c r="C525" s="835" t="s">
        <v>610</v>
      </c>
      <c r="D525" s="863" t="s">
        <v>611</v>
      </c>
      <c r="E525" s="835" t="s">
        <v>3324</v>
      </c>
      <c r="F525" s="863" t="s">
        <v>3325</v>
      </c>
      <c r="G525" s="835" t="s">
        <v>3690</v>
      </c>
      <c r="H525" s="835" t="s">
        <v>3691</v>
      </c>
      <c r="I525" s="849">
        <v>5445</v>
      </c>
      <c r="J525" s="849">
        <v>3</v>
      </c>
      <c r="K525" s="850">
        <v>16335</v>
      </c>
    </row>
    <row r="526" spans="1:11" ht="14.4" customHeight="1" x14ac:dyDescent="0.3">
      <c r="A526" s="831" t="s">
        <v>585</v>
      </c>
      <c r="B526" s="832" t="s">
        <v>586</v>
      </c>
      <c r="C526" s="835" t="s">
        <v>610</v>
      </c>
      <c r="D526" s="863" t="s">
        <v>611</v>
      </c>
      <c r="E526" s="835" t="s">
        <v>3324</v>
      </c>
      <c r="F526" s="863" t="s">
        <v>3325</v>
      </c>
      <c r="G526" s="835" t="s">
        <v>3692</v>
      </c>
      <c r="H526" s="835" t="s">
        <v>3693</v>
      </c>
      <c r="I526" s="849">
        <v>5445</v>
      </c>
      <c r="J526" s="849">
        <v>1</v>
      </c>
      <c r="K526" s="850">
        <v>5445</v>
      </c>
    </row>
    <row r="527" spans="1:11" ht="14.4" customHeight="1" x14ac:dyDescent="0.3">
      <c r="A527" s="831" t="s">
        <v>585</v>
      </c>
      <c r="B527" s="832" t="s">
        <v>586</v>
      </c>
      <c r="C527" s="835" t="s">
        <v>610</v>
      </c>
      <c r="D527" s="863" t="s">
        <v>611</v>
      </c>
      <c r="E527" s="835" t="s">
        <v>3324</v>
      </c>
      <c r="F527" s="863" t="s">
        <v>3325</v>
      </c>
      <c r="G527" s="835" t="s">
        <v>3330</v>
      </c>
      <c r="H527" s="835" t="s">
        <v>3331</v>
      </c>
      <c r="I527" s="849">
        <v>152.46000671386719</v>
      </c>
      <c r="J527" s="849">
        <v>7</v>
      </c>
      <c r="K527" s="850">
        <v>1067.2200164794922</v>
      </c>
    </row>
    <row r="528" spans="1:11" ht="14.4" customHeight="1" x14ac:dyDescent="0.3">
      <c r="A528" s="831" t="s">
        <v>585</v>
      </c>
      <c r="B528" s="832" t="s">
        <v>586</v>
      </c>
      <c r="C528" s="835" t="s">
        <v>610</v>
      </c>
      <c r="D528" s="863" t="s">
        <v>611</v>
      </c>
      <c r="E528" s="835" t="s">
        <v>3324</v>
      </c>
      <c r="F528" s="863" t="s">
        <v>3325</v>
      </c>
      <c r="G528" s="835" t="s">
        <v>3704</v>
      </c>
      <c r="H528" s="835" t="s">
        <v>3705</v>
      </c>
      <c r="I528" s="849">
        <v>3035.31005859375</v>
      </c>
      <c r="J528" s="849">
        <v>7</v>
      </c>
      <c r="K528" s="850">
        <v>21247.17041015625</v>
      </c>
    </row>
    <row r="529" spans="1:11" ht="14.4" customHeight="1" x14ac:dyDescent="0.3">
      <c r="A529" s="831" t="s">
        <v>585</v>
      </c>
      <c r="B529" s="832" t="s">
        <v>586</v>
      </c>
      <c r="C529" s="835" t="s">
        <v>610</v>
      </c>
      <c r="D529" s="863" t="s">
        <v>611</v>
      </c>
      <c r="E529" s="835" t="s">
        <v>3324</v>
      </c>
      <c r="F529" s="863" t="s">
        <v>3325</v>
      </c>
      <c r="G529" s="835" t="s">
        <v>3706</v>
      </c>
      <c r="H529" s="835" t="s">
        <v>3707</v>
      </c>
      <c r="I529" s="849">
        <v>3035.31005859375</v>
      </c>
      <c r="J529" s="849">
        <v>4</v>
      </c>
      <c r="K529" s="850">
        <v>12141.240234375</v>
      </c>
    </row>
    <row r="530" spans="1:11" ht="14.4" customHeight="1" x14ac:dyDescent="0.3">
      <c r="A530" s="831" t="s">
        <v>585</v>
      </c>
      <c r="B530" s="832" t="s">
        <v>586</v>
      </c>
      <c r="C530" s="835" t="s">
        <v>610</v>
      </c>
      <c r="D530" s="863" t="s">
        <v>611</v>
      </c>
      <c r="E530" s="835" t="s">
        <v>3324</v>
      </c>
      <c r="F530" s="863" t="s">
        <v>3325</v>
      </c>
      <c r="G530" s="835" t="s">
        <v>3716</v>
      </c>
      <c r="H530" s="835" t="s">
        <v>3717</v>
      </c>
      <c r="I530" s="849">
        <v>3130.75</v>
      </c>
      <c r="J530" s="849">
        <v>4</v>
      </c>
      <c r="K530" s="850">
        <v>12523</v>
      </c>
    </row>
    <row r="531" spans="1:11" ht="14.4" customHeight="1" x14ac:dyDescent="0.3">
      <c r="A531" s="831" t="s">
        <v>585</v>
      </c>
      <c r="B531" s="832" t="s">
        <v>586</v>
      </c>
      <c r="C531" s="835" t="s">
        <v>610</v>
      </c>
      <c r="D531" s="863" t="s">
        <v>611</v>
      </c>
      <c r="E531" s="835" t="s">
        <v>3324</v>
      </c>
      <c r="F531" s="863" t="s">
        <v>3325</v>
      </c>
      <c r="G531" s="835" t="s">
        <v>3718</v>
      </c>
      <c r="H531" s="835" t="s">
        <v>3719</v>
      </c>
      <c r="I531" s="849">
        <v>213.35000610351562</v>
      </c>
      <c r="J531" s="849">
        <v>17</v>
      </c>
      <c r="K531" s="850">
        <v>3626.89990234375</v>
      </c>
    </row>
    <row r="532" spans="1:11" ht="14.4" customHeight="1" x14ac:dyDescent="0.3">
      <c r="A532" s="831" t="s">
        <v>585</v>
      </c>
      <c r="B532" s="832" t="s">
        <v>586</v>
      </c>
      <c r="C532" s="835" t="s">
        <v>610</v>
      </c>
      <c r="D532" s="863" t="s">
        <v>611</v>
      </c>
      <c r="E532" s="835" t="s">
        <v>3324</v>
      </c>
      <c r="F532" s="863" t="s">
        <v>3325</v>
      </c>
      <c r="G532" s="835" t="s">
        <v>3722</v>
      </c>
      <c r="H532" s="835" t="s">
        <v>3723</v>
      </c>
      <c r="I532" s="849">
        <v>2722.5</v>
      </c>
      <c r="J532" s="849">
        <v>15</v>
      </c>
      <c r="K532" s="850">
        <v>40837.5</v>
      </c>
    </row>
    <row r="533" spans="1:11" ht="14.4" customHeight="1" x14ac:dyDescent="0.3">
      <c r="A533" s="831" t="s">
        <v>585</v>
      </c>
      <c r="B533" s="832" t="s">
        <v>586</v>
      </c>
      <c r="C533" s="835" t="s">
        <v>610</v>
      </c>
      <c r="D533" s="863" t="s">
        <v>611</v>
      </c>
      <c r="E533" s="835" t="s">
        <v>3334</v>
      </c>
      <c r="F533" s="863" t="s">
        <v>3335</v>
      </c>
      <c r="G533" s="835" t="s">
        <v>4113</v>
      </c>
      <c r="H533" s="835" t="s">
        <v>4114</v>
      </c>
      <c r="I533" s="849">
        <v>65.199996948242188</v>
      </c>
      <c r="J533" s="849">
        <v>70</v>
      </c>
      <c r="K533" s="850">
        <v>4564</v>
      </c>
    </row>
    <row r="534" spans="1:11" ht="14.4" customHeight="1" x14ac:dyDescent="0.3">
      <c r="A534" s="831" t="s">
        <v>585</v>
      </c>
      <c r="B534" s="832" t="s">
        <v>586</v>
      </c>
      <c r="C534" s="835" t="s">
        <v>610</v>
      </c>
      <c r="D534" s="863" t="s">
        <v>611</v>
      </c>
      <c r="E534" s="835" t="s">
        <v>3334</v>
      </c>
      <c r="F534" s="863" t="s">
        <v>3335</v>
      </c>
      <c r="G534" s="835" t="s">
        <v>4115</v>
      </c>
      <c r="H534" s="835" t="s">
        <v>4116</v>
      </c>
      <c r="I534" s="849">
        <v>41.169998168945313</v>
      </c>
      <c r="J534" s="849">
        <v>60</v>
      </c>
      <c r="K534" s="850">
        <v>2470.2000732421875</v>
      </c>
    </row>
    <row r="535" spans="1:11" ht="14.4" customHeight="1" x14ac:dyDescent="0.3">
      <c r="A535" s="831" t="s">
        <v>585</v>
      </c>
      <c r="B535" s="832" t="s">
        <v>586</v>
      </c>
      <c r="C535" s="835" t="s">
        <v>610</v>
      </c>
      <c r="D535" s="863" t="s">
        <v>611</v>
      </c>
      <c r="E535" s="835" t="s">
        <v>3334</v>
      </c>
      <c r="F535" s="863" t="s">
        <v>3335</v>
      </c>
      <c r="G535" s="835" t="s">
        <v>3346</v>
      </c>
      <c r="H535" s="835" t="s">
        <v>3347</v>
      </c>
      <c r="I535" s="849">
        <v>0.43200000524520876</v>
      </c>
      <c r="J535" s="849">
        <v>3500</v>
      </c>
      <c r="K535" s="850">
        <v>1515</v>
      </c>
    </row>
    <row r="536" spans="1:11" ht="14.4" customHeight="1" x14ac:dyDescent="0.3">
      <c r="A536" s="831" t="s">
        <v>585</v>
      </c>
      <c r="B536" s="832" t="s">
        <v>586</v>
      </c>
      <c r="C536" s="835" t="s">
        <v>610</v>
      </c>
      <c r="D536" s="863" t="s">
        <v>611</v>
      </c>
      <c r="E536" s="835" t="s">
        <v>3334</v>
      </c>
      <c r="F536" s="863" t="s">
        <v>3335</v>
      </c>
      <c r="G536" s="835" t="s">
        <v>3352</v>
      </c>
      <c r="H536" s="835" t="s">
        <v>3353</v>
      </c>
      <c r="I536" s="849">
        <v>1.1699999570846558</v>
      </c>
      <c r="J536" s="849">
        <v>500</v>
      </c>
      <c r="K536" s="850">
        <v>585</v>
      </c>
    </row>
    <row r="537" spans="1:11" ht="14.4" customHeight="1" x14ac:dyDescent="0.3">
      <c r="A537" s="831" t="s">
        <v>585</v>
      </c>
      <c r="B537" s="832" t="s">
        <v>586</v>
      </c>
      <c r="C537" s="835" t="s">
        <v>610</v>
      </c>
      <c r="D537" s="863" t="s">
        <v>611</v>
      </c>
      <c r="E537" s="835" t="s">
        <v>3334</v>
      </c>
      <c r="F537" s="863" t="s">
        <v>3335</v>
      </c>
      <c r="G537" s="835" t="s">
        <v>3356</v>
      </c>
      <c r="H537" s="835" t="s">
        <v>3357</v>
      </c>
      <c r="I537" s="849">
        <v>6.3250000476837158</v>
      </c>
      <c r="J537" s="849">
        <v>150</v>
      </c>
      <c r="K537" s="850">
        <v>948.5</v>
      </c>
    </row>
    <row r="538" spans="1:11" ht="14.4" customHeight="1" x14ac:dyDescent="0.3">
      <c r="A538" s="831" t="s">
        <v>585</v>
      </c>
      <c r="B538" s="832" t="s">
        <v>586</v>
      </c>
      <c r="C538" s="835" t="s">
        <v>610</v>
      </c>
      <c r="D538" s="863" t="s">
        <v>611</v>
      </c>
      <c r="E538" s="835" t="s">
        <v>3334</v>
      </c>
      <c r="F538" s="863" t="s">
        <v>3335</v>
      </c>
      <c r="G538" s="835" t="s">
        <v>4117</v>
      </c>
      <c r="H538" s="835" t="s">
        <v>4118</v>
      </c>
      <c r="I538" s="849">
        <v>138</v>
      </c>
      <c r="J538" s="849">
        <v>30</v>
      </c>
      <c r="K538" s="850">
        <v>4140</v>
      </c>
    </row>
    <row r="539" spans="1:11" ht="14.4" customHeight="1" x14ac:dyDescent="0.3">
      <c r="A539" s="831" t="s">
        <v>585</v>
      </c>
      <c r="B539" s="832" t="s">
        <v>586</v>
      </c>
      <c r="C539" s="835" t="s">
        <v>610</v>
      </c>
      <c r="D539" s="863" t="s">
        <v>611</v>
      </c>
      <c r="E539" s="835" t="s">
        <v>3334</v>
      </c>
      <c r="F539" s="863" t="s">
        <v>3335</v>
      </c>
      <c r="G539" s="835" t="s">
        <v>3752</v>
      </c>
      <c r="H539" s="835" t="s">
        <v>3753</v>
      </c>
      <c r="I539" s="849">
        <v>167.83000183105469</v>
      </c>
      <c r="J539" s="849">
        <v>45</v>
      </c>
      <c r="K539" s="850">
        <v>7552.349853515625</v>
      </c>
    </row>
    <row r="540" spans="1:11" ht="14.4" customHeight="1" x14ac:dyDescent="0.3">
      <c r="A540" s="831" t="s">
        <v>585</v>
      </c>
      <c r="B540" s="832" t="s">
        <v>586</v>
      </c>
      <c r="C540" s="835" t="s">
        <v>610</v>
      </c>
      <c r="D540" s="863" t="s">
        <v>611</v>
      </c>
      <c r="E540" s="835" t="s">
        <v>3334</v>
      </c>
      <c r="F540" s="863" t="s">
        <v>3335</v>
      </c>
      <c r="G540" s="835" t="s">
        <v>4119</v>
      </c>
      <c r="H540" s="835" t="s">
        <v>4120</v>
      </c>
      <c r="I540" s="849">
        <v>517.5</v>
      </c>
      <c r="J540" s="849">
        <v>50</v>
      </c>
      <c r="K540" s="850">
        <v>25875</v>
      </c>
    </row>
    <row r="541" spans="1:11" ht="14.4" customHeight="1" x14ac:dyDescent="0.3">
      <c r="A541" s="831" t="s">
        <v>585</v>
      </c>
      <c r="B541" s="832" t="s">
        <v>586</v>
      </c>
      <c r="C541" s="835" t="s">
        <v>610</v>
      </c>
      <c r="D541" s="863" t="s">
        <v>611</v>
      </c>
      <c r="E541" s="835" t="s">
        <v>3334</v>
      </c>
      <c r="F541" s="863" t="s">
        <v>3335</v>
      </c>
      <c r="G541" s="835" t="s">
        <v>3754</v>
      </c>
      <c r="H541" s="835" t="s">
        <v>3755</v>
      </c>
      <c r="I541" s="849">
        <v>3.1050000190734863</v>
      </c>
      <c r="J541" s="849">
        <v>150</v>
      </c>
      <c r="K541" s="850">
        <v>430.80000305175781</v>
      </c>
    </row>
    <row r="542" spans="1:11" ht="14.4" customHeight="1" x14ac:dyDescent="0.3">
      <c r="A542" s="831" t="s">
        <v>585</v>
      </c>
      <c r="B542" s="832" t="s">
        <v>586</v>
      </c>
      <c r="C542" s="835" t="s">
        <v>610</v>
      </c>
      <c r="D542" s="863" t="s">
        <v>611</v>
      </c>
      <c r="E542" s="835" t="s">
        <v>3334</v>
      </c>
      <c r="F542" s="863" t="s">
        <v>3335</v>
      </c>
      <c r="G542" s="835" t="s">
        <v>3370</v>
      </c>
      <c r="H542" s="835" t="s">
        <v>3371</v>
      </c>
      <c r="I542" s="849">
        <v>22.149999618530273</v>
      </c>
      <c r="J542" s="849">
        <v>45</v>
      </c>
      <c r="K542" s="850">
        <v>996.75</v>
      </c>
    </row>
    <row r="543" spans="1:11" ht="14.4" customHeight="1" x14ac:dyDescent="0.3">
      <c r="A543" s="831" t="s">
        <v>585</v>
      </c>
      <c r="B543" s="832" t="s">
        <v>586</v>
      </c>
      <c r="C543" s="835" t="s">
        <v>610</v>
      </c>
      <c r="D543" s="863" t="s">
        <v>611</v>
      </c>
      <c r="E543" s="835" t="s">
        <v>3334</v>
      </c>
      <c r="F543" s="863" t="s">
        <v>3335</v>
      </c>
      <c r="G543" s="835" t="s">
        <v>3676</v>
      </c>
      <c r="H543" s="835" t="s">
        <v>3677</v>
      </c>
      <c r="I543" s="849">
        <v>5.2725000381469727</v>
      </c>
      <c r="J543" s="849">
        <v>50</v>
      </c>
      <c r="K543" s="850">
        <v>263.60000228881836</v>
      </c>
    </row>
    <row r="544" spans="1:11" ht="14.4" customHeight="1" x14ac:dyDescent="0.3">
      <c r="A544" s="831" t="s">
        <v>585</v>
      </c>
      <c r="B544" s="832" t="s">
        <v>586</v>
      </c>
      <c r="C544" s="835" t="s">
        <v>610</v>
      </c>
      <c r="D544" s="863" t="s">
        <v>611</v>
      </c>
      <c r="E544" s="835" t="s">
        <v>3334</v>
      </c>
      <c r="F544" s="863" t="s">
        <v>3335</v>
      </c>
      <c r="G544" s="835" t="s">
        <v>3378</v>
      </c>
      <c r="H544" s="835" t="s">
        <v>3379</v>
      </c>
      <c r="I544" s="849">
        <v>18.760000228881836</v>
      </c>
      <c r="J544" s="849">
        <v>20</v>
      </c>
      <c r="K544" s="850">
        <v>375.1199951171875</v>
      </c>
    </row>
    <row r="545" spans="1:11" ht="14.4" customHeight="1" x14ac:dyDescent="0.3">
      <c r="A545" s="831" t="s">
        <v>585</v>
      </c>
      <c r="B545" s="832" t="s">
        <v>586</v>
      </c>
      <c r="C545" s="835" t="s">
        <v>610</v>
      </c>
      <c r="D545" s="863" t="s">
        <v>611</v>
      </c>
      <c r="E545" s="835" t="s">
        <v>3334</v>
      </c>
      <c r="F545" s="863" t="s">
        <v>3335</v>
      </c>
      <c r="G545" s="835" t="s">
        <v>3384</v>
      </c>
      <c r="H545" s="835" t="s">
        <v>4121</v>
      </c>
      <c r="I545" s="849">
        <v>226.55000305175781</v>
      </c>
      <c r="J545" s="849">
        <v>10</v>
      </c>
      <c r="K545" s="850">
        <v>2265.5</v>
      </c>
    </row>
    <row r="546" spans="1:11" ht="14.4" customHeight="1" x14ac:dyDescent="0.3">
      <c r="A546" s="831" t="s">
        <v>585</v>
      </c>
      <c r="B546" s="832" t="s">
        <v>586</v>
      </c>
      <c r="C546" s="835" t="s">
        <v>610</v>
      </c>
      <c r="D546" s="863" t="s">
        <v>611</v>
      </c>
      <c r="E546" s="835" t="s">
        <v>3334</v>
      </c>
      <c r="F546" s="863" t="s">
        <v>3335</v>
      </c>
      <c r="G546" s="835" t="s">
        <v>3386</v>
      </c>
      <c r="H546" s="835" t="s">
        <v>3387</v>
      </c>
      <c r="I546" s="849">
        <v>139.16999816894531</v>
      </c>
      <c r="J546" s="849">
        <v>2</v>
      </c>
      <c r="K546" s="850">
        <v>278.33999633789062</v>
      </c>
    </row>
    <row r="547" spans="1:11" ht="14.4" customHeight="1" x14ac:dyDescent="0.3">
      <c r="A547" s="831" t="s">
        <v>585</v>
      </c>
      <c r="B547" s="832" t="s">
        <v>586</v>
      </c>
      <c r="C547" s="835" t="s">
        <v>610</v>
      </c>
      <c r="D547" s="863" t="s">
        <v>611</v>
      </c>
      <c r="E547" s="835" t="s">
        <v>3334</v>
      </c>
      <c r="F547" s="863" t="s">
        <v>3335</v>
      </c>
      <c r="G547" s="835" t="s">
        <v>4122</v>
      </c>
      <c r="H547" s="835" t="s">
        <v>4123</v>
      </c>
      <c r="I547" s="849">
        <v>372.60000610351562</v>
      </c>
      <c r="J547" s="849">
        <v>13</v>
      </c>
      <c r="K547" s="850">
        <v>4843.8000793457031</v>
      </c>
    </row>
    <row r="548" spans="1:11" ht="14.4" customHeight="1" x14ac:dyDescent="0.3">
      <c r="A548" s="831" t="s">
        <v>585</v>
      </c>
      <c r="B548" s="832" t="s">
        <v>586</v>
      </c>
      <c r="C548" s="835" t="s">
        <v>610</v>
      </c>
      <c r="D548" s="863" t="s">
        <v>611</v>
      </c>
      <c r="E548" s="835" t="s">
        <v>3334</v>
      </c>
      <c r="F548" s="863" t="s">
        <v>3335</v>
      </c>
      <c r="G548" s="835" t="s">
        <v>3774</v>
      </c>
      <c r="H548" s="835" t="s">
        <v>3775</v>
      </c>
      <c r="I548" s="849">
        <v>7.8499999046325684</v>
      </c>
      <c r="J548" s="849">
        <v>100</v>
      </c>
      <c r="K548" s="850">
        <v>785</v>
      </c>
    </row>
    <row r="549" spans="1:11" ht="14.4" customHeight="1" x14ac:dyDescent="0.3">
      <c r="A549" s="831" t="s">
        <v>585</v>
      </c>
      <c r="B549" s="832" t="s">
        <v>586</v>
      </c>
      <c r="C549" s="835" t="s">
        <v>610</v>
      </c>
      <c r="D549" s="863" t="s">
        <v>611</v>
      </c>
      <c r="E549" s="835" t="s">
        <v>3334</v>
      </c>
      <c r="F549" s="863" t="s">
        <v>3335</v>
      </c>
      <c r="G549" s="835" t="s">
        <v>3404</v>
      </c>
      <c r="H549" s="835" t="s">
        <v>3405</v>
      </c>
      <c r="I549" s="849">
        <v>17.045000076293945</v>
      </c>
      <c r="J549" s="849">
        <v>150</v>
      </c>
      <c r="K549" s="850">
        <v>2262</v>
      </c>
    </row>
    <row r="550" spans="1:11" ht="14.4" customHeight="1" x14ac:dyDescent="0.3">
      <c r="A550" s="831" t="s">
        <v>585</v>
      </c>
      <c r="B550" s="832" t="s">
        <v>586</v>
      </c>
      <c r="C550" s="835" t="s">
        <v>610</v>
      </c>
      <c r="D550" s="863" t="s">
        <v>611</v>
      </c>
      <c r="E550" s="835" t="s">
        <v>3334</v>
      </c>
      <c r="F550" s="863" t="s">
        <v>3335</v>
      </c>
      <c r="G550" s="835" t="s">
        <v>3404</v>
      </c>
      <c r="H550" s="835" t="s">
        <v>3406</v>
      </c>
      <c r="I550" s="849">
        <v>22.940000534057617</v>
      </c>
      <c r="J550" s="849">
        <v>100</v>
      </c>
      <c r="K550" s="850">
        <v>2294</v>
      </c>
    </row>
    <row r="551" spans="1:11" ht="14.4" customHeight="1" x14ac:dyDescent="0.3">
      <c r="A551" s="831" t="s">
        <v>585</v>
      </c>
      <c r="B551" s="832" t="s">
        <v>586</v>
      </c>
      <c r="C551" s="835" t="s">
        <v>610</v>
      </c>
      <c r="D551" s="863" t="s">
        <v>611</v>
      </c>
      <c r="E551" s="835" t="s">
        <v>3334</v>
      </c>
      <c r="F551" s="863" t="s">
        <v>3335</v>
      </c>
      <c r="G551" s="835" t="s">
        <v>3778</v>
      </c>
      <c r="H551" s="835" t="s">
        <v>4124</v>
      </c>
      <c r="I551" s="849">
        <v>3.9100000858306885</v>
      </c>
      <c r="J551" s="849">
        <v>50</v>
      </c>
      <c r="K551" s="850">
        <v>195.5</v>
      </c>
    </row>
    <row r="552" spans="1:11" ht="14.4" customHeight="1" x14ac:dyDescent="0.3">
      <c r="A552" s="831" t="s">
        <v>585</v>
      </c>
      <c r="B552" s="832" t="s">
        <v>586</v>
      </c>
      <c r="C552" s="835" t="s">
        <v>610</v>
      </c>
      <c r="D552" s="863" t="s">
        <v>611</v>
      </c>
      <c r="E552" s="835" t="s">
        <v>3334</v>
      </c>
      <c r="F552" s="863" t="s">
        <v>3335</v>
      </c>
      <c r="G552" s="835" t="s">
        <v>3413</v>
      </c>
      <c r="H552" s="835" t="s">
        <v>3414</v>
      </c>
      <c r="I552" s="849">
        <v>1.3799999952316284</v>
      </c>
      <c r="J552" s="849">
        <v>1000</v>
      </c>
      <c r="K552" s="850">
        <v>1380</v>
      </c>
    </row>
    <row r="553" spans="1:11" ht="14.4" customHeight="1" x14ac:dyDescent="0.3">
      <c r="A553" s="831" t="s">
        <v>585</v>
      </c>
      <c r="B553" s="832" t="s">
        <v>586</v>
      </c>
      <c r="C553" s="835" t="s">
        <v>610</v>
      </c>
      <c r="D553" s="863" t="s">
        <v>611</v>
      </c>
      <c r="E553" s="835" t="s">
        <v>3334</v>
      </c>
      <c r="F553" s="863" t="s">
        <v>3335</v>
      </c>
      <c r="G553" s="835" t="s">
        <v>3421</v>
      </c>
      <c r="H553" s="835" t="s">
        <v>3422</v>
      </c>
      <c r="I553" s="849">
        <v>2.0628570829119002</v>
      </c>
      <c r="J553" s="849">
        <v>600</v>
      </c>
      <c r="K553" s="850">
        <v>1237</v>
      </c>
    </row>
    <row r="554" spans="1:11" ht="14.4" customHeight="1" x14ac:dyDescent="0.3">
      <c r="A554" s="831" t="s">
        <v>585</v>
      </c>
      <c r="B554" s="832" t="s">
        <v>586</v>
      </c>
      <c r="C554" s="835" t="s">
        <v>610</v>
      </c>
      <c r="D554" s="863" t="s">
        <v>611</v>
      </c>
      <c r="E554" s="835" t="s">
        <v>3334</v>
      </c>
      <c r="F554" s="863" t="s">
        <v>3335</v>
      </c>
      <c r="G554" s="835" t="s">
        <v>3425</v>
      </c>
      <c r="H554" s="835" t="s">
        <v>3426</v>
      </c>
      <c r="I554" s="849">
        <v>5.875</v>
      </c>
      <c r="J554" s="849">
        <v>600</v>
      </c>
      <c r="K554" s="850">
        <v>3525.5</v>
      </c>
    </row>
    <row r="555" spans="1:11" ht="14.4" customHeight="1" x14ac:dyDescent="0.3">
      <c r="A555" s="831" t="s">
        <v>585</v>
      </c>
      <c r="B555" s="832" t="s">
        <v>586</v>
      </c>
      <c r="C555" s="835" t="s">
        <v>610</v>
      </c>
      <c r="D555" s="863" t="s">
        <v>611</v>
      </c>
      <c r="E555" s="835" t="s">
        <v>3334</v>
      </c>
      <c r="F555" s="863" t="s">
        <v>3335</v>
      </c>
      <c r="G555" s="835" t="s">
        <v>3780</v>
      </c>
      <c r="H555" s="835" t="s">
        <v>3781</v>
      </c>
      <c r="I555" s="849">
        <v>25.100000381469727</v>
      </c>
      <c r="J555" s="849">
        <v>12</v>
      </c>
      <c r="K555" s="850">
        <v>301.20001220703125</v>
      </c>
    </row>
    <row r="556" spans="1:11" ht="14.4" customHeight="1" x14ac:dyDescent="0.3">
      <c r="A556" s="831" t="s">
        <v>585</v>
      </c>
      <c r="B556" s="832" t="s">
        <v>586</v>
      </c>
      <c r="C556" s="835" t="s">
        <v>610</v>
      </c>
      <c r="D556" s="863" t="s">
        <v>611</v>
      </c>
      <c r="E556" s="835" t="s">
        <v>3334</v>
      </c>
      <c r="F556" s="863" t="s">
        <v>3335</v>
      </c>
      <c r="G556" s="835" t="s">
        <v>3786</v>
      </c>
      <c r="H556" s="835" t="s">
        <v>3787</v>
      </c>
      <c r="I556" s="849">
        <v>8.3900003433227539</v>
      </c>
      <c r="J556" s="849">
        <v>1</v>
      </c>
      <c r="K556" s="850">
        <v>8.3900003433227539</v>
      </c>
    </row>
    <row r="557" spans="1:11" ht="14.4" customHeight="1" x14ac:dyDescent="0.3">
      <c r="A557" s="831" t="s">
        <v>585</v>
      </c>
      <c r="B557" s="832" t="s">
        <v>586</v>
      </c>
      <c r="C557" s="835" t="s">
        <v>610</v>
      </c>
      <c r="D557" s="863" t="s">
        <v>611</v>
      </c>
      <c r="E557" s="835" t="s">
        <v>3334</v>
      </c>
      <c r="F557" s="863" t="s">
        <v>3335</v>
      </c>
      <c r="G557" s="835" t="s">
        <v>3788</v>
      </c>
      <c r="H557" s="835" t="s">
        <v>3789</v>
      </c>
      <c r="I557" s="849">
        <v>7.630000114440918</v>
      </c>
      <c r="J557" s="849">
        <v>84</v>
      </c>
      <c r="K557" s="850">
        <v>640.91999053955078</v>
      </c>
    </row>
    <row r="558" spans="1:11" ht="14.4" customHeight="1" x14ac:dyDescent="0.3">
      <c r="A558" s="831" t="s">
        <v>585</v>
      </c>
      <c r="B558" s="832" t="s">
        <v>586</v>
      </c>
      <c r="C558" s="835" t="s">
        <v>610</v>
      </c>
      <c r="D558" s="863" t="s">
        <v>611</v>
      </c>
      <c r="E558" s="835" t="s">
        <v>3334</v>
      </c>
      <c r="F558" s="863" t="s">
        <v>3335</v>
      </c>
      <c r="G558" s="835" t="s">
        <v>3794</v>
      </c>
      <c r="H558" s="835" t="s">
        <v>3795</v>
      </c>
      <c r="I558" s="849">
        <v>26.824999809265137</v>
      </c>
      <c r="J558" s="849">
        <v>48</v>
      </c>
      <c r="K558" s="850">
        <v>1287.5599975585937</v>
      </c>
    </row>
    <row r="559" spans="1:11" ht="14.4" customHeight="1" x14ac:dyDescent="0.3">
      <c r="A559" s="831" t="s">
        <v>585</v>
      </c>
      <c r="B559" s="832" t="s">
        <v>586</v>
      </c>
      <c r="C559" s="835" t="s">
        <v>610</v>
      </c>
      <c r="D559" s="863" t="s">
        <v>611</v>
      </c>
      <c r="E559" s="835" t="s">
        <v>3334</v>
      </c>
      <c r="F559" s="863" t="s">
        <v>3335</v>
      </c>
      <c r="G559" s="835" t="s">
        <v>3796</v>
      </c>
      <c r="H559" s="835" t="s">
        <v>3797</v>
      </c>
      <c r="I559" s="849">
        <v>15.760000228881836</v>
      </c>
      <c r="J559" s="849">
        <v>40</v>
      </c>
      <c r="K559" s="850">
        <v>630.20001220703125</v>
      </c>
    </row>
    <row r="560" spans="1:11" ht="14.4" customHeight="1" x14ac:dyDescent="0.3">
      <c r="A560" s="831" t="s">
        <v>585</v>
      </c>
      <c r="B560" s="832" t="s">
        <v>586</v>
      </c>
      <c r="C560" s="835" t="s">
        <v>610</v>
      </c>
      <c r="D560" s="863" t="s">
        <v>611</v>
      </c>
      <c r="E560" s="835" t="s">
        <v>3334</v>
      </c>
      <c r="F560" s="863" t="s">
        <v>3335</v>
      </c>
      <c r="G560" s="835" t="s">
        <v>4125</v>
      </c>
      <c r="H560" s="835" t="s">
        <v>4126</v>
      </c>
      <c r="I560" s="849">
        <v>10.520000457763672</v>
      </c>
      <c r="J560" s="849">
        <v>100</v>
      </c>
      <c r="K560" s="850">
        <v>1051.9999694824219</v>
      </c>
    </row>
    <row r="561" spans="1:11" ht="14.4" customHeight="1" x14ac:dyDescent="0.3">
      <c r="A561" s="831" t="s">
        <v>585</v>
      </c>
      <c r="B561" s="832" t="s">
        <v>586</v>
      </c>
      <c r="C561" s="835" t="s">
        <v>610</v>
      </c>
      <c r="D561" s="863" t="s">
        <v>611</v>
      </c>
      <c r="E561" s="835" t="s">
        <v>3334</v>
      </c>
      <c r="F561" s="863" t="s">
        <v>3335</v>
      </c>
      <c r="G561" s="835" t="s">
        <v>3461</v>
      </c>
      <c r="H561" s="835" t="s">
        <v>3462</v>
      </c>
      <c r="I561" s="849">
        <v>1490.4000244140625</v>
      </c>
      <c r="J561" s="849">
        <v>4</v>
      </c>
      <c r="K561" s="850">
        <v>5961.60009765625</v>
      </c>
    </row>
    <row r="562" spans="1:11" ht="14.4" customHeight="1" x14ac:dyDescent="0.3">
      <c r="A562" s="831" t="s">
        <v>585</v>
      </c>
      <c r="B562" s="832" t="s">
        <v>586</v>
      </c>
      <c r="C562" s="835" t="s">
        <v>610</v>
      </c>
      <c r="D562" s="863" t="s">
        <v>611</v>
      </c>
      <c r="E562" s="835" t="s">
        <v>3334</v>
      </c>
      <c r="F562" s="863" t="s">
        <v>3335</v>
      </c>
      <c r="G562" s="835" t="s">
        <v>4127</v>
      </c>
      <c r="H562" s="835" t="s">
        <v>4128</v>
      </c>
      <c r="I562" s="849">
        <v>10.869999885559082</v>
      </c>
      <c r="J562" s="849">
        <v>18000</v>
      </c>
      <c r="K562" s="850">
        <v>195614.8701171875</v>
      </c>
    </row>
    <row r="563" spans="1:11" ht="14.4" customHeight="1" x14ac:dyDescent="0.3">
      <c r="A563" s="831" t="s">
        <v>585</v>
      </c>
      <c r="B563" s="832" t="s">
        <v>586</v>
      </c>
      <c r="C563" s="835" t="s">
        <v>610</v>
      </c>
      <c r="D563" s="863" t="s">
        <v>611</v>
      </c>
      <c r="E563" s="835" t="s">
        <v>3334</v>
      </c>
      <c r="F563" s="863" t="s">
        <v>3335</v>
      </c>
      <c r="G563" s="835" t="s">
        <v>4129</v>
      </c>
      <c r="H563" s="835" t="s">
        <v>4130</v>
      </c>
      <c r="I563" s="849">
        <v>8.7399997711181641</v>
      </c>
      <c r="J563" s="849">
        <v>500</v>
      </c>
      <c r="K563" s="850">
        <v>4370</v>
      </c>
    </row>
    <row r="564" spans="1:11" ht="14.4" customHeight="1" x14ac:dyDescent="0.3">
      <c r="A564" s="831" t="s">
        <v>585</v>
      </c>
      <c r="B564" s="832" t="s">
        <v>586</v>
      </c>
      <c r="C564" s="835" t="s">
        <v>610</v>
      </c>
      <c r="D564" s="863" t="s">
        <v>611</v>
      </c>
      <c r="E564" s="835" t="s">
        <v>3334</v>
      </c>
      <c r="F564" s="863" t="s">
        <v>3335</v>
      </c>
      <c r="G564" s="835" t="s">
        <v>4131</v>
      </c>
      <c r="H564" s="835" t="s">
        <v>4132</v>
      </c>
      <c r="I564" s="849">
        <v>408.6400146484375</v>
      </c>
      <c r="J564" s="849">
        <v>70</v>
      </c>
      <c r="K564" s="850">
        <v>28604.8798828125</v>
      </c>
    </row>
    <row r="565" spans="1:11" ht="14.4" customHeight="1" x14ac:dyDescent="0.3">
      <c r="A565" s="831" t="s">
        <v>585</v>
      </c>
      <c r="B565" s="832" t="s">
        <v>586</v>
      </c>
      <c r="C565" s="835" t="s">
        <v>610</v>
      </c>
      <c r="D565" s="863" t="s">
        <v>611</v>
      </c>
      <c r="E565" s="835" t="s">
        <v>3334</v>
      </c>
      <c r="F565" s="863" t="s">
        <v>3335</v>
      </c>
      <c r="G565" s="835" t="s">
        <v>3471</v>
      </c>
      <c r="H565" s="835" t="s">
        <v>3472</v>
      </c>
      <c r="I565" s="849">
        <v>0.5</v>
      </c>
      <c r="J565" s="849">
        <v>5300</v>
      </c>
      <c r="K565" s="850">
        <v>2650</v>
      </c>
    </row>
    <row r="566" spans="1:11" ht="14.4" customHeight="1" x14ac:dyDescent="0.3">
      <c r="A566" s="831" t="s">
        <v>585</v>
      </c>
      <c r="B566" s="832" t="s">
        <v>586</v>
      </c>
      <c r="C566" s="835" t="s">
        <v>610</v>
      </c>
      <c r="D566" s="863" t="s">
        <v>611</v>
      </c>
      <c r="E566" s="835" t="s">
        <v>3334</v>
      </c>
      <c r="F566" s="863" t="s">
        <v>3335</v>
      </c>
      <c r="G566" s="835" t="s">
        <v>4133</v>
      </c>
      <c r="H566" s="835" t="s">
        <v>4134</v>
      </c>
      <c r="I566" s="849">
        <v>2.3880001068115235</v>
      </c>
      <c r="J566" s="849">
        <v>1320</v>
      </c>
      <c r="K566" s="850">
        <v>3152.7999877929687</v>
      </c>
    </row>
    <row r="567" spans="1:11" ht="14.4" customHeight="1" x14ac:dyDescent="0.3">
      <c r="A567" s="831" t="s">
        <v>585</v>
      </c>
      <c r="B567" s="832" t="s">
        <v>586</v>
      </c>
      <c r="C567" s="835" t="s">
        <v>610</v>
      </c>
      <c r="D567" s="863" t="s">
        <v>611</v>
      </c>
      <c r="E567" s="835" t="s">
        <v>3481</v>
      </c>
      <c r="F567" s="863" t="s">
        <v>3482</v>
      </c>
      <c r="G567" s="835" t="s">
        <v>4135</v>
      </c>
      <c r="H567" s="835" t="s">
        <v>4136</v>
      </c>
      <c r="I567" s="849">
        <v>8700.009765625</v>
      </c>
      <c r="J567" s="849">
        <v>11</v>
      </c>
      <c r="K567" s="850">
        <v>95700.09765625</v>
      </c>
    </row>
    <row r="568" spans="1:11" ht="14.4" customHeight="1" x14ac:dyDescent="0.3">
      <c r="A568" s="831" t="s">
        <v>585</v>
      </c>
      <c r="B568" s="832" t="s">
        <v>586</v>
      </c>
      <c r="C568" s="835" t="s">
        <v>610</v>
      </c>
      <c r="D568" s="863" t="s">
        <v>611</v>
      </c>
      <c r="E568" s="835" t="s">
        <v>3481</v>
      </c>
      <c r="F568" s="863" t="s">
        <v>3482</v>
      </c>
      <c r="G568" s="835" t="s">
        <v>4137</v>
      </c>
      <c r="H568" s="835" t="s">
        <v>4138</v>
      </c>
      <c r="I568" s="849">
        <v>16817.020182291668</v>
      </c>
      <c r="J568" s="849">
        <v>3</v>
      </c>
      <c r="K568" s="850">
        <v>50451.060546875</v>
      </c>
    </row>
    <row r="569" spans="1:11" ht="14.4" customHeight="1" x14ac:dyDescent="0.3">
      <c r="A569" s="831" t="s">
        <v>585</v>
      </c>
      <c r="B569" s="832" t="s">
        <v>586</v>
      </c>
      <c r="C569" s="835" t="s">
        <v>610</v>
      </c>
      <c r="D569" s="863" t="s">
        <v>611</v>
      </c>
      <c r="E569" s="835" t="s">
        <v>3481</v>
      </c>
      <c r="F569" s="863" t="s">
        <v>3482</v>
      </c>
      <c r="G569" s="835" t="s">
        <v>4139</v>
      </c>
      <c r="H569" s="835" t="s">
        <v>4140</v>
      </c>
      <c r="I569" s="849">
        <v>9.6800003051757812</v>
      </c>
      <c r="J569" s="849">
        <v>100</v>
      </c>
      <c r="K569" s="850">
        <v>968</v>
      </c>
    </row>
    <row r="570" spans="1:11" ht="14.4" customHeight="1" x14ac:dyDescent="0.3">
      <c r="A570" s="831" t="s">
        <v>585</v>
      </c>
      <c r="B570" s="832" t="s">
        <v>586</v>
      </c>
      <c r="C570" s="835" t="s">
        <v>610</v>
      </c>
      <c r="D570" s="863" t="s">
        <v>611</v>
      </c>
      <c r="E570" s="835" t="s">
        <v>3481</v>
      </c>
      <c r="F570" s="863" t="s">
        <v>3482</v>
      </c>
      <c r="G570" s="835" t="s">
        <v>4141</v>
      </c>
      <c r="H570" s="835" t="s">
        <v>4142</v>
      </c>
      <c r="I570" s="849">
        <v>1.2100000381469727</v>
      </c>
      <c r="J570" s="849">
        <v>2</v>
      </c>
      <c r="K570" s="850">
        <v>2.4200000762939453</v>
      </c>
    </row>
    <row r="571" spans="1:11" ht="14.4" customHeight="1" x14ac:dyDescent="0.3">
      <c r="A571" s="831" t="s">
        <v>585</v>
      </c>
      <c r="B571" s="832" t="s">
        <v>586</v>
      </c>
      <c r="C571" s="835" t="s">
        <v>610</v>
      </c>
      <c r="D571" s="863" t="s">
        <v>611</v>
      </c>
      <c r="E571" s="835" t="s">
        <v>3481</v>
      </c>
      <c r="F571" s="863" t="s">
        <v>3482</v>
      </c>
      <c r="G571" s="835" t="s">
        <v>4143</v>
      </c>
      <c r="H571" s="835" t="s">
        <v>4144</v>
      </c>
      <c r="I571" s="849">
        <v>1500.4000244140625</v>
      </c>
      <c r="J571" s="849">
        <v>10</v>
      </c>
      <c r="K571" s="850">
        <v>15004</v>
      </c>
    </row>
    <row r="572" spans="1:11" ht="14.4" customHeight="1" x14ac:dyDescent="0.3">
      <c r="A572" s="831" t="s">
        <v>585</v>
      </c>
      <c r="B572" s="832" t="s">
        <v>586</v>
      </c>
      <c r="C572" s="835" t="s">
        <v>610</v>
      </c>
      <c r="D572" s="863" t="s">
        <v>611</v>
      </c>
      <c r="E572" s="835" t="s">
        <v>3481</v>
      </c>
      <c r="F572" s="863" t="s">
        <v>3482</v>
      </c>
      <c r="G572" s="835" t="s">
        <v>3809</v>
      </c>
      <c r="H572" s="835" t="s">
        <v>3810</v>
      </c>
      <c r="I572" s="849">
        <v>13.810000419616699</v>
      </c>
      <c r="J572" s="849">
        <v>50</v>
      </c>
      <c r="K572" s="850">
        <v>690.5</v>
      </c>
    </row>
    <row r="573" spans="1:11" ht="14.4" customHeight="1" x14ac:dyDescent="0.3">
      <c r="A573" s="831" t="s">
        <v>585</v>
      </c>
      <c r="B573" s="832" t="s">
        <v>586</v>
      </c>
      <c r="C573" s="835" t="s">
        <v>610</v>
      </c>
      <c r="D573" s="863" t="s">
        <v>611</v>
      </c>
      <c r="E573" s="835" t="s">
        <v>3481</v>
      </c>
      <c r="F573" s="863" t="s">
        <v>3482</v>
      </c>
      <c r="G573" s="835" t="s">
        <v>3487</v>
      </c>
      <c r="H573" s="835" t="s">
        <v>3488</v>
      </c>
      <c r="I573" s="849">
        <v>2.9000000953674316</v>
      </c>
      <c r="J573" s="849">
        <v>100</v>
      </c>
      <c r="K573" s="850">
        <v>290</v>
      </c>
    </row>
    <row r="574" spans="1:11" ht="14.4" customHeight="1" x14ac:dyDescent="0.3">
      <c r="A574" s="831" t="s">
        <v>585</v>
      </c>
      <c r="B574" s="832" t="s">
        <v>586</v>
      </c>
      <c r="C574" s="835" t="s">
        <v>610</v>
      </c>
      <c r="D574" s="863" t="s">
        <v>611</v>
      </c>
      <c r="E574" s="835" t="s">
        <v>3481</v>
      </c>
      <c r="F574" s="863" t="s">
        <v>3482</v>
      </c>
      <c r="G574" s="835" t="s">
        <v>4145</v>
      </c>
      <c r="H574" s="835" t="s">
        <v>4146</v>
      </c>
      <c r="I574" s="849">
        <v>2.9000000953674316</v>
      </c>
      <c r="J574" s="849">
        <v>100</v>
      </c>
      <c r="K574" s="850">
        <v>290</v>
      </c>
    </row>
    <row r="575" spans="1:11" ht="14.4" customHeight="1" x14ac:dyDescent="0.3">
      <c r="A575" s="831" t="s">
        <v>585</v>
      </c>
      <c r="B575" s="832" t="s">
        <v>586</v>
      </c>
      <c r="C575" s="835" t="s">
        <v>610</v>
      </c>
      <c r="D575" s="863" t="s">
        <v>611</v>
      </c>
      <c r="E575" s="835" t="s">
        <v>3481</v>
      </c>
      <c r="F575" s="863" t="s">
        <v>3482</v>
      </c>
      <c r="G575" s="835" t="s">
        <v>4147</v>
      </c>
      <c r="H575" s="835" t="s">
        <v>4148</v>
      </c>
      <c r="I575" s="849">
        <v>2.9000000953674316</v>
      </c>
      <c r="J575" s="849">
        <v>100</v>
      </c>
      <c r="K575" s="850">
        <v>290</v>
      </c>
    </row>
    <row r="576" spans="1:11" ht="14.4" customHeight="1" x14ac:dyDescent="0.3">
      <c r="A576" s="831" t="s">
        <v>585</v>
      </c>
      <c r="B576" s="832" t="s">
        <v>586</v>
      </c>
      <c r="C576" s="835" t="s">
        <v>610</v>
      </c>
      <c r="D576" s="863" t="s">
        <v>611</v>
      </c>
      <c r="E576" s="835" t="s">
        <v>3481</v>
      </c>
      <c r="F576" s="863" t="s">
        <v>3482</v>
      </c>
      <c r="G576" s="835" t="s">
        <v>4149</v>
      </c>
      <c r="H576" s="835" t="s">
        <v>4150</v>
      </c>
      <c r="I576" s="849">
        <v>1221</v>
      </c>
      <c r="J576" s="849">
        <v>120</v>
      </c>
      <c r="K576" s="850">
        <v>146519.98046875</v>
      </c>
    </row>
    <row r="577" spans="1:11" ht="14.4" customHeight="1" x14ac:dyDescent="0.3">
      <c r="A577" s="831" t="s">
        <v>585</v>
      </c>
      <c r="B577" s="832" t="s">
        <v>586</v>
      </c>
      <c r="C577" s="835" t="s">
        <v>610</v>
      </c>
      <c r="D577" s="863" t="s">
        <v>611</v>
      </c>
      <c r="E577" s="835" t="s">
        <v>3481</v>
      </c>
      <c r="F577" s="863" t="s">
        <v>3482</v>
      </c>
      <c r="G577" s="835" t="s">
        <v>4151</v>
      </c>
      <c r="H577" s="835" t="s">
        <v>4152</v>
      </c>
      <c r="I577" s="849">
        <v>150.6300048828125</v>
      </c>
      <c r="J577" s="849">
        <v>4</v>
      </c>
      <c r="K577" s="850">
        <v>602.5</v>
      </c>
    </row>
    <row r="578" spans="1:11" ht="14.4" customHeight="1" x14ac:dyDescent="0.3">
      <c r="A578" s="831" t="s">
        <v>585</v>
      </c>
      <c r="B578" s="832" t="s">
        <v>586</v>
      </c>
      <c r="C578" s="835" t="s">
        <v>610</v>
      </c>
      <c r="D578" s="863" t="s">
        <v>611</v>
      </c>
      <c r="E578" s="835" t="s">
        <v>3481</v>
      </c>
      <c r="F578" s="863" t="s">
        <v>3482</v>
      </c>
      <c r="G578" s="835" t="s">
        <v>4153</v>
      </c>
      <c r="H578" s="835" t="s">
        <v>4154</v>
      </c>
      <c r="I578" s="849">
        <v>115</v>
      </c>
      <c r="J578" s="849">
        <v>144</v>
      </c>
      <c r="K578" s="850">
        <v>16560</v>
      </c>
    </row>
    <row r="579" spans="1:11" ht="14.4" customHeight="1" x14ac:dyDescent="0.3">
      <c r="A579" s="831" t="s">
        <v>585</v>
      </c>
      <c r="B579" s="832" t="s">
        <v>586</v>
      </c>
      <c r="C579" s="835" t="s">
        <v>610</v>
      </c>
      <c r="D579" s="863" t="s">
        <v>611</v>
      </c>
      <c r="E579" s="835" t="s">
        <v>3481</v>
      </c>
      <c r="F579" s="863" t="s">
        <v>3482</v>
      </c>
      <c r="G579" s="835" t="s">
        <v>4155</v>
      </c>
      <c r="H579" s="835" t="s">
        <v>4156</v>
      </c>
      <c r="I579" s="849">
        <v>250.80000305175781</v>
      </c>
      <c r="J579" s="849">
        <v>25</v>
      </c>
      <c r="K579" s="850">
        <v>6269.919921875</v>
      </c>
    </row>
    <row r="580" spans="1:11" ht="14.4" customHeight="1" x14ac:dyDescent="0.3">
      <c r="A580" s="831" t="s">
        <v>585</v>
      </c>
      <c r="B580" s="832" t="s">
        <v>586</v>
      </c>
      <c r="C580" s="835" t="s">
        <v>610</v>
      </c>
      <c r="D580" s="863" t="s">
        <v>611</v>
      </c>
      <c r="E580" s="835" t="s">
        <v>3481</v>
      </c>
      <c r="F580" s="863" t="s">
        <v>3482</v>
      </c>
      <c r="G580" s="835" t="s">
        <v>4157</v>
      </c>
      <c r="H580" s="835" t="s">
        <v>4158</v>
      </c>
      <c r="I580" s="849">
        <v>8.4700002670288086</v>
      </c>
      <c r="J580" s="849">
        <v>840</v>
      </c>
      <c r="K580" s="850">
        <v>7114.7999954223633</v>
      </c>
    </row>
    <row r="581" spans="1:11" ht="14.4" customHeight="1" x14ac:dyDescent="0.3">
      <c r="A581" s="831" t="s">
        <v>585</v>
      </c>
      <c r="B581" s="832" t="s">
        <v>586</v>
      </c>
      <c r="C581" s="835" t="s">
        <v>610</v>
      </c>
      <c r="D581" s="863" t="s">
        <v>611</v>
      </c>
      <c r="E581" s="835" t="s">
        <v>3481</v>
      </c>
      <c r="F581" s="863" t="s">
        <v>3482</v>
      </c>
      <c r="G581" s="835" t="s">
        <v>4159</v>
      </c>
      <c r="H581" s="835" t="s">
        <v>4160</v>
      </c>
      <c r="I581" s="849">
        <v>878.46002197265625</v>
      </c>
      <c r="J581" s="849">
        <v>40</v>
      </c>
      <c r="K581" s="850">
        <v>35138.3984375</v>
      </c>
    </row>
    <row r="582" spans="1:11" ht="14.4" customHeight="1" x14ac:dyDescent="0.3">
      <c r="A582" s="831" t="s">
        <v>585</v>
      </c>
      <c r="B582" s="832" t="s">
        <v>586</v>
      </c>
      <c r="C582" s="835" t="s">
        <v>610</v>
      </c>
      <c r="D582" s="863" t="s">
        <v>611</v>
      </c>
      <c r="E582" s="835" t="s">
        <v>3481</v>
      </c>
      <c r="F582" s="863" t="s">
        <v>3482</v>
      </c>
      <c r="G582" s="835" t="s">
        <v>3826</v>
      </c>
      <c r="H582" s="835" t="s">
        <v>3827</v>
      </c>
      <c r="I582" s="849">
        <v>601.3699951171875</v>
      </c>
      <c r="J582" s="849">
        <v>16</v>
      </c>
      <c r="K582" s="850">
        <v>9621.920166015625</v>
      </c>
    </row>
    <row r="583" spans="1:11" ht="14.4" customHeight="1" x14ac:dyDescent="0.3">
      <c r="A583" s="831" t="s">
        <v>585</v>
      </c>
      <c r="B583" s="832" t="s">
        <v>586</v>
      </c>
      <c r="C583" s="835" t="s">
        <v>610</v>
      </c>
      <c r="D583" s="863" t="s">
        <v>611</v>
      </c>
      <c r="E583" s="835" t="s">
        <v>3481</v>
      </c>
      <c r="F583" s="863" t="s">
        <v>3482</v>
      </c>
      <c r="G583" s="835" t="s">
        <v>3828</v>
      </c>
      <c r="H583" s="835" t="s">
        <v>3829</v>
      </c>
      <c r="I583" s="849">
        <v>2.7819999694824218</v>
      </c>
      <c r="J583" s="849">
        <v>3030</v>
      </c>
      <c r="K583" s="850">
        <v>8431.2000198364258</v>
      </c>
    </row>
    <row r="584" spans="1:11" ht="14.4" customHeight="1" x14ac:dyDescent="0.3">
      <c r="A584" s="831" t="s">
        <v>585</v>
      </c>
      <c r="B584" s="832" t="s">
        <v>586</v>
      </c>
      <c r="C584" s="835" t="s">
        <v>610</v>
      </c>
      <c r="D584" s="863" t="s">
        <v>611</v>
      </c>
      <c r="E584" s="835" t="s">
        <v>3481</v>
      </c>
      <c r="F584" s="863" t="s">
        <v>3482</v>
      </c>
      <c r="G584" s="835" t="s">
        <v>4161</v>
      </c>
      <c r="H584" s="835" t="s">
        <v>4162</v>
      </c>
      <c r="I584" s="849">
        <v>162.37000020345053</v>
      </c>
      <c r="J584" s="849">
        <v>96</v>
      </c>
      <c r="K584" s="850">
        <v>15551.779541015625</v>
      </c>
    </row>
    <row r="585" spans="1:11" ht="14.4" customHeight="1" x14ac:dyDescent="0.3">
      <c r="A585" s="831" t="s">
        <v>585</v>
      </c>
      <c r="B585" s="832" t="s">
        <v>586</v>
      </c>
      <c r="C585" s="835" t="s">
        <v>610</v>
      </c>
      <c r="D585" s="863" t="s">
        <v>611</v>
      </c>
      <c r="E585" s="835" t="s">
        <v>3481</v>
      </c>
      <c r="F585" s="863" t="s">
        <v>3482</v>
      </c>
      <c r="G585" s="835" t="s">
        <v>4163</v>
      </c>
      <c r="H585" s="835" t="s">
        <v>4164</v>
      </c>
      <c r="I585" s="849">
        <v>61.97000067574637</v>
      </c>
      <c r="J585" s="849">
        <v>600</v>
      </c>
      <c r="K585" s="850">
        <v>37122.800048828125</v>
      </c>
    </row>
    <row r="586" spans="1:11" ht="14.4" customHeight="1" x14ac:dyDescent="0.3">
      <c r="A586" s="831" t="s">
        <v>585</v>
      </c>
      <c r="B586" s="832" t="s">
        <v>586</v>
      </c>
      <c r="C586" s="835" t="s">
        <v>610</v>
      </c>
      <c r="D586" s="863" t="s">
        <v>611</v>
      </c>
      <c r="E586" s="835" t="s">
        <v>3481</v>
      </c>
      <c r="F586" s="863" t="s">
        <v>3482</v>
      </c>
      <c r="G586" s="835" t="s">
        <v>3495</v>
      </c>
      <c r="H586" s="835" t="s">
        <v>3496</v>
      </c>
      <c r="I586" s="849">
        <v>33.880001068115234</v>
      </c>
      <c r="J586" s="849">
        <v>4</v>
      </c>
      <c r="K586" s="850">
        <v>135.52000427246094</v>
      </c>
    </row>
    <row r="587" spans="1:11" ht="14.4" customHeight="1" x14ac:dyDescent="0.3">
      <c r="A587" s="831" t="s">
        <v>585</v>
      </c>
      <c r="B587" s="832" t="s">
        <v>586</v>
      </c>
      <c r="C587" s="835" t="s">
        <v>610</v>
      </c>
      <c r="D587" s="863" t="s">
        <v>611</v>
      </c>
      <c r="E587" s="835" t="s">
        <v>3481</v>
      </c>
      <c r="F587" s="863" t="s">
        <v>3482</v>
      </c>
      <c r="G587" s="835" t="s">
        <v>4165</v>
      </c>
      <c r="H587" s="835" t="s">
        <v>4166</v>
      </c>
      <c r="I587" s="849">
        <v>11.496666590372721</v>
      </c>
      <c r="J587" s="849">
        <v>40</v>
      </c>
      <c r="K587" s="850">
        <v>459.90000152587891</v>
      </c>
    </row>
    <row r="588" spans="1:11" ht="14.4" customHeight="1" x14ac:dyDescent="0.3">
      <c r="A588" s="831" t="s">
        <v>585</v>
      </c>
      <c r="B588" s="832" t="s">
        <v>586</v>
      </c>
      <c r="C588" s="835" t="s">
        <v>610</v>
      </c>
      <c r="D588" s="863" t="s">
        <v>611</v>
      </c>
      <c r="E588" s="835" t="s">
        <v>3481</v>
      </c>
      <c r="F588" s="863" t="s">
        <v>3482</v>
      </c>
      <c r="G588" s="835" t="s">
        <v>3497</v>
      </c>
      <c r="H588" s="835" t="s">
        <v>3498</v>
      </c>
      <c r="I588" s="849">
        <v>21.219999313354492</v>
      </c>
      <c r="J588" s="849">
        <v>450</v>
      </c>
      <c r="K588" s="850">
        <v>9549.2600708007812</v>
      </c>
    </row>
    <row r="589" spans="1:11" ht="14.4" customHeight="1" x14ac:dyDescent="0.3">
      <c r="A589" s="831" t="s">
        <v>585</v>
      </c>
      <c r="B589" s="832" t="s">
        <v>586</v>
      </c>
      <c r="C589" s="835" t="s">
        <v>610</v>
      </c>
      <c r="D589" s="863" t="s">
        <v>611</v>
      </c>
      <c r="E589" s="835" t="s">
        <v>3481</v>
      </c>
      <c r="F589" s="863" t="s">
        <v>3482</v>
      </c>
      <c r="G589" s="835" t="s">
        <v>3499</v>
      </c>
      <c r="H589" s="835" t="s">
        <v>3500</v>
      </c>
      <c r="I589" s="849">
        <v>11.144285746983119</v>
      </c>
      <c r="J589" s="849">
        <v>1100</v>
      </c>
      <c r="K589" s="850">
        <v>12259.809997558594</v>
      </c>
    </row>
    <row r="590" spans="1:11" ht="14.4" customHeight="1" x14ac:dyDescent="0.3">
      <c r="A590" s="831" t="s">
        <v>585</v>
      </c>
      <c r="B590" s="832" t="s">
        <v>586</v>
      </c>
      <c r="C590" s="835" t="s">
        <v>610</v>
      </c>
      <c r="D590" s="863" t="s">
        <v>611</v>
      </c>
      <c r="E590" s="835" t="s">
        <v>3481</v>
      </c>
      <c r="F590" s="863" t="s">
        <v>3482</v>
      </c>
      <c r="G590" s="835" t="s">
        <v>4167</v>
      </c>
      <c r="H590" s="835" t="s">
        <v>4168</v>
      </c>
      <c r="I590" s="849">
        <v>550.8699951171875</v>
      </c>
      <c r="J590" s="849">
        <v>80</v>
      </c>
      <c r="K590" s="850">
        <v>44069.66015625</v>
      </c>
    </row>
    <row r="591" spans="1:11" ht="14.4" customHeight="1" x14ac:dyDescent="0.3">
      <c r="A591" s="831" t="s">
        <v>585</v>
      </c>
      <c r="B591" s="832" t="s">
        <v>586</v>
      </c>
      <c r="C591" s="835" t="s">
        <v>610</v>
      </c>
      <c r="D591" s="863" t="s">
        <v>611</v>
      </c>
      <c r="E591" s="835" t="s">
        <v>3481</v>
      </c>
      <c r="F591" s="863" t="s">
        <v>3482</v>
      </c>
      <c r="G591" s="835" t="s">
        <v>4169</v>
      </c>
      <c r="H591" s="835" t="s">
        <v>4170</v>
      </c>
      <c r="I591" s="849">
        <v>26.020000457763672</v>
      </c>
      <c r="J591" s="849">
        <v>800</v>
      </c>
      <c r="K591" s="850">
        <v>20812.60009765625</v>
      </c>
    </row>
    <row r="592" spans="1:11" ht="14.4" customHeight="1" x14ac:dyDescent="0.3">
      <c r="A592" s="831" t="s">
        <v>585</v>
      </c>
      <c r="B592" s="832" t="s">
        <v>586</v>
      </c>
      <c r="C592" s="835" t="s">
        <v>610</v>
      </c>
      <c r="D592" s="863" t="s">
        <v>611</v>
      </c>
      <c r="E592" s="835" t="s">
        <v>3481</v>
      </c>
      <c r="F592" s="863" t="s">
        <v>3482</v>
      </c>
      <c r="G592" s="835" t="s">
        <v>4171</v>
      </c>
      <c r="H592" s="835" t="s">
        <v>4172</v>
      </c>
      <c r="I592" s="849">
        <v>26.020000457763672</v>
      </c>
      <c r="J592" s="849">
        <v>360</v>
      </c>
      <c r="K592" s="850">
        <v>9365.4698486328125</v>
      </c>
    </row>
    <row r="593" spans="1:11" ht="14.4" customHeight="1" x14ac:dyDescent="0.3">
      <c r="A593" s="831" t="s">
        <v>585</v>
      </c>
      <c r="B593" s="832" t="s">
        <v>586</v>
      </c>
      <c r="C593" s="835" t="s">
        <v>610</v>
      </c>
      <c r="D593" s="863" t="s">
        <v>611</v>
      </c>
      <c r="E593" s="835" t="s">
        <v>3481</v>
      </c>
      <c r="F593" s="863" t="s">
        <v>3482</v>
      </c>
      <c r="G593" s="835" t="s">
        <v>3511</v>
      </c>
      <c r="H593" s="835" t="s">
        <v>3512</v>
      </c>
      <c r="I593" s="849">
        <v>26.017143249511719</v>
      </c>
      <c r="J593" s="849">
        <v>475</v>
      </c>
      <c r="K593" s="850">
        <v>12357.25</v>
      </c>
    </row>
    <row r="594" spans="1:11" ht="14.4" customHeight="1" x14ac:dyDescent="0.3">
      <c r="A594" s="831" t="s">
        <v>585</v>
      </c>
      <c r="B594" s="832" t="s">
        <v>586</v>
      </c>
      <c r="C594" s="835" t="s">
        <v>610</v>
      </c>
      <c r="D594" s="863" t="s">
        <v>611</v>
      </c>
      <c r="E594" s="835" t="s">
        <v>3481</v>
      </c>
      <c r="F594" s="863" t="s">
        <v>3482</v>
      </c>
      <c r="G594" s="835" t="s">
        <v>3513</v>
      </c>
      <c r="H594" s="835" t="s">
        <v>3514</v>
      </c>
      <c r="I594" s="849">
        <v>49.909999847412109</v>
      </c>
      <c r="J594" s="849">
        <v>100</v>
      </c>
      <c r="K594" s="850">
        <v>4991.259765625</v>
      </c>
    </row>
    <row r="595" spans="1:11" ht="14.4" customHeight="1" x14ac:dyDescent="0.3">
      <c r="A595" s="831" t="s">
        <v>585</v>
      </c>
      <c r="B595" s="832" t="s">
        <v>586</v>
      </c>
      <c r="C595" s="835" t="s">
        <v>610</v>
      </c>
      <c r="D595" s="863" t="s">
        <v>611</v>
      </c>
      <c r="E595" s="835" t="s">
        <v>3481</v>
      </c>
      <c r="F595" s="863" t="s">
        <v>3482</v>
      </c>
      <c r="G595" s="835" t="s">
        <v>4173</v>
      </c>
      <c r="H595" s="835" t="s">
        <v>4174</v>
      </c>
      <c r="I595" s="849">
        <v>52.880001068115234</v>
      </c>
      <c r="J595" s="849">
        <v>10</v>
      </c>
      <c r="K595" s="850">
        <v>528.77001953125</v>
      </c>
    </row>
    <row r="596" spans="1:11" ht="14.4" customHeight="1" x14ac:dyDescent="0.3">
      <c r="A596" s="831" t="s">
        <v>585</v>
      </c>
      <c r="B596" s="832" t="s">
        <v>586</v>
      </c>
      <c r="C596" s="835" t="s">
        <v>610</v>
      </c>
      <c r="D596" s="863" t="s">
        <v>611</v>
      </c>
      <c r="E596" s="835" t="s">
        <v>3481</v>
      </c>
      <c r="F596" s="863" t="s">
        <v>3482</v>
      </c>
      <c r="G596" s="835" t="s">
        <v>4175</v>
      </c>
      <c r="H596" s="835" t="s">
        <v>4176</v>
      </c>
      <c r="I596" s="849">
        <v>10808.9296875</v>
      </c>
      <c r="J596" s="849">
        <v>2</v>
      </c>
      <c r="K596" s="850">
        <v>21617.859375</v>
      </c>
    </row>
    <row r="597" spans="1:11" ht="14.4" customHeight="1" x14ac:dyDescent="0.3">
      <c r="A597" s="831" t="s">
        <v>585</v>
      </c>
      <c r="B597" s="832" t="s">
        <v>586</v>
      </c>
      <c r="C597" s="835" t="s">
        <v>610</v>
      </c>
      <c r="D597" s="863" t="s">
        <v>611</v>
      </c>
      <c r="E597" s="835" t="s">
        <v>3481</v>
      </c>
      <c r="F597" s="863" t="s">
        <v>3482</v>
      </c>
      <c r="G597" s="835" t="s">
        <v>3846</v>
      </c>
      <c r="H597" s="835" t="s">
        <v>3847</v>
      </c>
      <c r="I597" s="849">
        <v>32.900001525878906</v>
      </c>
      <c r="J597" s="849">
        <v>450</v>
      </c>
      <c r="K597" s="850">
        <v>14804.9599609375</v>
      </c>
    </row>
    <row r="598" spans="1:11" ht="14.4" customHeight="1" x14ac:dyDescent="0.3">
      <c r="A598" s="831" t="s">
        <v>585</v>
      </c>
      <c r="B598" s="832" t="s">
        <v>586</v>
      </c>
      <c r="C598" s="835" t="s">
        <v>610</v>
      </c>
      <c r="D598" s="863" t="s">
        <v>611</v>
      </c>
      <c r="E598" s="835" t="s">
        <v>3481</v>
      </c>
      <c r="F598" s="863" t="s">
        <v>3482</v>
      </c>
      <c r="G598" s="835" t="s">
        <v>4177</v>
      </c>
      <c r="H598" s="835" t="s">
        <v>4178</v>
      </c>
      <c r="I598" s="849">
        <v>861.52001953125</v>
      </c>
      <c r="J598" s="849">
        <v>40</v>
      </c>
      <c r="K598" s="850">
        <v>36884.8701171875</v>
      </c>
    </row>
    <row r="599" spans="1:11" ht="14.4" customHeight="1" x14ac:dyDescent="0.3">
      <c r="A599" s="831" t="s">
        <v>585</v>
      </c>
      <c r="B599" s="832" t="s">
        <v>586</v>
      </c>
      <c r="C599" s="835" t="s">
        <v>610</v>
      </c>
      <c r="D599" s="863" t="s">
        <v>611</v>
      </c>
      <c r="E599" s="835" t="s">
        <v>3481</v>
      </c>
      <c r="F599" s="863" t="s">
        <v>3482</v>
      </c>
      <c r="G599" s="835" t="s">
        <v>4179</v>
      </c>
      <c r="H599" s="835" t="s">
        <v>4180</v>
      </c>
      <c r="I599" s="849">
        <v>861.52001953125</v>
      </c>
      <c r="J599" s="849">
        <v>100</v>
      </c>
      <c r="K599" s="850">
        <v>95307.740234375</v>
      </c>
    </row>
    <row r="600" spans="1:11" ht="14.4" customHeight="1" x14ac:dyDescent="0.3">
      <c r="A600" s="831" t="s">
        <v>585</v>
      </c>
      <c r="B600" s="832" t="s">
        <v>586</v>
      </c>
      <c r="C600" s="835" t="s">
        <v>610</v>
      </c>
      <c r="D600" s="863" t="s">
        <v>611</v>
      </c>
      <c r="E600" s="835" t="s">
        <v>3481</v>
      </c>
      <c r="F600" s="863" t="s">
        <v>3482</v>
      </c>
      <c r="G600" s="835" t="s">
        <v>3850</v>
      </c>
      <c r="H600" s="835" t="s">
        <v>3851</v>
      </c>
      <c r="I600" s="849">
        <v>109.47799835205078</v>
      </c>
      <c r="J600" s="849">
        <v>275</v>
      </c>
      <c r="K600" s="850">
        <v>30133.009765625</v>
      </c>
    </row>
    <row r="601" spans="1:11" ht="14.4" customHeight="1" x14ac:dyDescent="0.3">
      <c r="A601" s="831" t="s">
        <v>585</v>
      </c>
      <c r="B601" s="832" t="s">
        <v>586</v>
      </c>
      <c r="C601" s="835" t="s">
        <v>610</v>
      </c>
      <c r="D601" s="863" t="s">
        <v>611</v>
      </c>
      <c r="E601" s="835" t="s">
        <v>3481</v>
      </c>
      <c r="F601" s="863" t="s">
        <v>3482</v>
      </c>
      <c r="G601" s="835" t="s">
        <v>4181</v>
      </c>
      <c r="H601" s="835" t="s">
        <v>4182</v>
      </c>
      <c r="I601" s="849">
        <v>295.239990234375</v>
      </c>
      <c r="J601" s="849">
        <v>160</v>
      </c>
      <c r="K601" s="850">
        <v>47238.3984375</v>
      </c>
    </row>
    <row r="602" spans="1:11" ht="14.4" customHeight="1" x14ac:dyDescent="0.3">
      <c r="A602" s="831" t="s">
        <v>585</v>
      </c>
      <c r="B602" s="832" t="s">
        <v>586</v>
      </c>
      <c r="C602" s="835" t="s">
        <v>610</v>
      </c>
      <c r="D602" s="863" t="s">
        <v>611</v>
      </c>
      <c r="E602" s="835" t="s">
        <v>3481</v>
      </c>
      <c r="F602" s="863" t="s">
        <v>3482</v>
      </c>
      <c r="G602" s="835" t="s">
        <v>4183</v>
      </c>
      <c r="H602" s="835" t="s">
        <v>4184</v>
      </c>
      <c r="I602" s="849">
        <v>56.869998931884766</v>
      </c>
      <c r="J602" s="849">
        <v>380</v>
      </c>
      <c r="K602" s="850">
        <v>21610.600341796875</v>
      </c>
    </row>
    <row r="603" spans="1:11" ht="14.4" customHeight="1" x14ac:dyDescent="0.3">
      <c r="A603" s="831" t="s">
        <v>585</v>
      </c>
      <c r="B603" s="832" t="s">
        <v>586</v>
      </c>
      <c r="C603" s="835" t="s">
        <v>610</v>
      </c>
      <c r="D603" s="863" t="s">
        <v>611</v>
      </c>
      <c r="E603" s="835" t="s">
        <v>3481</v>
      </c>
      <c r="F603" s="863" t="s">
        <v>3482</v>
      </c>
      <c r="G603" s="835" t="s">
        <v>4185</v>
      </c>
      <c r="H603" s="835" t="s">
        <v>4186</v>
      </c>
      <c r="I603" s="849">
        <v>11380.990234375</v>
      </c>
      <c r="J603" s="849">
        <v>3</v>
      </c>
      <c r="K603" s="850">
        <v>34142.970703125</v>
      </c>
    </row>
    <row r="604" spans="1:11" ht="14.4" customHeight="1" x14ac:dyDescent="0.3">
      <c r="A604" s="831" t="s">
        <v>585</v>
      </c>
      <c r="B604" s="832" t="s">
        <v>586</v>
      </c>
      <c r="C604" s="835" t="s">
        <v>610</v>
      </c>
      <c r="D604" s="863" t="s">
        <v>611</v>
      </c>
      <c r="E604" s="835" t="s">
        <v>3481</v>
      </c>
      <c r="F604" s="863" t="s">
        <v>3482</v>
      </c>
      <c r="G604" s="835" t="s">
        <v>4187</v>
      </c>
      <c r="H604" s="835" t="s">
        <v>4188</v>
      </c>
      <c r="I604" s="849">
        <v>11380.993489583334</v>
      </c>
      <c r="J604" s="849">
        <v>3</v>
      </c>
      <c r="K604" s="850">
        <v>34142.98046875</v>
      </c>
    </row>
    <row r="605" spans="1:11" ht="14.4" customHeight="1" x14ac:dyDescent="0.3">
      <c r="A605" s="831" t="s">
        <v>585</v>
      </c>
      <c r="B605" s="832" t="s">
        <v>586</v>
      </c>
      <c r="C605" s="835" t="s">
        <v>610</v>
      </c>
      <c r="D605" s="863" t="s">
        <v>611</v>
      </c>
      <c r="E605" s="835" t="s">
        <v>3481</v>
      </c>
      <c r="F605" s="863" t="s">
        <v>3482</v>
      </c>
      <c r="G605" s="835" t="s">
        <v>4189</v>
      </c>
      <c r="H605" s="835" t="s">
        <v>4190</v>
      </c>
      <c r="I605" s="849">
        <v>11380.990234375</v>
      </c>
      <c r="J605" s="849">
        <v>3</v>
      </c>
      <c r="K605" s="850">
        <v>34142.970703125</v>
      </c>
    </row>
    <row r="606" spans="1:11" ht="14.4" customHeight="1" x14ac:dyDescent="0.3">
      <c r="A606" s="831" t="s">
        <v>585</v>
      </c>
      <c r="B606" s="832" t="s">
        <v>586</v>
      </c>
      <c r="C606" s="835" t="s">
        <v>610</v>
      </c>
      <c r="D606" s="863" t="s">
        <v>611</v>
      </c>
      <c r="E606" s="835" t="s">
        <v>3481</v>
      </c>
      <c r="F606" s="863" t="s">
        <v>3482</v>
      </c>
      <c r="G606" s="835" t="s">
        <v>4191</v>
      </c>
      <c r="H606" s="835" t="s">
        <v>4192</v>
      </c>
      <c r="I606" s="849">
        <v>13850.990234375</v>
      </c>
      <c r="J606" s="849">
        <v>1</v>
      </c>
      <c r="K606" s="850">
        <v>13850.990234375</v>
      </c>
    </row>
    <row r="607" spans="1:11" ht="14.4" customHeight="1" x14ac:dyDescent="0.3">
      <c r="A607" s="831" t="s">
        <v>585</v>
      </c>
      <c r="B607" s="832" t="s">
        <v>586</v>
      </c>
      <c r="C607" s="835" t="s">
        <v>610</v>
      </c>
      <c r="D607" s="863" t="s">
        <v>611</v>
      </c>
      <c r="E607" s="835" t="s">
        <v>3481</v>
      </c>
      <c r="F607" s="863" t="s">
        <v>3482</v>
      </c>
      <c r="G607" s="835" t="s">
        <v>4193</v>
      </c>
      <c r="H607" s="835" t="s">
        <v>4194</v>
      </c>
      <c r="I607" s="849">
        <v>13850.990234375</v>
      </c>
      <c r="J607" s="849">
        <v>2</v>
      </c>
      <c r="K607" s="850">
        <v>27701.98046875</v>
      </c>
    </row>
    <row r="608" spans="1:11" ht="14.4" customHeight="1" x14ac:dyDescent="0.3">
      <c r="A608" s="831" t="s">
        <v>585</v>
      </c>
      <c r="B608" s="832" t="s">
        <v>586</v>
      </c>
      <c r="C608" s="835" t="s">
        <v>610</v>
      </c>
      <c r="D608" s="863" t="s">
        <v>611</v>
      </c>
      <c r="E608" s="835" t="s">
        <v>3481</v>
      </c>
      <c r="F608" s="863" t="s">
        <v>3482</v>
      </c>
      <c r="G608" s="835" t="s">
        <v>4195</v>
      </c>
      <c r="H608" s="835" t="s">
        <v>4196</v>
      </c>
      <c r="I608" s="849">
        <v>13850.990234375</v>
      </c>
      <c r="J608" s="849">
        <v>4</v>
      </c>
      <c r="K608" s="850">
        <v>55403.9609375</v>
      </c>
    </row>
    <row r="609" spans="1:11" ht="14.4" customHeight="1" x14ac:dyDescent="0.3">
      <c r="A609" s="831" t="s">
        <v>585</v>
      </c>
      <c r="B609" s="832" t="s">
        <v>586</v>
      </c>
      <c r="C609" s="835" t="s">
        <v>610</v>
      </c>
      <c r="D609" s="863" t="s">
        <v>611</v>
      </c>
      <c r="E609" s="835" t="s">
        <v>3481</v>
      </c>
      <c r="F609" s="863" t="s">
        <v>3482</v>
      </c>
      <c r="G609" s="835" t="s">
        <v>4197</v>
      </c>
      <c r="H609" s="835" t="s">
        <v>4198</v>
      </c>
      <c r="I609" s="849">
        <v>45.979999542236328</v>
      </c>
      <c r="J609" s="849">
        <v>80</v>
      </c>
      <c r="K609" s="850">
        <v>3678.39990234375</v>
      </c>
    </row>
    <row r="610" spans="1:11" ht="14.4" customHeight="1" x14ac:dyDescent="0.3">
      <c r="A610" s="831" t="s">
        <v>585</v>
      </c>
      <c r="B610" s="832" t="s">
        <v>586</v>
      </c>
      <c r="C610" s="835" t="s">
        <v>610</v>
      </c>
      <c r="D610" s="863" t="s">
        <v>611</v>
      </c>
      <c r="E610" s="835" t="s">
        <v>3481</v>
      </c>
      <c r="F610" s="863" t="s">
        <v>3482</v>
      </c>
      <c r="G610" s="835" t="s">
        <v>4199</v>
      </c>
      <c r="H610" s="835" t="s">
        <v>4200</v>
      </c>
      <c r="I610" s="849">
        <v>45.979999542236328</v>
      </c>
      <c r="J610" s="849">
        <v>280</v>
      </c>
      <c r="K610" s="850">
        <v>12874.39990234375</v>
      </c>
    </row>
    <row r="611" spans="1:11" ht="14.4" customHeight="1" x14ac:dyDescent="0.3">
      <c r="A611" s="831" t="s">
        <v>585</v>
      </c>
      <c r="B611" s="832" t="s">
        <v>586</v>
      </c>
      <c r="C611" s="835" t="s">
        <v>610</v>
      </c>
      <c r="D611" s="863" t="s">
        <v>611</v>
      </c>
      <c r="E611" s="835" t="s">
        <v>3481</v>
      </c>
      <c r="F611" s="863" t="s">
        <v>3482</v>
      </c>
      <c r="G611" s="835" t="s">
        <v>4187</v>
      </c>
      <c r="H611" s="835" t="s">
        <v>4201</v>
      </c>
      <c r="I611" s="849">
        <v>11380.990234375</v>
      </c>
      <c r="J611" s="849">
        <v>2</v>
      </c>
      <c r="K611" s="850">
        <v>22761.98046875</v>
      </c>
    </row>
    <row r="612" spans="1:11" ht="14.4" customHeight="1" x14ac:dyDescent="0.3">
      <c r="A612" s="831" t="s">
        <v>585</v>
      </c>
      <c r="B612" s="832" t="s">
        <v>586</v>
      </c>
      <c r="C612" s="835" t="s">
        <v>610</v>
      </c>
      <c r="D612" s="863" t="s">
        <v>611</v>
      </c>
      <c r="E612" s="835" t="s">
        <v>3481</v>
      </c>
      <c r="F612" s="863" t="s">
        <v>3482</v>
      </c>
      <c r="G612" s="835" t="s">
        <v>4189</v>
      </c>
      <c r="H612" s="835" t="s">
        <v>4202</v>
      </c>
      <c r="I612" s="849">
        <v>11380.990234375</v>
      </c>
      <c r="J612" s="849">
        <v>2</v>
      </c>
      <c r="K612" s="850">
        <v>22761.98046875</v>
      </c>
    </row>
    <row r="613" spans="1:11" ht="14.4" customHeight="1" x14ac:dyDescent="0.3">
      <c r="A613" s="831" t="s">
        <v>585</v>
      </c>
      <c r="B613" s="832" t="s">
        <v>586</v>
      </c>
      <c r="C613" s="835" t="s">
        <v>610</v>
      </c>
      <c r="D613" s="863" t="s">
        <v>611</v>
      </c>
      <c r="E613" s="835" t="s">
        <v>3481</v>
      </c>
      <c r="F613" s="863" t="s">
        <v>3482</v>
      </c>
      <c r="G613" s="835" t="s">
        <v>4203</v>
      </c>
      <c r="H613" s="835" t="s">
        <v>4204</v>
      </c>
      <c r="I613" s="849">
        <v>4356</v>
      </c>
      <c r="J613" s="849">
        <v>1</v>
      </c>
      <c r="K613" s="850">
        <v>4356</v>
      </c>
    </row>
    <row r="614" spans="1:11" ht="14.4" customHeight="1" x14ac:dyDescent="0.3">
      <c r="A614" s="831" t="s">
        <v>585</v>
      </c>
      <c r="B614" s="832" t="s">
        <v>586</v>
      </c>
      <c r="C614" s="835" t="s">
        <v>610</v>
      </c>
      <c r="D614" s="863" t="s">
        <v>611</v>
      </c>
      <c r="E614" s="835" t="s">
        <v>3481</v>
      </c>
      <c r="F614" s="863" t="s">
        <v>3482</v>
      </c>
      <c r="G614" s="835" t="s">
        <v>4205</v>
      </c>
      <c r="H614" s="835" t="s">
        <v>4206</v>
      </c>
      <c r="I614" s="849">
        <v>4356</v>
      </c>
      <c r="J614" s="849">
        <v>1</v>
      </c>
      <c r="K614" s="850">
        <v>4356</v>
      </c>
    </row>
    <row r="615" spans="1:11" ht="14.4" customHeight="1" x14ac:dyDescent="0.3">
      <c r="A615" s="831" t="s">
        <v>585</v>
      </c>
      <c r="B615" s="832" t="s">
        <v>586</v>
      </c>
      <c r="C615" s="835" t="s">
        <v>610</v>
      </c>
      <c r="D615" s="863" t="s">
        <v>611</v>
      </c>
      <c r="E615" s="835" t="s">
        <v>3481</v>
      </c>
      <c r="F615" s="863" t="s">
        <v>3482</v>
      </c>
      <c r="G615" s="835" t="s">
        <v>4207</v>
      </c>
      <c r="H615" s="835" t="s">
        <v>4208</v>
      </c>
      <c r="I615" s="849">
        <v>3162.93994140625</v>
      </c>
      <c r="J615" s="849">
        <v>3</v>
      </c>
      <c r="K615" s="850">
        <v>9488.81982421875</v>
      </c>
    </row>
    <row r="616" spans="1:11" ht="14.4" customHeight="1" x14ac:dyDescent="0.3">
      <c r="A616" s="831" t="s">
        <v>585</v>
      </c>
      <c r="B616" s="832" t="s">
        <v>586</v>
      </c>
      <c r="C616" s="835" t="s">
        <v>610</v>
      </c>
      <c r="D616" s="863" t="s">
        <v>611</v>
      </c>
      <c r="E616" s="835" t="s">
        <v>3481</v>
      </c>
      <c r="F616" s="863" t="s">
        <v>3482</v>
      </c>
      <c r="G616" s="835" t="s">
        <v>4191</v>
      </c>
      <c r="H616" s="835" t="s">
        <v>4209</v>
      </c>
      <c r="I616" s="849">
        <v>13850.990234375</v>
      </c>
      <c r="J616" s="849">
        <v>2</v>
      </c>
      <c r="K616" s="850">
        <v>27701.98046875</v>
      </c>
    </row>
    <row r="617" spans="1:11" ht="14.4" customHeight="1" x14ac:dyDescent="0.3">
      <c r="A617" s="831" t="s">
        <v>585</v>
      </c>
      <c r="B617" s="832" t="s">
        <v>586</v>
      </c>
      <c r="C617" s="835" t="s">
        <v>610</v>
      </c>
      <c r="D617" s="863" t="s">
        <v>611</v>
      </c>
      <c r="E617" s="835" t="s">
        <v>3481</v>
      </c>
      <c r="F617" s="863" t="s">
        <v>3482</v>
      </c>
      <c r="G617" s="835" t="s">
        <v>4193</v>
      </c>
      <c r="H617" s="835" t="s">
        <v>4210</v>
      </c>
      <c r="I617" s="849">
        <v>13850.990234375</v>
      </c>
      <c r="J617" s="849">
        <v>2</v>
      </c>
      <c r="K617" s="850">
        <v>27701.98046875</v>
      </c>
    </row>
    <row r="618" spans="1:11" ht="14.4" customHeight="1" x14ac:dyDescent="0.3">
      <c r="A618" s="831" t="s">
        <v>585</v>
      </c>
      <c r="B618" s="832" t="s">
        <v>586</v>
      </c>
      <c r="C618" s="835" t="s">
        <v>610</v>
      </c>
      <c r="D618" s="863" t="s">
        <v>611</v>
      </c>
      <c r="E618" s="835" t="s">
        <v>3481</v>
      </c>
      <c r="F618" s="863" t="s">
        <v>3482</v>
      </c>
      <c r="G618" s="835" t="s">
        <v>4177</v>
      </c>
      <c r="H618" s="835" t="s">
        <v>4211</v>
      </c>
      <c r="I618" s="849">
        <v>1076.9000244140625</v>
      </c>
      <c r="J618" s="849">
        <v>20</v>
      </c>
      <c r="K618" s="850">
        <v>21538</v>
      </c>
    </row>
    <row r="619" spans="1:11" ht="14.4" customHeight="1" x14ac:dyDescent="0.3">
      <c r="A619" s="831" t="s">
        <v>585</v>
      </c>
      <c r="B619" s="832" t="s">
        <v>586</v>
      </c>
      <c r="C619" s="835" t="s">
        <v>610</v>
      </c>
      <c r="D619" s="863" t="s">
        <v>611</v>
      </c>
      <c r="E619" s="835" t="s">
        <v>3481</v>
      </c>
      <c r="F619" s="863" t="s">
        <v>3482</v>
      </c>
      <c r="G619" s="835" t="s">
        <v>4179</v>
      </c>
      <c r="H619" s="835" t="s">
        <v>4212</v>
      </c>
      <c r="I619" s="849">
        <v>1076.9000244140625</v>
      </c>
      <c r="J619" s="849">
        <v>70</v>
      </c>
      <c r="K619" s="850">
        <v>75383</v>
      </c>
    </row>
    <row r="620" spans="1:11" ht="14.4" customHeight="1" x14ac:dyDescent="0.3">
      <c r="A620" s="831" t="s">
        <v>585</v>
      </c>
      <c r="B620" s="832" t="s">
        <v>586</v>
      </c>
      <c r="C620" s="835" t="s">
        <v>610</v>
      </c>
      <c r="D620" s="863" t="s">
        <v>611</v>
      </c>
      <c r="E620" s="835" t="s">
        <v>3481</v>
      </c>
      <c r="F620" s="863" t="s">
        <v>3482</v>
      </c>
      <c r="G620" s="835" t="s">
        <v>4213</v>
      </c>
      <c r="H620" s="835" t="s">
        <v>4214</v>
      </c>
      <c r="I620" s="849">
        <v>1006.9500122070312</v>
      </c>
      <c r="J620" s="849">
        <v>10</v>
      </c>
      <c r="K620" s="850">
        <v>10069.5</v>
      </c>
    </row>
    <row r="621" spans="1:11" ht="14.4" customHeight="1" x14ac:dyDescent="0.3">
      <c r="A621" s="831" t="s">
        <v>585</v>
      </c>
      <c r="B621" s="832" t="s">
        <v>586</v>
      </c>
      <c r="C621" s="835" t="s">
        <v>610</v>
      </c>
      <c r="D621" s="863" t="s">
        <v>611</v>
      </c>
      <c r="E621" s="835" t="s">
        <v>3481</v>
      </c>
      <c r="F621" s="863" t="s">
        <v>3482</v>
      </c>
      <c r="G621" s="835" t="s">
        <v>4215</v>
      </c>
      <c r="H621" s="835" t="s">
        <v>4216</v>
      </c>
      <c r="I621" s="849">
        <v>1006.9500122070312</v>
      </c>
      <c r="J621" s="849">
        <v>10</v>
      </c>
      <c r="K621" s="850">
        <v>10069.5</v>
      </c>
    </row>
    <row r="622" spans="1:11" ht="14.4" customHeight="1" x14ac:dyDescent="0.3">
      <c r="A622" s="831" t="s">
        <v>585</v>
      </c>
      <c r="B622" s="832" t="s">
        <v>586</v>
      </c>
      <c r="C622" s="835" t="s">
        <v>610</v>
      </c>
      <c r="D622" s="863" t="s">
        <v>611</v>
      </c>
      <c r="E622" s="835" t="s">
        <v>3481</v>
      </c>
      <c r="F622" s="863" t="s">
        <v>3482</v>
      </c>
      <c r="G622" s="835" t="s">
        <v>4181</v>
      </c>
      <c r="H622" s="835" t="s">
        <v>4217</v>
      </c>
      <c r="I622" s="849">
        <v>295.239990234375</v>
      </c>
      <c r="J622" s="849">
        <v>100</v>
      </c>
      <c r="K622" s="850">
        <v>29523.9990234375</v>
      </c>
    </row>
    <row r="623" spans="1:11" ht="14.4" customHeight="1" x14ac:dyDescent="0.3">
      <c r="A623" s="831" t="s">
        <v>585</v>
      </c>
      <c r="B623" s="832" t="s">
        <v>586</v>
      </c>
      <c r="C623" s="835" t="s">
        <v>610</v>
      </c>
      <c r="D623" s="863" t="s">
        <v>611</v>
      </c>
      <c r="E623" s="835" t="s">
        <v>3481</v>
      </c>
      <c r="F623" s="863" t="s">
        <v>3482</v>
      </c>
      <c r="G623" s="835" t="s">
        <v>4218</v>
      </c>
      <c r="H623" s="835" t="s">
        <v>4219</v>
      </c>
      <c r="I623" s="849">
        <v>726</v>
      </c>
      <c r="J623" s="849">
        <v>20</v>
      </c>
      <c r="K623" s="850">
        <v>14520</v>
      </c>
    </row>
    <row r="624" spans="1:11" ht="14.4" customHeight="1" x14ac:dyDescent="0.3">
      <c r="A624" s="831" t="s">
        <v>585</v>
      </c>
      <c r="B624" s="832" t="s">
        <v>586</v>
      </c>
      <c r="C624" s="835" t="s">
        <v>610</v>
      </c>
      <c r="D624" s="863" t="s">
        <v>611</v>
      </c>
      <c r="E624" s="835" t="s">
        <v>3481</v>
      </c>
      <c r="F624" s="863" t="s">
        <v>3482</v>
      </c>
      <c r="G624" s="835" t="s">
        <v>4220</v>
      </c>
      <c r="H624" s="835" t="s">
        <v>4221</v>
      </c>
      <c r="I624" s="849">
        <v>726</v>
      </c>
      <c r="J624" s="849">
        <v>20</v>
      </c>
      <c r="K624" s="850">
        <v>14520</v>
      </c>
    </row>
    <row r="625" spans="1:11" ht="14.4" customHeight="1" x14ac:dyDescent="0.3">
      <c r="A625" s="831" t="s">
        <v>585</v>
      </c>
      <c r="B625" s="832" t="s">
        <v>586</v>
      </c>
      <c r="C625" s="835" t="s">
        <v>610</v>
      </c>
      <c r="D625" s="863" t="s">
        <v>611</v>
      </c>
      <c r="E625" s="835" t="s">
        <v>3481</v>
      </c>
      <c r="F625" s="863" t="s">
        <v>3482</v>
      </c>
      <c r="G625" s="835" t="s">
        <v>4222</v>
      </c>
      <c r="H625" s="835" t="s">
        <v>4223</v>
      </c>
      <c r="I625" s="849">
        <v>365.42001342773437</v>
      </c>
      <c r="J625" s="849">
        <v>20</v>
      </c>
      <c r="K625" s="850">
        <v>7308.39990234375</v>
      </c>
    </row>
    <row r="626" spans="1:11" ht="14.4" customHeight="1" x14ac:dyDescent="0.3">
      <c r="A626" s="831" t="s">
        <v>585</v>
      </c>
      <c r="B626" s="832" t="s">
        <v>586</v>
      </c>
      <c r="C626" s="835" t="s">
        <v>610</v>
      </c>
      <c r="D626" s="863" t="s">
        <v>611</v>
      </c>
      <c r="E626" s="835" t="s">
        <v>3481</v>
      </c>
      <c r="F626" s="863" t="s">
        <v>3482</v>
      </c>
      <c r="G626" s="835" t="s">
        <v>4224</v>
      </c>
      <c r="H626" s="835" t="s">
        <v>4225</v>
      </c>
      <c r="I626" s="849">
        <v>511.17999267578125</v>
      </c>
      <c r="J626" s="849">
        <v>80</v>
      </c>
      <c r="K626" s="850">
        <v>40894</v>
      </c>
    </row>
    <row r="627" spans="1:11" ht="14.4" customHeight="1" x14ac:dyDescent="0.3">
      <c r="A627" s="831" t="s">
        <v>585</v>
      </c>
      <c r="B627" s="832" t="s">
        <v>586</v>
      </c>
      <c r="C627" s="835" t="s">
        <v>610</v>
      </c>
      <c r="D627" s="863" t="s">
        <v>611</v>
      </c>
      <c r="E627" s="835" t="s">
        <v>3481</v>
      </c>
      <c r="F627" s="863" t="s">
        <v>3482</v>
      </c>
      <c r="G627" s="835" t="s">
        <v>4226</v>
      </c>
      <c r="H627" s="835" t="s">
        <v>4227</v>
      </c>
      <c r="I627" s="849">
        <v>630.40997314453125</v>
      </c>
      <c r="J627" s="849">
        <v>20</v>
      </c>
      <c r="K627" s="850">
        <v>12608.2001953125</v>
      </c>
    </row>
    <row r="628" spans="1:11" ht="14.4" customHeight="1" x14ac:dyDescent="0.3">
      <c r="A628" s="831" t="s">
        <v>585</v>
      </c>
      <c r="B628" s="832" t="s">
        <v>586</v>
      </c>
      <c r="C628" s="835" t="s">
        <v>610</v>
      </c>
      <c r="D628" s="863" t="s">
        <v>611</v>
      </c>
      <c r="E628" s="835" t="s">
        <v>3481</v>
      </c>
      <c r="F628" s="863" t="s">
        <v>3482</v>
      </c>
      <c r="G628" s="835" t="s">
        <v>4228</v>
      </c>
      <c r="H628" s="835" t="s">
        <v>4229</v>
      </c>
      <c r="I628" s="849">
        <v>2576.090087890625</v>
      </c>
      <c r="J628" s="849">
        <v>10</v>
      </c>
      <c r="K628" s="850">
        <v>25760.900390625</v>
      </c>
    </row>
    <row r="629" spans="1:11" ht="14.4" customHeight="1" x14ac:dyDescent="0.3">
      <c r="A629" s="831" t="s">
        <v>585</v>
      </c>
      <c r="B629" s="832" t="s">
        <v>586</v>
      </c>
      <c r="C629" s="835" t="s">
        <v>610</v>
      </c>
      <c r="D629" s="863" t="s">
        <v>611</v>
      </c>
      <c r="E629" s="835" t="s">
        <v>3481</v>
      </c>
      <c r="F629" s="863" t="s">
        <v>3482</v>
      </c>
      <c r="G629" s="835" t="s">
        <v>4230</v>
      </c>
      <c r="H629" s="835" t="s">
        <v>4231</v>
      </c>
      <c r="I629" s="849">
        <v>3539.25</v>
      </c>
      <c r="J629" s="849">
        <v>5</v>
      </c>
      <c r="K629" s="850">
        <v>17696.25</v>
      </c>
    </row>
    <row r="630" spans="1:11" ht="14.4" customHeight="1" x14ac:dyDescent="0.3">
      <c r="A630" s="831" t="s">
        <v>585</v>
      </c>
      <c r="B630" s="832" t="s">
        <v>586</v>
      </c>
      <c r="C630" s="835" t="s">
        <v>610</v>
      </c>
      <c r="D630" s="863" t="s">
        <v>611</v>
      </c>
      <c r="E630" s="835" t="s">
        <v>3481</v>
      </c>
      <c r="F630" s="863" t="s">
        <v>3482</v>
      </c>
      <c r="G630" s="835" t="s">
        <v>4232</v>
      </c>
      <c r="H630" s="835" t="s">
        <v>4233</v>
      </c>
      <c r="I630" s="849">
        <v>3539.25</v>
      </c>
      <c r="J630" s="849">
        <v>7</v>
      </c>
      <c r="K630" s="850">
        <v>24774.75</v>
      </c>
    </row>
    <row r="631" spans="1:11" ht="14.4" customHeight="1" x14ac:dyDescent="0.3">
      <c r="A631" s="831" t="s">
        <v>585</v>
      </c>
      <c r="B631" s="832" t="s">
        <v>586</v>
      </c>
      <c r="C631" s="835" t="s">
        <v>610</v>
      </c>
      <c r="D631" s="863" t="s">
        <v>611</v>
      </c>
      <c r="E631" s="835" t="s">
        <v>3481</v>
      </c>
      <c r="F631" s="863" t="s">
        <v>3482</v>
      </c>
      <c r="G631" s="835" t="s">
        <v>4234</v>
      </c>
      <c r="H631" s="835" t="s">
        <v>4235</v>
      </c>
      <c r="I631" s="849">
        <v>3539.25</v>
      </c>
      <c r="J631" s="849">
        <v>1</v>
      </c>
      <c r="K631" s="850">
        <v>3539.25</v>
      </c>
    </row>
    <row r="632" spans="1:11" ht="14.4" customHeight="1" x14ac:dyDescent="0.3">
      <c r="A632" s="831" t="s">
        <v>585</v>
      </c>
      <c r="B632" s="832" t="s">
        <v>586</v>
      </c>
      <c r="C632" s="835" t="s">
        <v>610</v>
      </c>
      <c r="D632" s="863" t="s">
        <v>611</v>
      </c>
      <c r="E632" s="835" t="s">
        <v>3481</v>
      </c>
      <c r="F632" s="863" t="s">
        <v>3482</v>
      </c>
      <c r="G632" s="835" t="s">
        <v>4236</v>
      </c>
      <c r="H632" s="835" t="s">
        <v>4237</v>
      </c>
      <c r="I632" s="849">
        <v>17.979999542236328</v>
      </c>
      <c r="J632" s="849">
        <v>250</v>
      </c>
      <c r="K632" s="850">
        <v>4495.090087890625</v>
      </c>
    </row>
    <row r="633" spans="1:11" ht="14.4" customHeight="1" x14ac:dyDescent="0.3">
      <c r="A633" s="831" t="s">
        <v>585</v>
      </c>
      <c r="B633" s="832" t="s">
        <v>586</v>
      </c>
      <c r="C633" s="835" t="s">
        <v>610</v>
      </c>
      <c r="D633" s="863" t="s">
        <v>611</v>
      </c>
      <c r="E633" s="835" t="s">
        <v>3481</v>
      </c>
      <c r="F633" s="863" t="s">
        <v>3482</v>
      </c>
      <c r="G633" s="835" t="s">
        <v>4238</v>
      </c>
      <c r="H633" s="835" t="s">
        <v>4239</v>
      </c>
      <c r="I633" s="849">
        <v>17.979999542236328</v>
      </c>
      <c r="J633" s="849">
        <v>150</v>
      </c>
      <c r="K633" s="850">
        <v>2697.06005859375</v>
      </c>
    </row>
    <row r="634" spans="1:11" ht="14.4" customHeight="1" x14ac:dyDescent="0.3">
      <c r="A634" s="831" t="s">
        <v>585</v>
      </c>
      <c r="B634" s="832" t="s">
        <v>586</v>
      </c>
      <c r="C634" s="835" t="s">
        <v>610</v>
      </c>
      <c r="D634" s="863" t="s">
        <v>611</v>
      </c>
      <c r="E634" s="835" t="s">
        <v>3481</v>
      </c>
      <c r="F634" s="863" t="s">
        <v>3482</v>
      </c>
      <c r="G634" s="835" t="s">
        <v>4240</v>
      </c>
      <c r="H634" s="835" t="s">
        <v>4241</v>
      </c>
      <c r="I634" s="849">
        <v>1349.90625</v>
      </c>
      <c r="J634" s="849">
        <v>200</v>
      </c>
      <c r="K634" s="850">
        <v>281942.0703125</v>
      </c>
    </row>
    <row r="635" spans="1:11" ht="14.4" customHeight="1" x14ac:dyDescent="0.3">
      <c r="A635" s="831" t="s">
        <v>585</v>
      </c>
      <c r="B635" s="832" t="s">
        <v>586</v>
      </c>
      <c r="C635" s="835" t="s">
        <v>610</v>
      </c>
      <c r="D635" s="863" t="s">
        <v>611</v>
      </c>
      <c r="E635" s="835" t="s">
        <v>3481</v>
      </c>
      <c r="F635" s="863" t="s">
        <v>3482</v>
      </c>
      <c r="G635" s="835" t="s">
        <v>4242</v>
      </c>
      <c r="H635" s="835" t="s">
        <v>4243</v>
      </c>
      <c r="I635" s="849">
        <v>1304.3800048828125</v>
      </c>
      <c r="J635" s="849">
        <v>20</v>
      </c>
      <c r="K635" s="850">
        <v>26087.599609375</v>
      </c>
    </row>
    <row r="636" spans="1:11" ht="14.4" customHeight="1" x14ac:dyDescent="0.3">
      <c r="A636" s="831" t="s">
        <v>585</v>
      </c>
      <c r="B636" s="832" t="s">
        <v>586</v>
      </c>
      <c r="C636" s="835" t="s">
        <v>610</v>
      </c>
      <c r="D636" s="863" t="s">
        <v>611</v>
      </c>
      <c r="E636" s="835" t="s">
        <v>3481</v>
      </c>
      <c r="F636" s="863" t="s">
        <v>3482</v>
      </c>
      <c r="G636" s="835" t="s">
        <v>4244</v>
      </c>
      <c r="H636" s="835" t="s">
        <v>4245</v>
      </c>
      <c r="I636" s="849">
        <v>1157.0625</v>
      </c>
      <c r="J636" s="849">
        <v>30</v>
      </c>
      <c r="K636" s="850">
        <v>37413.1796875</v>
      </c>
    </row>
    <row r="637" spans="1:11" ht="14.4" customHeight="1" x14ac:dyDescent="0.3">
      <c r="A637" s="831" t="s">
        <v>585</v>
      </c>
      <c r="B637" s="832" t="s">
        <v>586</v>
      </c>
      <c r="C637" s="835" t="s">
        <v>610</v>
      </c>
      <c r="D637" s="863" t="s">
        <v>611</v>
      </c>
      <c r="E637" s="835" t="s">
        <v>3481</v>
      </c>
      <c r="F637" s="863" t="s">
        <v>3482</v>
      </c>
      <c r="G637" s="835" t="s">
        <v>4246</v>
      </c>
      <c r="H637" s="835" t="s">
        <v>4247</v>
      </c>
      <c r="I637" s="849">
        <v>1304.3800048828125</v>
      </c>
      <c r="J637" s="849">
        <v>20</v>
      </c>
      <c r="K637" s="850">
        <v>26087.599609375</v>
      </c>
    </row>
    <row r="638" spans="1:11" ht="14.4" customHeight="1" x14ac:dyDescent="0.3">
      <c r="A638" s="831" t="s">
        <v>585</v>
      </c>
      <c r="B638" s="832" t="s">
        <v>586</v>
      </c>
      <c r="C638" s="835" t="s">
        <v>610</v>
      </c>
      <c r="D638" s="863" t="s">
        <v>611</v>
      </c>
      <c r="E638" s="835" t="s">
        <v>3481</v>
      </c>
      <c r="F638" s="863" t="s">
        <v>3482</v>
      </c>
      <c r="G638" s="835" t="s">
        <v>4248</v>
      </c>
      <c r="H638" s="835" t="s">
        <v>4249</v>
      </c>
      <c r="I638" s="849">
        <v>5493.39990234375</v>
      </c>
      <c r="J638" s="849">
        <v>1</v>
      </c>
      <c r="K638" s="850">
        <v>5493.39990234375</v>
      </c>
    </row>
    <row r="639" spans="1:11" ht="14.4" customHeight="1" x14ac:dyDescent="0.3">
      <c r="A639" s="831" t="s">
        <v>585</v>
      </c>
      <c r="B639" s="832" t="s">
        <v>586</v>
      </c>
      <c r="C639" s="835" t="s">
        <v>610</v>
      </c>
      <c r="D639" s="863" t="s">
        <v>611</v>
      </c>
      <c r="E639" s="835" t="s">
        <v>3481</v>
      </c>
      <c r="F639" s="863" t="s">
        <v>3482</v>
      </c>
      <c r="G639" s="835" t="s">
        <v>4250</v>
      </c>
      <c r="H639" s="835" t="s">
        <v>4251</v>
      </c>
      <c r="I639" s="849">
        <v>5493.39990234375</v>
      </c>
      <c r="J639" s="849">
        <v>1</v>
      </c>
      <c r="K639" s="850">
        <v>5493.39990234375</v>
      </c>
    </row>
    <row r="640" spans="1:11" ht="14.4" customHeight="1" x14ac:dyDescent="0.3">
      <c r="A640" s="831" t="s">
        <v>585</v>
      </c>
      <c r="B640" s="832" t="s">
        <v>586</v>
      </c>
      <c r="C640" s="835" t="s">
        <v>610</v>
      </c>
      <c r="D640" s="863" t="s">
        <v>611</v>
      </c>
      <c r="E640" s="835" t="s">
        <v>3481</v>
      </c>
      <c r="F640" s="863" t="s">
        <v>3482</v>
      </c>
      <c r="G640" s="835" t="s">
        <v>4252</v>
      </c>
      <c r="H640" s="835" t="s">
        <v>4253</v>
      </c>
      <c r="I640" s="849">
        <v>5307.9674072265625</v>
      </c>
      <c r="J640" s="849">
        <v>4</v>
      </c>
      <c r="K640" s="850">
        <v>21231.86962890625</v>
      </c>
    </row>
    <row r="641" spans="1:11" ht="14.4" customHeight="1" x14ac:dyDescent="0.3">
      <c r="A641" s="831" t="s">
        <v>585</v>
      </c>
      <c r="B641" s="832" t="s">
        <v>586</v>
      </c>
      <c r="C641" s="835" t="s">
        <v>610</v>
      </c>
      <c r="D641" s="863" t="s">
        <v>611</v>
      </c>
      <c r="E641" s="835" t="s">
        <v>3481</v>
      </c>
      <c r="F641" s="863" t="s">
        <v>3482</v>
      </c>
      <c r="G641" s="835" t="s">
        <v>4254</v>
      </c>
      <c r="H641" s="835" t="s">
        <v>4255</v>
      </c>
      <c r="I641" s="849">
        <v>5122.534912109375</v>
      </c>
      <c r="J641" s="849">
        <v>4</v>
      </c>
      <c r="K641" s="850">
        <v>20490.1396484375</v>
      </c>
    </row>
    <row r="642" spans="1:11" ht="14.4" customHeight="1" x14ac:dyDescent="0.3">
      <c r="A642" s="831" t="s">
        <v>585</v>
      </c>
      <c r="B642" s="832" t="s">
        <v>586</v>
      </c>
      <c r="C642" s="835" t="s">
        <v>610</v>
      </c>
      <c r="D642" s="863" t="s">
        <v>611</v>
      </c>
      <c r="E642" s="835" t="s">
        <v>3481</v>
      </c>
      <c r="F642" s="863" t="s">
        <v>3482</v>
      </c>
      <c r="G642" s="835" t="s">
        <v>4256</v>
      </c>
      <c r="H642" s="835" t="s">
        <v>4257</v>
      </c>
      <c r="I642" s="849">
        <v>834.9000244140625</v>
      </c>
      <c r="J642" s="849">
        <v>20</v>
      </c>
      <c r="K642" s="850">
        <v>16698</v>
      </c>
    </row>
    <row r="643" spans="1:11" ht="14.4" customHeight="1" x14ac:dyDescent="0.3">
      <c r="A643" s="831" t="s">
        <v>585</v>
      </c>
      <c r="B643" s="832" t="s">
        <v>586</v>
      </c>
      <c r="C643" s="835" t="s">
        <v>610</v>
      </c>
      <c r="D643" s="863" t="s">
        <v>611</v>
      </c>
      <c r="E643" s="835" t="s">
        <v>3481</v>
      </c>
      <c r="F643" s="863" t="s">
        <v>3482</v>
      </c>
      <c r="G643" s="835" t="s">
        <v>4258</v>
      </c>
      <c r="H643" s="835" t="s">
        <v>4259</v>
      </c>
      <c r="I643" s="849">
        <v>834.9000244140625</v>
      </c>
      <c r="J643" s="849">
        <v>30</v>
      </c>
      <c r="K643" s="850">
        <v>25047</v>
      </c>
    </row>
    <row r="644" spans="1:11" ht="14.4" customHeight="1" x14ac:dyDescent="0.3">
      <c r="A644" s="831" t="s">
        <v>585</v>
      </c>
      <c r="B644" s="832" t="s">
        <v>586</v>
      </c>
      <c r="C644" s="835" t="s">
        <v>610</v>
      </c>
      <c r="D644" s="863" t="s">
        <v>611</v>
      </c>
      <c r="E644" s="835" t="s">
        <v>3481</v>
      </c>
      <c r="F644" s="863" t="s">
        <v>3482</v>
      </c>
      <c r="G644" s="835" t="s">
        <v>4260</v>
      </c>
      <c r="H644" s="835" t="s">
        <v>4261</v>
      </c>
      <c r="I644" s="849">
        <v>834.9000244140625</v>
      </c>
      <c r="J644" s="849">
        <v>20</v>
      </c>
      <c r="K644" s="850">
        <v>16698</v>
      </c>
    </row>
    <row r="645" spans="1:11" ht="14.4" customHeight="1" x14ac:dyDescent="0.3">
      <c r="A645" s="831" t="s">
        <v>585</v>
      </c>
      <c r="B645" s="832" t="s">
        <v>586</v>
      </c>
      <c r="C645" s="835" t="s">
        <v>610</v>
      </c>
      <c r="D645" s="863" t="s">
        <v>611</v>
      </c>
      <c r="E645" s="835" t="s">
        <v>3481</v>
      </c>
      <c r="F645" s="863" t="s">
        <v>3482</v>
      </c>
      <c r="G645" s="835" t="s">
        <v>4262</v>
      </c>
      <c r="H645" s="835" t="s">
        <v>4263</v>
      </c>
      <c r="I645" s="849">
        <v>834.9000244140625</v>
      </c>
      <c r="J645" s="849">
        <v>30</v>
      </c>
      <c r="K645" s="850">
        <v>25047</v>
      </c>
    </row>
    <row r="646" spans="1:11" ht="14.4" customHeight="1" x14ac:dyDescent="0.3">
      <c r="A646" s="831" t="s">
        <v>585</v>
      </c>
      <c r="B646" s="832" t="s">
        <v>586</v>
      </c>
      <c r="C646" s="835" t="s">
        <v>610</v>
      </c>
      <c r="D646" s="863" t="s">
        <v>611</v>
      </c>
      <c r="E646" s="835" t="s">
        <v>3481</v>
      </c>
      <c r="F646" s="863" t="s">
        <v>3482</v>
      </c>
      <c r="G646" s="835" t="s">
        <v>4264</v>
      </c>
      <c r="H646" s="835" t="s">
        <v>4265</v>
      </c>
      <c r="I646" s="849">
        <v>834.9000244140625</v>
      </c>
      <c r="J646" s="849">
        <v>10</v>
      </c>
      <c r="K646" s="850">
        <v>8349</v>
      </c>
    </row>
    <row r="647" spans="1:11" ht="14.4" customHeight="1" x14ac:dyDescent="0.3">
      <c r="A647" s="831" t="s">
        <v>585</v>
      </c>
      <c r="B647" s="832" t="s">
        <v>586</v>
      </c>
      <c r="C647" s="835" t="s">
        <v>610</v>
      </c>
      <c r="D647" s="863" t="s">
        <v>611</v>
      </c>
      <c r="E647" s="835" t="s">
        <v>3481</v>
      </c>
      <c r="F647" s="863" t="s">
        <v>3482</v>
      </c>
      <c r="G647" s="835" t="s">
        <v>3850</v>
      </c>
      <c r="H647" s="835" t="s">
        <v>4266</v>
      </c>
      <c r="I647" s="849">
        <v>107.89999771118164</v>
      </c>
      <c r="J647" s="849">
        <v>125</v>
      </c>
      <c r="K647" s="850">
        <v>13421.75</v>
      </c>
    </row>
    <row r="648" spans="1:11" ht="14.4" customHeight="1" x14ac:dyDescent="0.3">
      <c r="A648" s="831" t="s">
        <v>585</v>
      </c>
      <c r="B648" s="832" t="s">
        <v>586</v>
      </c>
      <c r="C648" s="835" t="s">
        <v>610</v>
      </c>
      <c r="D648" s="863" t="s">
        <v>611</v>
      </c>
      <c r="E648" s="835" t="s">
        <v>3481</v>
      </c>
      <c r="F648" s="863" t="s">
        <v>3482</v>
      </c>
      <c r="G648" s="835" t="s">
        <v>4267</v>
      </c>
      <c r="H648" s="835" t="s">
        <v>4268</v>
      </c>
      <c r="I648" s="849">
        <v>18.389999389648438</v>
      </c>
      <c r="J648" s="849">
        <v>36</v>
      </c>
      <c r="K648" s="850">
        <v>662.05998229980469</v>
      </c>
    </row>
    <row r="649" spans="1:11" ht="14.4" customHeight="1" x14ac:dyDescent="0.3">
      <c r="A649" s="831" t="s">
        <v>585</v>
      </c>
      <c r="B649" s="832" t="s">
        <v>586</v>
      </c>
      <c r="C649" s="835" t="s">
        <v>610</v>
      </c>
      <c r="D649" s="863" t="s">
        <v>611</v>
      </c>
      <c r="E649" s="835" t="s">
        <v>3481</v>
      </c>
      <c r="F649" s="863" t="s">
        <v>3482</v>
      </c>
      <c r="G649" s="835" t="s">
        <v>4269</v>
      </c>
      <c r="H649" s="835" t="s">
        <v>4270</v>
      </c>
      <c r="I649" s="849">
        <v>13.199999809265137</v>
      </c>
      <c r="J649" s="849">
        <v>30</v>
      </c>
      <c r="K649" s="850">
        <v>396</v>
      </c>
    </row>
    <row r="650" spans="1:11" ht="14.4" customHeight="1" x14ac:dyDescent="0.3">
      <c r="A650" s="831" t="s">
        <v>585</v>
      </c>
      <c r="B650" s="832" t="s">
        <v>586</v>
      </c>
      <c r="C650" s="835" t="s">
        <v>610</v>
      </c>
      <c r="D650" s="863" t="s">
        <v>611</v>
      </c>
      <c r="E650" s="835" t="s">
        <v>3481</v>
      </c>
      <c r="F650" s="863" t="s">
        <v>3482</v>
      </c>
      <c r="G650" s="835" t="s">
        <v>3519</v>
      </c>
      <c r="H650" s="835" t="s">
        <v>3520</v>
      </c>
      <c r="I650" s="849">
        <v>13.199999809265137</v>
      </c>
      <c r="J650" s="849">
        <v>300</v>
      </c>
      <c r="K650" s="850">
        <v>3960</v>
      </c>
    </row>
    <row r="651" spans="1:11" ht="14.4" customHeight="1" x14ac:dyDescent="0.3">
      <c r="A651" s="831" t="s">
        <v>585</v>
      </c>
      <c r="B651" s="832" t="s">
        <v>586</v>
      </c>
      <c r="C651" s="835" t="s">
        <v>610</v>
      </c>
      <c r="D651" s="863" t="s">
        <v>611</v>
      </c>
      <c r="E651" s="835" t="s">
        <v>3481</v>
      </c>
      <c r="F651" s="863" t="s">
        <v>3482</v>
      </c>
      <c r="G651" s="835" t="s">
        <v>4271</v>
      </c>
      <c r="H651" s="835" t="s">
        <v>4272</v>
      </c>
      <c r="I651" s="849">
        <v>365.42001342773437</v>
      </c>
      <c r="J651" s="849">
        <v>15</v>
      </c>
      <c r="K651" s="850">
        <v>5481.2999267578125</v>
      </c>
    </row>
    <row r="652" spans="1:11" ht="14.4" customHeight="1" x14ac:dyDescent="0.3">
      <c r="A652" s="831" t="s">
        <v>585</v>
      </c>
      <c r="B652" s="832" t="s">
        <v>586</v>
      </c>
      <c r="C652" s="835" t="s">
        <v>610</v>
      </c>
      <c r="D652" s="863" t="s">
        <v>611</v>
      </c>
      <c r="E652" s="835" t="s">
        <v>3481</v>
      </c>
      <c r="F652" s="863" t="s">
        <v>3482</v>
      </c>
      <c r="G652" s="835" t="s">
        <v>4273</v>
      </c>
      <c r="H652" s="835" t="s">
        <v>4274</v>
      </c>
      <c r="I652" s="849">
        <v>365.42001342773437</v>
      </c>
      <c r="J652" s="849">
        <v>10</v>
      </c>
      <c r="K652" s="850">
        <v>3654.199951171875</v>
      </c>
    </row>
    <row r="653" spans="1:11" ht="14.4" customHeight="1" x14ac:dyDescent="0.3">
      <c r="A653" s="831" t="s">
        <v>585</v>
      </c>
      <c r="B653" s="832" t="s">
        <v>586</v>
      </c>
      <c r="C653" s="835" t="s">
        <v>610</v>
      </c>
      <c r="D653" s="863" t="s">
        <v>611</v>
      </c>
      <c r="E653" s="835" t="s">
        <v>3481</v>
      </c>
      <c r="F653" s="863" t="s">
        <v>3482</v>
      </c>
      <c r="G653" s="835" t="s">
        <v>4273</v>
      </c>
      <c r="H653" s="835" t="s">
        <v>4275</v>
      </c>
      <c r="I653" s="849">
        <v>365.42001342773437</v>
      </c>
      <c r="J653" s="849">
        <v>-4</v>
      </c>
      <c r="K653" s="850">
        <v>-1461.6800537109375</v>
      </c>
    </row>
    <row r="654" spans="1:11" ht="14.4" customHeight="1" x14ac:dyDescent="0.3">
      <c r="A654" s="831" t="s">
        <v>585</v>
      </c>
      <c r="B654" s="832" t="s">
        <v>586</v>
      </c>
      <c r="C654" s="835" t="s">
        <v>610</v>
      </c>
      <c r="D654" s="863" t="s">
        <v>611</v>
      </c>
      <c r="E654" s="835" t="s">
        <v>3481</v>
      </c>
      <c r="F654" s="863" t="s">
        <v>3482</v>
      </c>
      <c r="G654" s="835" t="s">
        <v>4276</v>
      </c>
      <c r="H654" s="835" t="s">
        <v>4277</v>
      </c>
      <c r="I654" s="849">
        <v>423.5</v>
      </c>
      <c r="J654" s="849">
        <v>-1</v>
      </c>
      <c r="K654" s="850">
        <v>-423.5</v>
      </c>
    </row>
    <row r="655" spans="1:11" ht="14.4" customHeight="1" x14ac:dyDescent="0.3">
      <c r="A655" s="831" t="s">
        <v>585</v>
      </c>
      <c r="B655" s="832" t="s">
        <v>586</v>
      </c>
      <c r="C655" s="835" t="s">
        <v>610</v>
      </c>
      <c r="D655" s="863" t="s">
        <v>611</v>
      </c>
      <c r="E655" s="835" t="s">
        <v>3481</v>
      </c>
      <c r="F655" s="863" t="s">
        <v>3482</v>
      </c>
      <c r="G655" s="835" t="s">
        <v>4278</v>
      </c>
      <c r="H655" s="835" t="s">
        <v>4279</v>
      </c>
      <c r="I655" s="849">
        <v>423.5</v>
      </c>
      <c r="J655" s="849">
        <v>7</v>
      </c>
      <c r="K655" s="850">
        <v>2964.5</v>
      </c>
    </row>
    <row r="656" spans="1:11" ht="14.4" customHeight="1" x14ac:dyDescent="0.3">
      <c r="A656" s="831" t="s">
        <v>585</v>
      </c>
      <c r="B656" s="832" t="s">
        <v>586</v>
      </c>
      <c r="C656" s="835" t="s">
        <v>610</v>
      </c>
      <c r="D656" s="863" t="s">
        <v>611</v>
      </c>
      <c r="E656" s="835" t="s">
        <v>3481</v>
      </c>
      <c r="F656" s="863" t="s">
        <v>3482</v>
      </c>
      <c r="G656" s="835" t="s">
        <v>4280</v>
      </c>
      <c r="H656" s="835" t="s">
        <v>4281</v>
      </c>
      <c r="I656" s="849">
        <v>22.870000839233398</v>
      </c>
      <c r="J656" s="849">
        <v>24</v>
      </c>
      <c r="K656" s="850">
        <v>548.9000244140625</v>
      </c>
    </row>
    <row r="657" spans="1:11" ht="14.4" customHeight="1" x14ac:dyDescent="0.3">
      <c r="A657" s="831" t="s">
        <v>585</v>
      </c>
      <c r="B657" s="832" t="s">
        <v>586</v>
      </c>
      <c r="C657" s="835" t="s">
        <v>610</v>
      </c>
      <c r="D657" s="863" t="s">
        <v>611</v>
      </c>
      <c r="E657" s="835" t="s">
        <v>3481</v>
      </c>
      <c r="F657" s="863" t="s">
        <v>3482</v>
      </c>
      <c r="G657" s="835" t="s">
        <v>4282</v>
      </c>
      <c r="H657" s="835" t="s">
        <v>4283</v>
      </c>
      <c r="I657" s="849">
        <v>1305.8199462890625</v>
      </c>
      <c r="J657" s="849">
        <v>20</v>
      </c>
      <c r="K657" s="850">
        <v>26116.400390625</v>
      </c>
    </row>
    <row r="658" spans="1:11" ht="14.4" customHeight="1" x14ac:dyDescent="0.3">
      <c r="A658" s="831" t="s">
        <v>585</v>
      </c>
      <c r="B658" s="832" t="s">
        <v>586</v>
      </c>
      <c r="C658" s="835" t="s">
        <v>610</v>
      </c>
      <c r="D658" s="863" t="s">
        <v>611</v>
      </c>
      <c r="E658" s="835" t="s">
        <v>3481</v>
      </c>
      <c r="F658" s="863" t="s">
        <v>3482</v>
      </c>
      <c r="G658" s="835" t="s">
        <v>4284</v>
      </c>
      <c r="H658" s="835" t="s">
        <v>4285</v>
      </c>
      <c r="I658" s="849">
        <v>58685</v>
      </c>
      <c r="J658" s="849">
        <v>8</v>
      </c>
      <c r="K658" s="850">
        <v>469480</v>
      </c>
    </row>
    <row r="659" spans="1:11" ht="14.4" customHeight="1" x14ac:dyDescent="0.3">
      <c r="A659" s="831" t="s">
        <v>585</v>
      </c>
      <c r="B659" s="832" t="s">
        <v>586</v>
      </c>
      <c r="C659" s="835" t="s">
        <v>610</v>
      </c>
      <c r="D659" s="863" t="s">
        <v>611</v>
      </c>
      <c r="E659" s="835" t="s">
        <v>3481</v>
      </c>
      <c r="F659" s="863" t="s">
        <v>3482</v>
      </c>
      <c r="G659" s="835" t="s">
        <v>4286</v>
      </c>
      <c r="H659" s="835" t="s">
        <v>4287</v>
      </c>
      <c r="I659" s="849">
        <v>6219.68994140625</v>
      </c>
      <c r="J659" s="849">
        <v>3</v>
      </c>
      <c r="K659" s="850">
        <v>18659.06982421875</v>
      </c>
    </row>
    <row r="660" spans="1:11" ht="14.4" customHeight="1" x14ac:dyDescent="0.3">
      <c r="A660" s="831" t="s">
        <v>585</v>
      </c>
      <c r="B660" s="832" t="s">
        <v>586</v>
      </c>
      <c r="C660" s="835" t="s">
        <v>610</v>
      </c>
      <c r="D660" s="863" t="s">
        <v>611</v>
      </c>
      <c r="E660" s="835" t="s">
        <v>3481</v>
      </c>
      <c r="F660" s="863" t="s">
        <v>3482</v>
      </c>
      <c r="G660" s="835" t="s">
        <v>4288</v>
      </c>
      <c r="H660" s="835" t="s">
        <v>4289</v>
      </c>
      <c r="I660" s="849">
        <v>139.25999450683594</v>
      </c>
      <c r="J660" s="849">
        <v>180</v>
      </c>
      <c r="K660" s="850">
        <v>25066.599609375</v>
      </c>
    </row>
    <row r="661" spans="1:11" ht="14.4" customHeight="1" x14ac:dyDescent="0.3">
      <c r="A661" s="831" t="s">
        <v>585</v>
      </c>
      <c r="B661" s="832" t="s">
        <v>586</v>
      </c>
      <c r="C661" s="835" t="s">
        <v>610</v>
      </c>
      <c r="D661" s="863" t="s">
        <v>611</v>
      </c>
      <c r="E661" s="835" t="s">
        <v>3481</v>
      </c>
      <c r="F661" s="863" t="s">
        <v>3482</v>
      </c>
      <c r="G661" s="835" t="s">
        <v>4290</v>
      </c>
      <c r="H661" s="835" t="s">
        <v>4291</v>
      </c>
      <c r="I661" s="849">
        <v>139.25999450683594</v>
      </c>
      <c r="J661" s="849">
        <v>1440</v>
      </c>
      <c r="K661" s="850">
        <v>200532.796875</v>
      </c>
    </row>
    <row r="662" spans="1:11" ht="14.4" customHeight="1" x14ac:dyDescent="0.3">
      <c r="A662" s="831" t="s">
        <v>585</v>
      </c>
      <c r="B662" s="832" t="s">
        <v>586</v>
      </c>
      <c r="C662" s="835" t="s">
        <v>610</v>
      </c>
      <c r="D662" s="863" t="s">
        <v>611</v>
      </c>
      <c r="E662" s="835" t="s">
        <v>3481</v>
      </c>
      <c r="F662" s="863" t="s">
        <v>3482</v>
      </c>
      <c r="G662" s="835" t="s">
        <v>4290</v>
      </c>
      <c r="H662" s="835" t="s">
        <v>4292</v>
      </c>
      <c r="I662" s="849">
        <v>139.25999450683594</v>
      </c>
      <c r="J662" s="849">
        <v>1080</v>
      </c>
      <c r="K662" s="850">
        <v>150399.59765625</v>
      </c>
    </row>
    <row r="663" spans="1:11" ht="14.4" customHeight="1" x14ac:dyDescent="0.3">
      <c r="A663" s="831" t="s">
        <v>585</v>
      </c>
      <c r="B663" s="832" t="s">
        <v>586</v>
      </c>
      <c r="C663" s="835" t="s">
        <v>610</v>
      </c>
      <c r="D663" s="863" t="s">
        <v>611</v>
      </c>
      <c r="E663" s="835" t="s">
        <v>3481</v>
      </c>
      <c r="F663" s="863" t="s">
        <v>3482</v>
      </c>
      <c r="G663" s="835" t="s">
        <v>4141</v>
      </c>
      <c r="H663" s="835" t="s">
        <v>4293</v>
      </c>
      <c r="I663" s="849">
        <v>1.2100000381469727</v>
      </c>
      <c r="J663" s="849">
        <v>2</v>
      </c>
      <c r="K663" s="850">
        <v>2.4200000762939453</v>
      </c>
    </row>
    <row r="664" spans="1:11" ht="14.4" customHeight="1" x14ac:dyDescent="0.3">
      <c r="A664" s="831" t="s">
        <v>585</v>
      </c>
      <c r="B664" s="832" t="s">
        <v>586</v>
      </c>
      <c r="C664" s="835" t="s">
        <v>610</v>
      </c>
      <c r="D664" s="863" t="s">
        <v>611</v>
      </c>
      <c r="E664" s="835" t="s">
        <v>3481</v>
      </c>
      <c r="F664" s="863" t="s">
        <v>3482</v>
      </c>
      <c r="G664" s="835" t="s">
        <v>4141</v>
      </c>
      <c r="H664" s="835" t="s">
        <v>4294</v>
      </c>
      <c r="I664" s="849">
        <v>1.2100000381469727</v>
      </c>
      <c r="J664" s="849">
        <v>3</v>
      </c>
      <c r="K664" s="850">
        <v>3.630000114440918</v>
      </c>
    </row>
    <row r="665" spans="1:11" ht="14.4" customHeight="1" x14ac:dyDescent="0.3">
      <c r="A665" s="831" t="s">
        <v>585</v>
      </c>
      <c r="B665" s="832" t="s">
        <v>586</v>
      </c>
      <c r="C665" s="835" t="s">
        <v>610</v>
      </c>
      <c r="D665" s="863" t="s">
        <v>611</v>
      </c>
      <c r="E665" s="835" t="s">
        <v>3481</v>
      </c>
      <c r="F665" s="863" t="s">
        <v>3482</v>
      </c>
      <c r="G665" s="835" t="s">
        <v>3525</v>
      </c>
      <c r="H665" s="835" t="s">
        <v>3526</v>
      </c>
      <c r="I665" s="849">
        <v>4.0300002098083496</v>
      </c>
      <c r="J665" s="849">
        <v>560</v>
      </c>
      <c r="K665" s="850">
        <v>2256.8000030517578</v>
      </c>
    </row>
    <row r="666" spans="1:11" ht="14.4" customHeight="1" x14ac:dyDescent="0.3">
      <c r="A666" s="831" t="s">
        <v>585</v>
      </c>
      <c r="B666" s="832" t="s">
        <v>586</v>
      </c>
      <c r="C666" s="835" t="s">
        <v>610</v>
      </c>
      <c r="D666" s="863" t="s">
        <v>611</v>
      </c>
      <c r="E666" s="835" t="s">
        <v>3481</v>
      </c>
      <c r="F666" s="863" t="s">
        <v>3482</v>
      </c>
      <c r="G666" s="835" t="s">
        <v>3529</v>
      </c>
      <c r="H666" s="835" t="s">
        <v>3530</v>
      </c>
      <c r="I666" s="849">
        <v>4.619999885559082</v>
      </c>
      <c r="J666" s="849">
        <v>80</v>
      </c>
      <c r="K666" s="850">
        <v>369.60000610351562</v>
      </c>
    </row>
    <row r="667" spans="1:11" ht="14.4" customHeight="1" x14ac:dyDescent="0.3">
      <c r="A667" s="831" t="s">
        <v>585</v>
      </c>
      <c r="B667" s="832" t="s">
        <v>586</v>
      </c>
      <c r="C667" s="835" t="s">
        <v>610</v>
      </c>
      <c r="D667" s="863" t="s">
        <v>611</v>
      </c>
      <c r="E667" s="835" t="s">
        <v>3481</v>
      </c>
      <c r="F667" s="863" t="s">
        <v>3482</v>
      </c>
      <c r="G667" s="835" t="s">
        <v>4295</v>
      </c>
      <c r="H667" s="835" t="s">
        <v>4296</v>
      </c>
      <c r="I667" s="849">
        <v>3.1500000953674316</v>
      </c>
      <c r="J667" s="849">
        <v>20</v>
      </c>
      <c r="K667" s="850">
        <v>63</v>
      </c>
    </row>
    <row r="668" spans="1:11" ht="14.4" customHeight="1" x14ac:dyDescent="0.3">
      <c r="A668" s="831" t="s">
        <v>585</v>
      </c>
      <c r="B668" s="832" t="s">
        <v>586</v>
      </c>
      <c r="C668" s="835" t="s">
        <v>610</v>
      </c>
      <c r="D668" s="863" t="s">
        <v>611</v>
      </c>
      <c r="E668" s="835" t="s">
        <v>3481</v>
      </c>
      <c r="F668" s="863" t="s">
        <v>3482</v>
      </c>
      <c r="G668" s="835" t="s">
        <v>4297</v>
      </c>
      <c r="H668" s="835" t="s">
        <v>4298</v>
      </c>
      <c r="I668" s="849">
        <v>162.67999267578125</v>
      </c>
      <c r="J668" s="849">
        <v>1665</v>
      </c>
      <c r="K668" s="850">
        <v>270858.5</v>
      </c>
    </row>
    <row r="669" spans="1:11" ht="14.4" customHeight="1" x14ac:dyDescent="0.3">
      <c r="A669" s="831" t="s">
        <v>585</v>
      </c>
      <c r="B669" s="832" t="s">
        <v>586</v>
      </c>
      <c r="C669" s="835" t="s">
        <v>610</v>
      </c>
      <c r="D669" s="863" t="s">
        <v>611</v>
      </c>
      <c r="E669" s="835" t="s">
        <v>3481</v>
      </c>
      <c r="F669" s="863" t="s">
        <v>3482</v>
      </c>
      <c r="G669" s="835" t="s">
        <v>4299</v>
      </c>
      <c r="H669" s="835" t="s">
        <v>4300</v>
      </c>
      <c r="I669" s="849">
        <v>80.572000122070307</v>
      </c>
      <c r="J669" s="849">
        <v>540</v>
      </c>
      <c r="K669" s="850">
        <v>43508.62043762207</v>
      </c>
    </row>
    <row r="670" spans="1:11" ht="14.4" customHeight="1" x14ac:dyDescent="0.3">
      <c r="A670" s="831" t="s">
        <v>585</v>
      </c>
      <c r="B670" s="832" t="s">
        <v>586</v>
      </c>
      <c r="C670" s="835" t="s">
        <v>610</v>
      </c>
      <c r="D670" s="863" t="s">
        <v>611</v>
      </c>
      <c r="E670" s="835" t="s">
        <v>3481</v>
      </c>
      <c r="F670" s="863" t="s">
        <v>3482</v>
      </c>
      <c r="G670" s="835" t="s">
        <v>4301</v>
      </c>
      <c r="H670" s="835" t="s">
        <v>4302</v>
      </c>
      <c r="I670" s="849">
        <v>34</v>
      </c>
      <c r="J670" s="849">
        <v>860</v>
      </c>
      <c r="K670" s="850">
        <v>29240</v>
      </c>
    </row>
    <row r="671" spans="1:11" ht="14.4" customHeight="1" x14ac:dyDescent="0.3">
      <c r="A671" s="831" t="s">
        <v>585</v>
      </c>
      <c r="B671" s="832" t="s">
        <v>586</v>
      </c>
      <c r="C671" s="835" t="s">
        <v>610</v>
      </c>
      <c r="D671" s="863" t="s">
        <v>611</v>
      </c>
      <c r="E671" s="835" t="s">
        <v>3481</v>
      </c>
      <c r="F671" s="863" t="s">
        <v>3482</v>
      </c>
      <c r="G671" s="835" t="s">
        <v>4303</v>
      </c>
      <c r="H671" s="835" t="s">
        <v>4304</v>
      </c>
      <c r="I671" s="849">
        <v>18950</v>
      </c>
      <c r="J671" s="849">
        <v>5</v>
      </c>
      <c r="K671" s="850">
        <v>94750</v>
      </c>
    </row>
    <row r="672" spans="1:11" ht="14.4" customHeight="1" x14ac:dyDescent="0.3">
      <c r="A672" s="831" t="s">
        <v>585</v>
      </c>
      <c r="B672" s="832" t="s">
        <v>586</v>
      </c>
      <c r="C672" s="835" t="s">
        <v>610</v>
      </c>
      <c r="D672" s="863" t="s">
        <v>611</v>
      </c>
      <c r="E672" s="835" t="s">
        <v>3481</v>
      </c>
      <c r="F672" s="863" t="s">
        <v>3482</v>
      </c>
      <c r="G672" s="835" t="s">
        <v>4305</v>
      </c>
      <c r="H672" s="835" t="s">
        <v>4306</v>
      </c>
      <c r="I672" s="849">
        <v>5166.72021484375</v>
      </c>
      <c r="J672" s="849">
        <v>25</v>
      </c>
      <c r="K672" s="850">
        <v>129168.00244140625</v>
      </c>
    </row>
    <row r="673" spans="1:11" ht="14.4" customHeight="1" x14ac:dyDescent="0.3">
      <c r="A673" s="831" t="s">
        <v>585</v>
      </c>
      <c r="B673" s="832" t="s">
        <v>586</v>
      </c>
      <c r="C673" s="835" t="s">
        <v>610</v>
      </c>
      <c r="D673" s="863" t="s">
        <v>611</v>
      </c>
      <c r="E673" s="835" t="s">
        <v>3481</v>
      </c>
      <c r="F673" s="863" t="s">
        <v>3482</v>
      </c>
      <c r="G673" s="835" t="s">
        <v>4307</v>
      </c>
      <c r="H673" s="835" t="s">
        <v>4308</v>
      </c>
      <c r="I673" s="849">
        <v>12270</v>
      </c>
      <c r="J673" s="849">
        <v>6</v>
      </c>
      <c r="K673" s="850">
        <v>73620</v>
      </c>
    </row>
    <row r="674" spans="1:11" ht="14.4" customHeight="1" x14ac:dyDescent="0.3">
      <c r="A674" s="831" t="s">
        <v>585</v>
      </c>
      <c r="B674" s="832" t="s">
        <v>586</v>
      </c>
      <c r="C674" s="835" t="s">
        <v>610</v>
      </c>
      <c r="D674" s="863" t="s">
        <v>611</v>
      </c>
      <c r="E674" s="835" t="s">
        <v>3481</v>
      </c>
      <c r="F674" s="863" t="s">
        <v>3482</v>
      </c>
      <c r="G674" s="835" t="s">
        <v>4309</v>
      </c>
      <c r="H674" s="835" t="s">
        <v>4310</v>
      </c>
      <c r="I674" s="849">
        <v>2516.800048828125</v>
      </c>
      <c r="J674" s="849">
        <v>3</v>
      </c>
      <c r="K674" s="850">
        <v>7550.39990234375</v>
      </c>
    </row>
    <row r="675" spans="1:11" ht="14.4" customHeight="1" x14ac:dyDescent="0.3">
      <c r="A675" s="831" t="s">
        <v>585</v>
      </c>
      <c r="B675" s="832" t="s">
        <v>586</v>
      </c>
      <c r="C675" s="835" t="s">
        <v>610</v>
      </c>
      <c r="D675" s="863" t="s">
        <v>611</v>
      </c>
      <c r="E675" s="835" t="s">
        <v>3481</v>
      </c>
      <c r="F675" s="863" t="s">
        <v>3482</v>
      </c>
      <c r="G675" s="835" t="s">
        <v>4311</v>
      </c>
      <c r="H675" s="835" t="s">
        <v>4312</v>
      </c>
      <c r="I675" s="849">
        <v>200.05000305175781</v>
      </c>
      <c r="J675" s="849">
        <v>240</v>
      </c>
      <c r="K675" s="850">
        <v>48012.80078125</v>
      </c>
    </row>
    <row r="676" spans="1:11" ht="14.4" customHeight="1" x14ac:dyDescent="0.3">
      <c r="A676" s="831" t="s">
        <v>585</v>
      </c>
      <c r="B676" s="832" t="s">
        <v>586</v>
      </c>
      <c r="C676" s="835" t="s">
        <v>610</v>
      </c>
      <c r="D676" s="863" t="s">
        <v>611</v>
      </c>
      <c r="E676" s="835" t="s">
        <v>3481</v>
      </c>
      <c r="F676" s="863" t="s">
        <v>3482</v>
      </c>
      <c r="G676" s="835" t="s">
        <v>4313</v>
      </c>
      <c r="H676" s="835" t="s">
        <v>4314</v>
      </c>
      <c r="I676" s="849">
        <v>1672.219970703125</v>
      </c>
      <c r="J676" s="849">
        <v>1</v>
      </c>
      <c r="K676" s="850">
        <v>1672.219970703125</v>
      </c>
    </row>
    <row r="677" spans="1:11" ht="14.4" customHeight="1" x14ac:dyDescent="0.3">
      <c r="A677" s="831" t="s">
        <v>585</v>
      </c>
      <c r="B677" s="832" t="s">
        <v>586</v>
      </c>
      <c r="C677" s="835" t="s">
        <v>610</v>
      </c>
      <c r="D677" s="863" t="s">
        <v>611</v>
      </c>
      <c r="E677" s="835" t="s">
        <v>3481</v>
      </c>
      <c r="F677" s="863" t="s">
        <v>3482</v>
      </c>
      <c r="G677" s="835" t="s">
        <v>4315</v>
      </c>
      <c r="H677" s="835" t="s">
        <v>4316</v>
      </c>
      <c r="I677" s="849">
        <v>13.149999618530273</v>
      </c>
      <c r="J677" s="849">
        <v>35</v>
      </c>
      <c r="K677" s="850">
        <v>460.33999633789062</v>
      </c>
    </row>
    <row r="678" spans="1:11" ht="14.4" customHeight="1" x14ac:dyDescent="0.3">
      <c r="A678" s="831" t="s">
        <v>585</v>
      </c>
      <c r="B678" s="832" t="s">
        <v>586</v>
      </c>
      <c r="C678" s="835" t="s">
        <v>610</v>
      </c>
      <c r="D678" s="863" t="s">
        <v>611</v>
      </c>
      <c r="E678" s="835" t="s">
        <v>3481</v>
      </c>
      <c r="F678" s="863" t="s">
        <v>3482</v>
      </c>
      <c r="G678" s="835" t="s">
        <v>3545</v>
      </c>
      <c r="H678" s="835" t="s">
        <v>3546</v>
      </c>
      <c r="I678" s="849">
        <v>11.739999771118164</v>
      </c>
      <c r="J678" s="849">
        <v>330</v>
      </c>
      <c r="K678" s="850">
        <v>3874.2000427246094</v>
      </c>
    </row>
    <row r="679" spans="1:11" ht="14.4" customHeight="1" x14ac:dyDescent="0.3">
      <c r="A679" s="831" t="s">
        <v>585</v>
      </c>
      <c r="B679" s="832" t="s">
        <v>586</v>
      </c>
      <c r="C679" s="835" t="s">
        <v>610</v>
      </c>
      <c r="D679" s="863" t="s">
        <v>611</v>
      </c>
      <c r="E679" s="835" t="s">
        <v>3481</v>
      </c>
      <c r="F679" s="863" t="s">
        <v>3482</v>
      </c>
      <c r="G679" s="835" t="s">
        <v>3547</v>
      </c>
      <c r="H679" s="835" t="s">
        <v>3548</v>
      </c>
      <c r="I679" s="849">
        <v>13.310000419616699</v>
      </c>
      <c r="J679" s="849">
        <v>140</v>
      </c>
      <c r="K679" s="850">
        <v>1863.4000244140625</v>
      </c>
    </row>
    <row r="680" spans="1:11" ht="14.4" customHeight="1" x14ac:dyDescent="0.3">
      <c r="A680" s="831" t="s">
        <v>585</v>
      </c>
      <c r="B680" s="832" t="s">
        <v>586</v>
      </c>
      <c r="C680" s="835" t="s">
        <v>610</v>
      </c>
      <c r="D680" s="863" t="s">
        <v>611</v>
      </c>
      <c r="E680" s="835" t="s">
        <v>3481</v>
      </c>
      <c r="F680" s="863" t="s">
        <v>3482</v>
      </c>
      <c r="G680" s="835" t="s">
        <v>4317</v>
      </c>
      <c r="H680" s="835" t="s">
        <v>4318</v>
      </c>
      <c r="I680" s="849">
        <v>1212.4200439453125</v>
      </c>
      <c r="J680" s="849">
        <v>45</v>
      </c>
      <c r="K680" s="850">
        <v>54558.90087890625</v>
      </c>
    </row>
    <row r="681" spans="1:11" ht="14.4" customHeight="1" x14ac:dyDescent="0.3">
      <c r="A681" s="831" t="s">
        <v>585</v>
      </c>
      <c r="B681" s="832" t="s">
        <v>586</v>
      </c>
      <c r="C681" s="835" t="s">
        <v>610</v>
      </c>
      <c r="D681" s="863" t="s">
        <v>611</v>
      </c>
      <c r="E681" s="835" t="s">
        <v>3481</v>
      </c>
      <c r="F681" s="863" t="s">
        <v>3482</v>
      </c>
      <c r="G681" s="835" t="s">
        <v>4319</v>
      </c>
      <c r="H681" s="835" t="s">
        <v>4320</v>
      </c>
      <c r="I681" s="849">
        <v>6945.64013671875</v>
      </c>
      <c r="J681" s="849">
        <v>99</v>
      </c>
      <c r="K681" s="850">
        <v>687618.59375</v>
      </c>
    </row>
    <row r="682" spans="1:11" ht="14.4" customHeight="1" x14ac:dyDescent="0.3">
      <c r="A682" s="831" t="s">
        <v>585</v>
      </c>
      <c r="B682" s="832" t="s">
        <v>586</v>
      </c>
      <c r="C682" s="835" t="s">
        <v>610</v>
      </c>
      <c r="D682" s="863" t="s">
        <v>611</v>
      </c>
      <c r="E682" s="835" t="s">
        <v>3481</v>
      </c>
      <c r="F682" s="863" t="s">
        <v>3482</v>
      </c>
      <c r="G682" s="835" t="s">
        <v>4321</v>
      </c>
      <c r="H682" s="835" t="s">
        <v>4322</v>
      </c>
      <c r="I682" s="849">
        <v>20508.259765625</v>
      </c>
      <c r="J682" s="849">
        <v>2</v>
      </c>
      <c r="K682" s="850">
        <v>41016.51953125</v>
      </c>
    </row>
    <row r="683" spans="1:11" ht="14.4" customHeight="1" x14ac:dyDescent="0.3">
      <c r="A683" s="831" t="s">
        <v>585</v>
      </c>
      <c r="B683" s="832" t="s">
        <v>586</v>
      </c>
      <c r="C683" s="835" t="s">
        <v>610</v>
      </c>
      <c r="D683" s="863" t="s">
        <v>611</v>
      </c>
      <c r="E683" s="835" t="s">
        <v>3481</v>
      </c>
      <c r="F683" s="863" t="s">
        <v>3482</v>
      </c>
      <c r="G683" s="835" t="s">
        <v>4323</v>
      </c>
      <c r="H683" s="835" t="s">
        <v>4324</v>
      </c>
      <c r="I683" s="849">
        <v>3600</v>
      </c>
      <c r="J683" s="849">
        <v>10</v>
      </c>
      <c r="K683" s="850">
        <v>36000</v>
      </c>
    </row>
    <row r="684" spans="1:11" ht="14.4" customHeight="1" x14ac:dyDescent="0.3">
      <c r="A684" s="831" t="s">
        <v>585</v>
      </c>
      <c r="B684" s="832" t="s">
        <v>586</v>
      </c>
      <c r="C684" s="835" t="s">
        <v>610</v>
      </c>
      <c r="D684" s="863" t="s">
        <v>611</v>
      </c>
      <c r="E684" s="835" t="s">
        <v>3481</v>
      </c>
      <c r="F684" s="863" t="s">
        <v>3482</v>
      </c>
      <c r="G684" s="835" t="s">
        <v>4325</v>
      </c>
      <c r="H684" s="835" t="s">
        <v>4326</v>
      </c>
      <c r="I684" s="849">
        <v>17480</v>
      </c>
      <c r="J684" s="849">
        <v>140</v>
      </c>
      <c r="K684" s="850">
        <v>2447200</v>
      </c>
    </row>
    <row r="685" spans="1:11" ht="14.4" customHeight="1" x14ac:dyDescent="0.3">
      <c r="A685" s="831" t="s">
        <v>585</v>
      </c>
      <c r="B685" s="832" t="s">
        <v>586</v>
      </c>
      <c r="C685" s="835" t="s">
        <v>610</v>
      </c>
      <c r="D685" s="863" t="s">
        <v>611</v>
      </c>
      <c r="E685" s="835" t="s">
        <v>3481</v>
      </c>
      <c r="F685" s="863" t="s">
        <v>3482</v>
      </c>
      <c r="G685" s="835" t="s">
        <v>4327</v>
      </c>
      <c r="H685" s="835" t="s">
        <v>4328</v>
      </c>
      <c r="I685" s="849">
        <v>264.989990234375</v>
      </c>
      <c r="J685" s="849">
        <v>80</v>
      </c>
      <c r="K685" s="850">
        <v>21199.19921875</v>
      </c>
    </row>
    <row r="686" spans="1:11" ht="14.4" customHeight="1" x14ac:dyDescent="0.3">
      <c r="A686" s="831" t="s">
        <v>585</v>
      </c>
      <c r="B686" s="832" t="s">
        <v>586</v>
      </c>
      <c r="C686" s="835" t="s">
        <v>610</v>
      </c>
      <c r="D686" s="863" t="s">
        <v>611</v>
      </c>
      <c r="E686" s="835" t="s">
        <v>3481</v>
      </c>
      <c r="F686" s="863" t="s">
        <v>3482</v>
      </c>
      <c r="G686" s="835" t="s">
        <v>4329</v>
      </c>
      <c r="H686" s="835" t="s">
        <v>4330</v>
      </c>
      <c r="I686" s="849">
        <v>209.33000183105469</v>
      </c>
      <c r="J686" s="849">
        <v>6</v>
      </c>
      <c r="K686" s="850">
        <v>1255.97998046875</v>
      </c>
    </row>
    <row r="687" spans="1:11" ht="14.4" customHeight="1" x14ac:dyDescent="0.3">
      <c r="A687" s="831" t="s">
        <v>585</v>
      </c>
      <c r="B687" s="832" t="s">
        <v>586</v>
      </c>
      <c r="C687" s="835" t="s">
        <v>610</v>
      </c>
      <c r="D687" s="863" t="s">
        <v>611</v>
      </c>
      <c r="E687" s="835" t="s">
        <v>3481</v>
      </c>
      <c r="F687" s="863" t="s">
        <v>3482</v>
      </c>
      <c r="G687" s="835" t="s">
        <v>4331</v>
      </c>
      <c r="H687" s="835" t="s">
        <v>4332</v>
      </c>
      <c r="I687" s="849">
        <v>284.16000366210937</v>
      </c>
      <c r="J687" s="849">
        <v>80</v>
      </c>
      <c r="K687" s="850">
        <v>22732.490234375</v>
      </c>
    </row>
    <row r="688" spans="1:11" ht="14.4" customHeight="1" x14ac:dyDescent="0.3">
      <c r="A688" s="831" t="s">
        <v>585</v>
      </c>
      <c r="B688" s="832" t="s">
        <v>586</v>
      </c>
      <c r="C688" s="835" t="s">
        <v>610</v>
      </c>
      <c r="D688" s="863" t="s">
        <v>611</v>
      </c>
      <c r="E688" s="835" t="s">
        <v>3481</v>
      </c>
      <c r="F688" s="863" t="s">
        <v>3482</v>
      </c>
      <c r="G688" s="835" t="s">
        <v>4333</v>
      </c>
      <c r="H688" s="835" t="s">
        <v>4334</v>
      </c>
      <c r="I688" s="849">
        <v>251.42999267578125</v>
      </c>
      <c r="J688" s="849">
        <v>80</v>
      </c>
      <c r="K688" s="850">
        <v>20114.06982421875</v>
      </c>
    </row>
    <row r="689" spans="1:11" ht="14.4" customHeight="1" x14ac:dyDescent="0.3">
      <c r="A689" s="831" t="s">
        <v>585</v>
      </c>
      <c r="B689" s="832" t="s">
        <v>586</v>
      </c>
      <c r="C689" s="835" t="s">
        <v>610</v>
      </c>
      <c r="D689" s="863" t="s">
        <v>611</v>
      </c>
      <c r="E689" s="835" t="s">
        <v>3481</v>
      </c>
      <c r="F689" s="863" t="s">
        <v>3482</v>
      </c>
      <c r="G689" s="835" t="s">
        <v>4335</v>
      </c>
      <c r="H689" s="835" t="s">
        <v>4336</v>
      </c>
      <c r="I689" s="849">
        <v>1800</v>
      </c>
      <c r="J689" s="849">
        <v>1</v>
      </c>
      <c r="K689" s="850">
        <v>1800</v>
      </c>
    </row>
    <row r="690" spans="1:11" ht="14.4" customHeight="1" x14ac:dyDescent="0.3">
      <c r="A690" s="831" t="s">
        <v>585</v>
      </c>
      <c r="B690" s="832" t="s">
        <v>586</v>
      </c>
      <c r="C690" s="835" t="s">
        <v>610</v>
      </c>
      <c r="D690" s="863" t="s">
        <v>611</v>
      </c>
      <c r="E690" s="835" t="s">
        <v>3481</v>
      </c>
      <c r="F690" s="863" t="s">
        <v>3482</v>
      </c>
      <c r="G690" s="835" t="s">
        <v>4337</v>
      </c>
      <c r="H690" s="835" t="s">
        <v>4338</v>
      </c>
      <c r="I690" s="849">
        <v>1800</v>
      </c>
      <c r="J690" s="849">
        <v>1</v>
      </c>
      <c r="K690" s="850">
        <v>1800</v>
      </c>
    </row>
    <row r="691" spans="1:11" ht="14.4" customHeight="1" x14ac:dyDescent="0.3">
      <c r="A691" s="831" t="s">
        <v>585</v>
      </c>
      <c r="B691" s="832" t="s">
        <v>586</v>
      </c>
      <c r="C691" s="835" t="s">
        <v>610</v>
      </c>
      <c r="D691" s="863" t="s">
        <v>611</v>
      </c>
      <c r="E691" s="835" t="s">
        <v>3481</v>
      </c>
      <c r="F691" s="863" t="s">
        <v>3482</v>
      </c>
      <c r="G691" s="835" t="s">
        <v>4339</v>
      </c>
      <c r="H691" s="835" t="s">
        <v>4340</v>
      </c>
      <c r="I691" s="849">
        <v>10.880000114440918</v>
      </c>
      <c r="J691" s="849">
        <v>100</v>
      </c>
      <c r="K691" s="850">
        <v>1087.7900390625</v>
      </c>
    </row>
    <row r="692" spans="1:11" ht="14.4" customHeight="1" x14ac:dyDescent="0.3">
      <c r="A692" s="831" t="s">
        <v>585</v>
      </c>
      <c r="B692" s="832" t="s">
        <v>586</v>
      </c>
      <c r="C692" s="835" t="s">
        <v>610</v>
      </c>
      <c r="D692" s="863" t="s">
        <v>611</v>
      </c>
      <c r="E692" s="835" t="s">
        <v>3481</v>
      </c>
      <c r="F692" s="863" t="s">
        <v>3482</v>
      </c>
      <c r="G692" s="835" t="s">
        <v>4341</v>
      </c>
      <c r="H692" s="835" t="s">
        <v>4342</v>
      </c>
      <c r="I692" s="849">
        <v>6857.69287109375</v>
      </c>
      <c r="J692" s="849">
        <v>9</v>
      </c>
      <c r="K692" s="850">
        <v>72005.180156260729</v>
      </c>
    </row>
    <row r="693" spans="1:11" ht="14.4" customHeight="1" x14ac:dyDescent="0.3">
      <c r="A693" s="831" t="s">
        <v>585</v>
      </c>
      <c r="B693" s="832" t="s">
        <v>586</v>
      </c>
      <c r="C693" s="835" t="s">
        <v>610</v>
      </c>
      <c r="D693" s="863" t="s">
        <v>611</v>
      </c>
      <c r="E693" s="835" t="s">
        <v>3481</v>
      </c>
      <c r="F693" s="863" t="s">
        <v>3482</v>
      </c>
      <c r="G693" s="835" t="s">
        <v>4343</v>
      </c>
      <c r="H693" s="835" t="s">
        <v>4344</v>
      </c>
      <c r="I693" s="849">
        <v>30.860000610351562</v>
      </c>
      <c r="J693" s="849">
        <v>25</v>
      </c>
      <c r="K693" s="850">
        <v>771.3800048828125</v>
      </c>
    </row>
    <row r="694" spans="1:11" ht="14.4" customHeight="1" x14ac:dyDescent="0.3">
      <c r="A694" s="831" t="s">
        <v>585</v>
      </c>
      <c r="B694" s="832" t="s">
        <v>586</v>
      </c>
      <c r="C694" s="835" t="s">
        <v>610</v>
      </c>
      <c r="D694" s="863" t="s">
        <v>611</v>
      </c>
      <c r="E694" s="835" t="s">
        <v>3481</v>
      </c>
      <c r="F694" s="863" t="s">
        <v>3482</v>
      </c>
      <c r="G694" s="835" t="s">
        <v>4345</v>
      </c>
      <c r="H694" s="835" t="s">
        <v>4346</v>
      </c>
      <c r="I694" s="849">
        <v>5395.545003255208</v>
      </c>
      <c r="J694" s="849">
        <v>28</v>
      </c>
      <c r="K694" s="850">
        <v>151075</v>
      </c>
    </row>
    <row r="695" spans="1:11" ht="14.4" customHeight="1" x14ac:dyDescent="0.3">
      <c r="A695" s="831" t="s">
        <v>585</v>
      </c>
      <c r="B695" s="832" t="s">
        <v>586</v>
      </c>
      <c r="C695" s="835" t="s">
        <v>610</v>
      </c>
      <c r="D695" s="863" t="s">
        <v>611</v>
      </c>
      <c r="E695" s="835" t="s">
        <v>3481</v>
      </c>
      <c r="F695" s="863" t="s">
        <v>3482</v>
      </c>
      <c r="G695" s="835" t="s">
        <v>4347</v>
      </c>
      <c r="H695" s="835" t="s">
        <v>4348</v>
      </c>
      <c r="I695" s="849">
        <v>564.66998291015625</v>
      </c>
      <c r="J695" s="849">
        <v>6</v>
      </c>
      <c r="K695" s="850">
        <v>3388.02001953125</v>
      </c>
    </row>
    <row r="696" spans="1:11" ht="14.4" customHeight="1" x14ac:dyDescent="0.3">
      <c r="A696" s="831" t="s">
        <v>585</v>
      </c>
      <c r="B696" s="832" t="s">
        <v>586</v>
      </c>
      <c r="C696" s="835" t="s">
        <v>610</v>
      </c>
      <c r="D696" s="863" t="s">
        <v>611</v>
      </c>
      <c r="E696" s="835" t="s">
        <v>3481</v>
      </c>
      <c r="F696" s="863" t="s">
        <v>3482</v>
      </c>
      <c r="G696" s="835" t="s">
        <v>3893</v>
      </c>
      <c r="H696" s="835" t="s">
        <v>3894</v>
      </c>
      <c r="I696" s="849">
        <v>61.108571733747212</v>
      </c>
      <c r="J696" s="849">
        <v>360</v>
      </c>
      <c r="K696" s="850">
        <v>21998.7001953125</v>
      </c>
    </row>
    <row r="697" spans="1:11" ht="14.4" customHeight="1" x14ac:dyDescent="0.3">
      <c r="A697" s="831" t="s">
        <v>585</v>
      </c>
      <c r="B697" s="832" t="s">
        <v>586</v>
      </c>
      <c r="C697" s="835" t="s">
        <v>610</v>
      </c>
      <c r="D697" s="863" t="s">
        <v>611</v>
      </c>
      <c r="E697" s="835" t="s">
        <v>3481</v>
      </c>
      <c r="F697" s="863" t="s">
        <v>3482</v>
      </c>
      <c r="G697" s="835" t="s">
        <v>3895</v>
      </c>
      <c r="H697" s="835" t="s">
        <v>3896</v>
      </c>
      <c r="I697" s="849">
        <v>108.30000305175781</v>
      </c>
      <c r="J697" s="849">
        <v>80</v>
      </c>
      <c r="K697" s="850">
        <v>8663.7998046875</v>
      </c>
    </row>
    <row r="698" spans="1:11" ht="14.4" customHeight="1" x14ac:dyDescent="0.3">
      <c r="A698" s="831" t="s">
        <v>585</v>
      </c>
      <c r="B698" s="832" t="s">
        <v>586</v>
      </c>
      <c r="C698" s="835" t="s">
        <v>610</v>
      </c>
      <c r="D698" s="863" t="s">
        <v>611</v>
      </c>
      <c r="E698" s="835" t="s">
        <v>3481</v>
      </c>
      <c r="F698" s="863" t="s">
        <v>3482</v>
      </c>
      <c r="G698" s="835" t="s">
        <v>4349</v>
      </c>
      <c r="H698" s="835" t="s">
        <v>4350</v>
      </c>
      <c r="I698" s="849">
        <v>9.9999997764825821E-3</v>
      </c>
      <c r="J698" s="849">
        <v>250</v>
      </c>
      <c r="K698" s="850">
        <v>3.0400000810623169</v>
      </c>
    </row>
    <row r="699" spans="1:11" ht="14.4" customHeight="1" x14ac:dyDescent="0.3">
      <c r="A699" s="831" t="s">
        <v>585</v>
      </c>
      <c r="B699" s="832" t="s">
        <v>586</v>
      </c>
      <c r="C699" s="835" t="s">
        <v>610</v>
      </c>
      <c r="D699" s="863" t="s">
        <v>611</v>
      </c>
      <c r="E699" s="835" t="s">
        <v>3481</v>
      </c>
      <c r="F699" s="863" t="s">
        <v>3482</v>
      </c>
      <c r="G699" s="835" t="s">
        <v>4351</v>
      </c>
      <c r="H699" s="835" t="s">
        <v>4352</v>
      </c>
      <c r="I699" s="849">
        <v>2280</v>
      </c>
      <c r="J699" s="849">
        <v>99</v>
      </c>
      <c r="K699" s="850">
        <v>225720.283203125</v>
      </c>
    </row>
    <row r="700" spans="1:11" ht="14.4" customHeight="1" x14ac:dyDescent="0.3">
      <c r="A700" s="831" t="s">
        <v>585</v>
      </c>
      <c r="B700" s="832" t="s">
        <v>586</v>
      </c>
      <c r="C700" s="835" t="s">
        <v>610</v>
      </c>
      <c r="D700" s="863" t="s">
        <v>611</v>
      </c>
      <c r="E700" s="835" t="s">
        <v>3481</v>
      </c>
      <c r="F700" s="863" t="s">
        <v>3482</v>
      </c>
      <c r="G700" s="835" t="s">
        <v>4353</v>
      </c>
      <c r="H700" s="835" t="s">
        <v>4354</v>
      </c>
      <c r="I700" s="849">
        <v>2320.780029296875</v>
      </c>
      <c r="J700" s="849">
        <v>10</v>
      </c>
      <c r="K700" s="850">
        <v>23207.80078125</v>
      </c>
    </row>
    <row r="701" spans="1:11" ht="14.4" customHeight="1" x14ac:dyDescent="0.3">
      <c r="A701" s="831" t="s">
        <v>585</v>
      </c>
      <c r="B701" s="832" t="s">
        <v>586</v>
      </c>
      <c r="C701" s="835" t="s">
        <v>610</v>
      </c>
      <c r="D701" s="863" t="s">
        <v>611</v>
      </c>
      <c r="E701" s="835" t="s">
        <v>3481</v>
      </c>
      <c r="F701" s="863" t="s">
        <v>3482</v>
      </c>
      <c r="G701" s="835" t="s">
        <v>3897</v>
      </c>
      <c r="H701" s="835" t="s">
        <v>3898</v>
      </c>
      <c r="I701" s="849">
        <v>1539.1199951171875</v>
      </c>
      <c r="J701" s="849">
        <v>2</v>
      </c>
      <c r="K701" s="850">
        <v>3078.239990234375</v>
      </c>
    </row>
    <row r="702" spans="1:11" ht="14.4" customHeight="1" x14ac:dyDescent="0.3">
      <c r="A702" s="831" t="s">
        <v>585</v>
      </c>
      <c r="B702" s="832" t="s">
        <v>586</v>
      </c>
      <c r="C702" s="835" t="s">
        <v>610</v>
      </c>
      <c r="D702" s="863" t="s">
        <v>611</v>
      </c>
      <c r="E702" s="835" t="s">
        <v>3481</v>
      </c>
      <c r="F702" s="863" t="s">
        <v>3482</v>
      </c>
      <c r="G702" s="835" t="s">
        <v>4355</v>
      </c>
      <c r="H702" s="835" t="s">
        <v>4356</v>
      </c>
      <c r="I702" s="849">
        <v>1649.9599609375</v>
      </c>
      <c r="J702" s="849">
        <v>105</v>
      </c>
      <c r="K702" s="850">
        <v>173245.38427734375</v>
      </c>
    </row>
    <row r="703" spans="1:11" ht="14.4" customHeight="1" x14ac:dyDescent="0.3">
      <c r="A703" s="831" t="s">
        <v>585</v>
      </c>
      <c r="B703" s="832" t="s">
        <v>586</v>
      </c>
      <c r="C703" s="835" t="s">
        <v>610</v>
      </c>
      <c r="D703" s="863" t="s">
        <v>611</v>
      </c>
      <c r="E703" s="835" t="s">
        <v>3481</v>
      </c>
      <c r="F703" s="863" t="s">
        <v>3482</v>
      </c>
      <c r="G703" s="835" t="s">
        <v>4357</v>
      </c>
      <c r="H703" s="835" t="s">
        <v>4358</v>
      </c>
      <c r="I703" s="849">
        <v>520.4439819335937</v>
      </c>
      <c r="J703" s="849">
        <v>200</v>
      </c>
      <c r="K703" s="850">
        <v>104090.2490234375</v>
      </c>
    </row>
    <row r="704" spans="1:11" ht="14.4" customHeight="1" x14ac:dyDescent="0.3">
      <c r="A704" s="831" t="s">
        <v>585</v>
      </c>
      <c r="B704" s="832" t="s">
        <v>586</v>
      </c>
      <c r="C704" s="835" t="s">
        <v>610</v>
      </c>
      <c r="D704" s="863" t="s">
        <v>611</v>
      </c>
      <c r="E704" s="835" t="s">
        <v>3481</v>
      </c>
      <c r="F704" s="863" t="s">
        <v>3482</v>
      </c>
      <c r="G704" s="835" t="s">
        <v>4143</v>
      </c>
      <c r="H704" s="835" t="s">
        <v>4359</v>
      </c>
      <c r="I704" s="849">
        <v>1500.4000244140625</v>
      </c>
      <c r="J704" s="849">
        <v>30</v>
      </c>
      <c r="K704" s="850">
        <v>45012</v>
      </c>
    </row>
    <row r="705" spans="1:11" ht="14.4" customHeight="1" x14ac:dyDescent="0.3">
      <c r="A705" s="831" t="s">
        <v>585</v>
      </c>
      <c r="B705" s="832" t="s">
        <v>586</v>
      </c>
      <c r="C705" s="835" t="s">
        <v>610</v>
      </c>
      <c r="D705" s="863" t="s">
        <v>611</v>
      </c>
      <c r="E705" s="835" t="s">
        <v>3481</v>
      </c>
      <c r="F705" s="863" t="s">
        <v>3482</v>
      </c>
      <c r="G705" s="835" t="s">
        <v>4135</v>
      </c>
      <c r="H705" s="835" t="s">
        <v>4360</v>
      </c>
      <c r="I705" s="849">
        <v>8700.009765625</v>
      </c>
      <c r="J705" s="849">
        <v>6</v>
      </c>
      <c r="K705" s="850">
        <v>52200.05859375</v>
      </c>
    </row>
    <row r="706" spans="1:11" ht="14.4" customHeight="1" x14ac:dyDescent="0.3">
      <c r="A706" s="831" t="s">
        <v>585</v>
      </c>
      <c r="B706" s="832" t="s">
        <v>586</v>
      </c>
      <c r="C706" s="835" t="s">
        <v>610</v>
      </c>
      <c r="D706" s="863" t="s">
        <v>611</v>
      </c>
      <c r="E706" s="835" t="s">
        <v>3481</v>
      </c>
      <c r="F706" s="863" t="s">
        <v>3482</v>
      </c>
      <c r="G706" s="835" t="s">
        <v>4137</v>
      </c>
      <c r="H706" s="835" t="s">
        <v>4361</v>
      </c>
      <c r="I706" s="849">
        <v>16700.419921875</v>
      </c>
      <c r="J706" s="849">
        <v>3</v>
      </c>
      <c r="K706" s="850">
        <v>50101.259765625</v>
      </c>
    </row>
    <row r="707" spans="1:11" ht="14.4" customHeight="1" x14ac:dyDescent="0.3">
      <c r="A707" s="831" t="s">
        <v>585</v>
      </c>
      <c r="B707" s="832" t="s">
        <v>586</v>
      </c>
      <c r="C707" s="835" t="s">
        <v>610</v>
      </c>
      <c r="D707" s="863" t="s">
        <v>611</v>
      </c>
      <c r="E707" s="835" t="s">
        <v>3481</v>
      </c>
      <c r="F707" s="863" t="s">
        <v>3482</v>
      </c>
      <c r="G707" s="835" t="s">
        <v>4135</v>
      </c>
      <c r="H707" s="835" t="s">
        <v>4362</v>
      </c>
      <c r="I707" s="849">
        <v>7916.709065755208</v>
      </c>
      <c r="J707" s="849">
        <v>19</v>
      </c>
      <c r="K707" s="850">
        <v>163551.18829345703</v>
      </c>
    </row>
    <row r="708" spans="1:11" ht="14.4" customHeight="1" x14ac:dyDescent="0.3">
      <c r="A708" s="831" t="s">
        <v>585</v>
      </c>
      <c r="B708" s="832" t="s">
        <v>586</v>
      </c>
      <c r="C708" s="835" t="s">
        <v>610</v>
      </c>
      <c r="D708" s="863" t="s">
        <v>611</v>
      </c>
      <c r="E708" s="835" t="s">
        <v>3481</v>
      </c>
      <c r="F708" s="863" t="s">
        <v>3482</v>
      </c>
      <c r="G708" s="835" t="s">
        <v>4363</v>
      </c>
      <c r="H708" s="835" t="s">
        <v>4364</v>
      </c>
      <c r="I708" s="849">
        <v>6673.16796875</v>
      </c>
      <c r="J708" s="849">
        <v>5</v>
      </c>
      <c r="K708" s="850">
        <v>41751.0498046875</v>
      </c>
    </row>
    <row r="709" spans="1:11" ht="14.4" customHeight="1" x14ac:dyDescent="0.3">
      <c r="A709" s="831" t="s">
        <v>585</v>
      </c>
      <c r="B709" s="832" t="s">
        <v>586</v>
      </c>
      <c r="C709" s="835" t="s">
        <v>610</v>
      </c>
      <c r="D709" s="863" t="s">
        <v>611</v>
      </c>
      <c r="E709" s="835" t="s">
        <v>3481</v>
      </c>
      <c r="F709" s="863" t="s">
        <v>3482</v>
      </c>
      <c r="G709" s="835" t="s">
        <v>4137</v>
      </c>
      <c r="H709" s="835" t="s">
        <v>4365</v>
      </c>
      <c r="I709" s="849">
        <v>16700.419921875</v>
      </c>
      <c r="J709" s="849">
        <v>4</v>
      </c>
      <c r="K709" s="850">
        <v>66801.681640625</v>
      </c>
    </row>
    <row r="710" spans="1:11" ht="14.4" customHeight="1" x14ac:dyDescent="0.3">
      <c r="A710" s="831" t="s">
        <v>585</v>
      </c>
      <c r="B710" s="832" t="s">
        <v>586</v>
      </c>
      <c r="C710" s="835" t="s">
        <v>610</v>
      </c>
      <c r="D710" s="863" t="s">
        <v>611</v>
      </c>
      <c r="E710" s="835" t="s">
        <v>3481</v>
      </c>
      <c r="F710" s="863" t="s">
        <v>3482</v>
      </c>
      <c r="G710" s="835" t="s">
        <v>4366</v>
      </c>
      <c r="H710" s="835" t="s">
        <v>4367</v>
      </c>
      <c r="I710" s="849">
        <v>687.40834554036462</v>
      </c>
      <c r="J710" s="849">
        <v>60</v>
      </c>
      <c r="K710" s="850">
        <v>41244.509765625</v>
      </c>
    </row>
    <row r="711" spans="1:11" ht="14.4" customHeight="1" x14ac:dyDescent="0.3">
      <c r="A711" s="831" t="s">
        <v>585</v>
      </c>
      <c r="B711" s="832" t="s">
        <v>586</v>
      </c>
      <c r="C711" s="835" t="s">
        <v>610</v>
      </c>
      <c r="D711" s="863" t="s">
        <v>611</v>
      </c>
      <c r="E711" s="835" t="s">
        <v>3481</v>
      </c>
      <c r="F711" s="863" t="s">
        <v>3482</v>
      </c>
      <c r="G711" s="835" t="s">
        <v>3904</v>
      </c>
      <c r="H711" s="835" t="s">
        <v>3905</v>
      </c>
      <c r="I711" s="849">
        <v>3862.25</v>
      </c>
      <c r="J711" s="849">
        <v>4</v>
      </c>
      <c r="K711" s="850">
        <v>15449</v>
      </c>
    </row>
    <row r="712" spans="1:11" ht="14.4" customHeight="1" x14ac:dyDescent="0.3">
      <c r="A712" s="831" t="s">
        <v>585</v>
      </c>
      <c r="B712" s="832" t="s">
        <v>586</v>
      </c>
      <c r="C712" s="835" t="s">
        <v>610</v>
      </c>
      <c r="D712" s="863" t="s">
        <v>611</v>
      </c>
      <c r="E712" s="835" t="s">
        <v>3481</v>
      </c>
      <c r="F712" s="863" t="s">
        <v>3482</v>
      </c>
      <c r="G712" s="835" t="s">
        <v>4368</v>
      </c>
      <c r="H712" s="835" t="s">
        <v>4369</v>
      </c>
      <c r="I712" s="849">
        <v>156.19999694824219</v>
      </c>
      <c r="J712" s="849">
        <v>300</v>
      </c>
      <c r="K712" s="850">
        <v>46859.330078125</v>
      </c>
    </row>
    <row r="713" spans="1:11" ht="14.4" customHeight="1" x14ac:dyDescent="0.3">
      <c r="A713" s="831" t="s">
        <v>585</v>
      </c>
      <c r="B713" s="832" t="s">
        <v>586</v>
      </c>
      <c r="C713" s="835" t="s">
        <v>610</v>
      </c>
      <c r="D713" s="863" t="s">
        <v>611</v>
      </c>
      <c r="E713" s="835" t="s">
        <v>3481</v>
      </c>
      <c r="F713" s="863" t="s">
        <v>3482</v>
      </c>
      <c r="G713" s="835" t="s">
        <v>4370</v>
      </c>
      <c r="H713" s="835" t="s">
        <v>4371</v>
      </c>
      <c r="I713" s="849">
        <v>3112.179931640625</v>
      </c>
      <c r="J713" s="849">
        <v>105</v>
      </c>
      <c r="K713" s="850">
        <v>326778.9482421875</v>
      </c>
    </row>
    <row r="714" spans="1:11" ht="14.4" customHeight="1" x14ac:dyDescent="0.3">
      <c r="A714" s="831" t="s">
        <v>585</v>
      </c>
      <c r="B714" s="832" t="s">
        <v>586</v>
      </c>
      <c r="C714" s="835" t="s">
        <v>610</v>
      </c>
      <c r="D714" s="863" t="s">
        <v>611</v>
      </c>
      <c r="E714" s="835" t="s">
        <v>3481</v>
      </c>
      <c r="F714" s="863" t="s">
        <v>3482</v>
      </c>
      <c r="G714" s="835" t="s">
        <v>4372</v>
      </c>
      <c r="H714" s="835" t="s">
        <v>4373</v>
      </c>
      <c r="I714" s="849">
        <v>3112.179931640625</v>
      </c>
      <c r="J714" s="849">
        <v>99</v>
      </c>
      <c r="K714" s="850">
        <v>308105.8701171875</v>
      </c>
    </row>
    <row r="715" spans="1:11" ht="14.4" customHeight="1" x14ac:dyDescent="0.3">
      <c r="A715" s="831" t="s">
        <v>585</v>
      </c>
      <c r="B715" s="832" t="s">
        <v>586</v>
      </c>
      <c r="C715" s="835" t="s">
        <v>610</v>
      </c>
      <c r="D715" s="863" t="s">
        <v>611</v>
      </c>
      <c r="E715" s="835" t="s">
        <v>3481</v>
      </c>
      <c r="F715" s="863" t="s">
        <v>3482</v>
      </c>
      <c r="G715" s="835" t="s">
        <v>4374</v>
      </c>
      <c r="H715" s="835" t="s">
        <v>4375</v>
      </c>
      <c r="I715" s="849">
        <v>1980.0400390625</v>
      </c>
      <c r="J715" s="849">
        <v>165</v>
      </c>
      <c r="K715" s="850">
        <v>326707.26171875</v>
      </c>
    </row>
    <row r="716" spans="1:11" ht="14.4" customHeight="1" x14ac:dyDescent="0.3">
      <c r="A716" s="831" t="s">
        <v>585</v>
      </c>
      <c r="B716" s="832" t="s">
        <v>586</v>
      </c>
      <c r="C716" s="835" t="s">
        <v>610</v>
      </c>
      <c r="D716" s="863" t="s">
        <v>611</v>
      </c>
      <c r="E716" s="835" t="s">
        <v>3481</v>
      </c>
      <c r="F716" s="863" t="s">
        <v>3482</v>
      </c>
      <c r="G716" s="835" t="s">
        <v>4376</v>
      </c>
      <c r="H716" s="835" t="s">
        <v>4377</v>
      </c>
      <c r="I716" s="849">
        <v>16701.630859375</v>
      </c>
      <c r="J716" s="849">
        <v>12</v>
      </c>
      <c r="K716" s="850">
        <v>200419.5703125</v>
      </c>
    </row>
    <row r="717" spans="1:11" ht="14.4" customHeight="1" x14ac:dyDescent="0.3">
      <c r="A717" s="831" t="s">
        <v>585</v>
      </c>
      <c r="B717" s="832" t="s">
        <v>586</v>
      </c>
      <c r="C717" s="835" t="s">
        <v>610</v>
      </c>
      <c r="D717" s="863" t="s">
        <v>611</v>
      </c>
      <c r="E717" s="835" t="s">
        <v>3481</v>
      </c>
      <c r="F717" s="863" t="s">
        <v>3482</v>
      </c>
      <c r="G717" s="835" t="s">
        <v>4378</v>
      </c>
      <c r="H717" s="835" t="s">
        <v>4379</v>
      </c>
      <c r="I717" s="849">
        <v>2311.10009765625</v>
      </c>
      <c r="J717" s="849">
        <v>95</v>
      </c>
      <c r="K717" s="850">
        <v>219554.5</v>
      </c>
    </row>
    <row r="718" spans="1:11" ht="14.4" customHeight="1" x14ac:dyDescent="0.3">
      <c r="A718" s="831" t="s">
        <v>585</v>
      </c>
      <c r="B718" s="832" t="s">
        <v>586</v>
      </c>
      <c r="C718" s="835" t="s">
        <v>610</v>
      </c>
      <c r="D718" s="863" t="s">
        <v>611</v>
      </c>
      <c r="E718" s="835" t="s">
        <v>3481</v>
      </c>
      <c r="F718" s="863" t="s">
        <v>3482</v>
      </c>
      <c r="G718" s="835" t="s">
        <v>3669</v>
      </c>
      <c r="H718" s="835" t="s">
        <v>3670</v>
      </c>
      <c r="I718" s="849">
        <v>66799.8984375</v>
      </c>
      <c r="J718" s="849">
        <v>5</v>
      </c>
      <c r="K718" s="850">
        <v>333999.4921875</v>
      </c>
    </row>
    <row r="719" spans="1:11" ht="14.4" customHeight="1" x14ac:dyDescent="0.3">
      <c r="A719" s="831" t="s">
        <v>585</v>
      </c>
      <c r="B719" s="832" t="s">
        <v>586</v>
      </c>
      <c r="C719" s="835" t="s">
        <v>610</v>
      </c>
      <c r="D719" s="863" t="s">
        <v>611</v>
      </c>
      <c r="E719" s="835" t="s">
        <v>3481</v>
      </c>
      <c r="F719" s="863" t="s">
        <v>3482</v>
      </c>
      <c r="G719" s="835" t="s">
        <v>3669</v>
      </c>
      <c r="H719" s="835" t="s">
        <v>3671</v>
      </c>
      <c r="I719" s="849">
        <v>66799.8984375</v>
      </c>
      <c r="J719" s="849">
        <v>2</v>
      </c>
      <c r="K719" s="850">
        <v>133599.796875</v>
      </c>
    </row>
    <row r="720" spans="1:11" ht="14.4" customHeight="1" x14ac:dyDescent="0.3">
      <c r="A720" s="831" t="s">
        <v>585</v>
      </c>
      <c r="B720" s="832" t="s">
        <v>586</v>
      </c>
      <c r="C720" s="835" t="s">
        <v>610</v>
      </c>
      <c r="D720" s="863" t="s">
        <v>611</v>
      </c>
      <c r="E720" s="835" t="s">
        <v>3481</v>
      </c>
      <c r="F720" s="863" t="s">
        <v>3482</v>
      </c>
      <c r="G720" s="835" t="s">
        <v>4380</v>
      </c>
      <c r="H720" s="835" t="s">
        <v>4381</v>
      </c>
      <c r="I720" s="849">
        <v>3308.77001953125</v>
      </c>
      <c r="J720" s="849">
        <v>5</v>
      </c>
      <c r="K720" s="850">
        <v>16543.869140625</v>
      </c>
    </row>
    <row r="721" spans="1:11" ht="14.4" customHeight="1" x14ac:dyDescent="0.3">
      <c r="A721" s="831" t="s">
        <v>585</v>
      </c>
      <c r="B721" s="832" t="s">
        <v>586</v>
      </c>
      <c r="C721" s="835" t="s">
        <v>610</v>
      </c>
      <c r="D721" s="863" t="s">
        <v>611</v>
      </c>
      <c r="E721" s="835" t="s">
        <v>3481</v>
      </c>
      <c r="F721" s="863" t="s">
        <v>3482</v>
      </c>
      <c r="G721" s="835" t="s">
        <v>4382</v>
      </c>
      <c r="H721" s="835" t="s">
        <v>4383</v>
      </c>
      <c r="I721" s="849">
        <v>33.75</v>
      </c>
      <c r="J721" s="849">
        <v>2</v>
      </c>
      <c r="K721" s="850">
        <v>67.5</v>
      </c>
    </row>
    <row r="722" spans="1:11" ht="14.4" customHeight="1" x14ac:dyDescent="0.3">
      <c r="A722" s="831" t="s">
        <v>585</v>
      </c>
      <c r="B722" s="832" t="s">
        <v>586</v>
      </c>
      <c r="C722" s="835" t="s">
        <v>610</v>
      </c>
      <c r="D722" s="863" t="s">
        <v>611</v>
      </c>
      <c r="E722" s="835" t="s">
        <v>3481</v>
      </c>
      <c r="F722" s="863" t="s">
        <v>3482</v>
      </c>
      <c r="G722" s="835" t="s">
        <v>4384</v>
      </c>
      <c r="H722" s="835" t="s">
        <v>4385</v>
      </c>
      <c r="I722" s="849">
        <v>37490</v>
      </c>
      <c r="J722" s="849">
        <v>9</v>
      </c>
      <c r="K722" s="850">
        <v>337410</v>
      </c>
    </row>
    <row r="723" spans="1:11" ht="14.4" customHeight="1" x14ac:dyDescent="0.3">
      <c r="A723" s="831" t="s">
        <v>585</v>
      </c>
      <c r="B723" s="832" t="s">
        <v>586</v>
      </c>
      <c r="C723" s="835" t="s">
        <v>610</v>
      </c>
      <c r="D723" s="863" t="s">
        <v>611</v>
      </c>
      <c r="E723" s="835" t="s">
        <v>3481</v>
      </c>
      <c r="F723" s="863" t="s">
        <v>3482</v>
      </c>
      <c r="G723" s="835" t="s">
        <v>4386</v>
      </c>
      <c r="H723" s="835" t="s">
        <v>4387</v>
      </c>
      <c r="I723" s="849">
        <v>54.450000762939453</v>
      </c>
      <c r="J723" s="849">
        <v>25</v>
      </c>
      <c r="K723" s="850">
        <v>1361.25</v>
      </c>
    </row>
    <row r="724" spans="1:11" ht="14.4" customHeight="1" x14ac:dyDescent="0.3">
      <c r="A724" s="831" t="s">
        <v>585</v>
      </c>
      <c r="B724" s="832" t="s">
        <v>586</v>
      </c>
      <c r="C724" s="835" t="s">
        <v>610</v>
      </c>
      <c r="D724" s="863" t="s">
        <v>611</v>
      </c>
      <c r="E724" s="835" t="s">
        <v>3481</v>
      </c>
      <c r="F724" s="863" t="s">
        <v>3482</v>
      </c>
      <c r="G724" s="835" t="s">
        <v>4388</v>
      </c>
      <c r="H724" s="835" t="s">
        <v>4389</v>
      </c>
      <c r="I724" s="849">
        <v>5.8350000381469727</v>
      </c>
      <c r="J724" s="849">
        <v>40</v>
      </c>
      <c r="K724" s="850">
        <v>233.43000030517578</v>
      </c>
    </row>
    <row r="725" spans="1:11" ht="14.4" customHeight="1" x14ac:dyDescent="0.3">
      <c r="A725" s="831" t="s">
        <v>585</v>
      </c>
      <c r="B725" s="832" t="s">
        <v>586</v>
      </c>
      <c r="C725" s="835" t="s">
        <v>610</v>
      </c>
      <c r="D725" s="863" t="s">
        <v>611</v>
      </c>
      <c r="E725" s="835" t="s">
        <v>3481</v>
      </c>
      <c r="F725" s="863" t="s">
        <v>3482</v>
      </c>
      <c r="G725" s="835" t="s">
        <v>4390</v>
      </c>
      <c r="H725" s="835" t="s">
        <v>4391</v>
      </c>
      <c r="I725" s="849">
        <v>900.43142264229914</v>
      </c>
      <c r="J725" s="849">
        <v>25</v>
      </c>
      <c r="K725" s="850">
        <v>22510.840209960938</v>
      </c>
    </row>
    <row r="726" spans="1:11" ht="14.4" customHeight="1" x14ac:dyDescent="0.3">
      <c r="A726" s="831" t="s">
        <v>585</v>
      </c>
      <c r="B726" s="832" t="s">
        <v>586</v>
      </c>
      <c r="C726" s="835" t="s">
        <v>610</v>
      </c>
      <c r="D726" s="863" t="s">
        <v>611</v>
      </c>
      <c r="E726" s="835" t="s">
        <v>3481</v>
      </c>
      <c r="F726" s="863" t="s">
        <v>3482</v>
      </c>
      <c r="G726" s="835" t="s">
        <v>4392</v>
      </c>
      <c r="H726" s="835" t="s">
        <v>4393</v>
      </c>
      <c r="I726" s="849">
        <v>9.5</v>
      </c>
      <c r="J726" s="849">
        <v>330</v>
      </c>
      <c r="K726" s="850">
        <v>3134.989990234375</v>
      </c>
    </row>
    <row r="727" spans="1:11" ht="14.4" customHeight="1" x14ac:dyDescent="0.3">
      <c r="A727" s="831" t="s">
        <v>585</v>
      </c>
      <c r="B727" s="832" t="s">
        <v>586</v>
      </c>
      <c r="C727" s="835" t="s">
        <v>610</v>
      </c>
      <c r="D727" s="863" t="s">
        <v>611</v>
      </c>
      <c r="E727" s="835" t="s">
        <v>3481</v>
      </c>
      <c r="F727" s="863" t="s">
        <v>3482</v>
      </c>
      <c r="G727" s="835" t="s">
        <v>4394</v>
      </c>
      <c r="H727" s="835" t="s">
        <v>4395</v>
      </c>
      <c r="I727" s="849">
        <v>9.6800003051757812</v>
      </c>
      <c r="J727" s="849">
        <v>60</v>
      </c>
      <c r="K727" s="850">
        <v>580.79998779296875</v>
      </c>
    </row>
    <row r="728" spans="1:11" ht="14.4" customHeight="1" x14ac:dyDescent="0.3">
      <c r="A728" s="831" t="s">
        <v>585</v>
      </c>
      <c r="B728" s="832" t="s">
        <v>586</v>
      </c>
      <c r="C728" s="835" t="s">
        <v>610</v>
      </c>
      <c r="D728" s="863" t="s">
        <v>611</v>
      </c>
      <c r="E728" s="835" t="s">
        <v>3481</v>
      </c>
      <c r="F728" s="863" t="s">
        <v>3482</v>
      </c>
      <c r="G728" s="835" t="s">
        <v>4396</v>
      </c>
      <c r="H728" s="835" t="s">
        <v>4397</v>
      </c>
      <c r="I728" s="849">
        <v>78.650001525878906</v>
      </c>
      <c r="J728" s="849">
        <v>50</v>
      </c>
      <c r="K728" s="850">
        <v>3932.5</v>
      </c>
    </row>
    <row r="729" spans="1:11" ht="14.4" customHeight="1" x14ac:dyDescent="0.3">
      <c r="A729" s="831" t="s">
        <v>585</v>
      </c>
      <c r="B729" s="832" t="s">
        <v>586</v>
      </c>
      <c r="C729" s="835" t="s">
        <v>610</v>
      </c>
      <c r="D729" s="863" t="s">
        <v>611</v>
      </c>
      <c r="E729" s="835" t="s">
        <v>3481</v>
      </c>
      <c r="F729" s="863" t="s">
        <v>3482</v>
      </c>
      <c r="G729" s="835" t="s">
        <v>4398</v>
      </c>
      <c r="H729" s="835" t="s">
        <v>4399</v>
      </c>
      <c r="I729" s="849">
        <v>8121.0363281250002</v>
      </c>
      <c r="J729" s="849">
        <v>30</v>
      </c>
      <c r="K729" s="850">
        <v>261032.8076171875</v>
      </c>
    </row>
    <row r="730" spans="1:11" ht="14.4" customHeight="1" x14ac:dyDescent="0.3">
      <c r="A730" s="831" t="s">
        <v>585</v>
      </c>
      <c r="B730" s="832" t="s">
        <v>586</v>
      </c>
      <c r="C730" s="835" t="s">
        <v>610</v>
      </c>
      <c r="D730" s="863" t="s">
        <v>611</v>
      </c>
      <c r="E730" s="835" t="s">
        <v>3481</v>
      </c>
      <c r="F730" s="863" t="s">
        <v>3482</v>
      </c>
      <c r="G730" s="835" t="s">
        <v>4400</v>
      </c>
      <c r="H730" s="835" t="s">
        <v>4401</v>
      </c>
      <c r="I730" s="849">
        <v>111.56999969482422</v>
      </c>
      <c r="J730" s="849">
        <v>180</v>
      </c>
      <c r="K730" s="850">
        <v>20083.3505859375</v>
      </c>
    </row>
    <row r="731" spans="1:11" ht="14.4" customHeight="1" x14ac:dyDescent="0.3">
      <c r="A731" s="831" t="s">
        <v>585</v>
      </c>
      <c r="B731" s="832" t="s">
        <v>586</v>
      </c>
      <c r="C731" s="835" t="s">
        <v>610</v>
      </c>
      <c r="D731" s="863" t="s">
        <v>611</v>
      </c>
      <c r="E731" s="835" t="s">
        <v>3481</v>
      </c>
      <c r="F731" s="863" t="s">
        <v>3482</v>
      </c>
      <c r="G731" s="835" t="s">
        <v>3569</v>
      </c>
      <c r="H731" s="835" t="s">
        <v>3570</v>
      </c>
      <c r="I731" s="849">
        <v>1.0900000333786011</v>
      </c>
      <c r="J731" s="849">
        <v>3500</v>
      </c>
      <c r="K731" s="850">
        <v>3815</v>
      </c>
    </row>
    <row r="732" spans="1:11" ht="14.4" customHeight="1" x14ac:dyDescent="0.3">
      <c r="A732" s="831" t="s">
        <v>585</v>
      </c>
      <c r="B732" s="832" t="s">
        <v>586</v>
      </c>
      <c r="C732" s="835" t="s">
        <v>610</v>
      </c>
      <c r="D732" s="863" t="s">
        <v>611</v>
      </c>
      <c r="E732" s="835" t="s">
        <v>3481</v>
      </c>
      <c r="F732" s="863" t="s">
        <v>3482</v>
      </c>
      <c r="G732" s="835" t="s">
        <v>3571</v>
      </c>
      <c r="H732" s="835" t="s">
        <v>3572</v>
      </c>
      <c r="I732" s="849">
        <v>0.47999998927116394</v>
      </c>
      <c r="J732" s="849">
        <v>3800</v>
      </c>
      <c r="K732" s="850">
        <v>1824</v>
      </c>
    </row>
    <row r="733" spans="1:11" ht="14.4" customHeight="1" x14ac:dyDescent="0.3">
      <c r="A733" s="831" t="s">
        <v>585</v>
      </c>
      <c r="B733" s="832" t="s">
        <v>586</v>
      </c>
      <c r="C733" s="835" t="s">
        <v>610</v>
      </c>
      <c r="D733" s="863" t="s">
        <v>611</v>
      </c>
      <c r="E733" s="835" t="s">
        <v>3481</v>
      </c>
      <c r="F733" s="863" t="s">
        <v>3482</v>
      </c>
      <c r="G733" s="835" t="s">
        <v>3573</v>
      </c>
      <c r="H733" s="835" t="s">
        <v>3574</v>
      </c>
      <c r="I733" s="849">
        <v>1.6699999570846558</v>
      </c>
      <c r="J733" s="849">
        <v>1900</v>
      </c>
      <c r="K733" s="850">
        <v>3173</v>
      </c>
    </row>
    <row r="734" spans="1:11" ht="14.4" customHeight="1" x14ac:dyDescent="0.3">
      <c r="A734" s="831" t="s">
        <v>585</v>
      </c>
      <c r="B734" s="832" t="s">
        <v>586</v>
      </c>
      <c r="C734" s="835" t="s">
        <v>610</v>
      </c>
      <c r="D734" s="863" t="s">
        <v>611</v>
      </c>
      <c r="E734" s="835" t="s">
        <v>3481</v>
      </c>
      <c r="F734" s="863" t="s">
        <v>3482</v>
      </c>
      <c r="G734" s="835" t="s">
        <v>3575</v>
      </c>
      <c r="H734" s="835" t="s">
        <v>3576</v>
      </c>
      <c r="I734" s="849">
        <v>7.1599998474121094</v>
      </c>
      <c r="J734" s="849">
        <v>400</v>
      </c>
      <c r="K734" s="850">
        <v>2863.7000122070312</v>
      </c>
    </row>
    <row r="735" spans="1:11" ht="14.4" customHeight="1" x14ac:dyDescent="0.3">
      <c r="A735" s="831" t="s">
        <v>585</v>
      </c>
      <c r="B735" s="832" t="s">
        <v>586</v>
      </c>
      <c r="C735" s="835" t="s">
        <v>610</v>
      </c>
      <c r="D735" s="863" t="s">
        <v>611</v>
      </c>
      <c r="E735" s="835" t="s">
        <v>3481</v>
      </c>
      <c r="F735" s="863" t="s">
        <v>3482</v>
      </c>
      <c r="G735" s="835" t="s">
        <v>3577</v>
      </c>
      <c r="H735" s="835" t="s">
        <v>3578</v>
      </c>
      <c r="I735" s="849">
        <v>0.67000001668930054</v>
      </c>
      <c r="J735" s="849">
        <v>1100</v>
      </c>
      <c r="K735" s="850">
        <v>737</v>
      </c>
    </row>
    <row r="736" spans="1:11" ht="14.4" customHeight="1" x14ac:dyDescent="0.3">
      <c r="A736" s="831" t="s">
        <v>585</v>
      </c>
      <c r="B736" s="832" t="s">
        <v>586</v>
      </c>
      <c r="C736" s="835" t="s">
        <v>610</v>
      </c>
      <c r="D736" s="863" t="s">
        <v>611</v>
      </c>
      <c r="E736" s="835" t="s">
        <v>3481</v>
      </c>
      <c r="F736" s="863" t="s">
        <v>3482</v>
      </c>
      <c r="G736" s="835" t="s">
        <v>3579</v>
      </c>
      <c r="H736" s="835" t="s">
        <v>3580</v>
      </c>
      <c r="I736" s="849">
        <v>14.653333028157553</v>
      </c>
      <c r="J736" s="849">
        <v>300</v>
      </c>
      <c r="K736" s="850">
        <v>4395.8699951171875</v>
      </c>
    </row>
    <row r="737" spans="1:11" ht="14.4" customHeight="1" x14ac:dyDescent="0.3">
      <c r="A737" s="831" t="s">
        <v>585</v>
      </c>
      <c r="B737" s="832" t="s">
        <v>586</v>
      </c>
      <c r="C737" s="835" t="s">
        <v>610</v>
      </c>
      <c r="D737" s="863" t="s">
        <v>611</v>
      </c>
      <c r="E737" s="835" t="s">
        <v>3481</v>
      </c>
      <c r="F737" s="863" t="s">
        <v>3482</v>
      </c>
      <c r="G737" s="835" t="s">
        <v>3581</v>
      </c>
      <c r="H737" s="835" t="s">
        <v>3582</v>
      </c>
      <c r="I737" s="849">
        <v>5.2033332188924151</v>
      </c>
      <c r="J737" s="849">
        <v>600</v>
      </c>
      <c r="K737" s="850">
        <v>3122</v>
      </c>
    </row>
    <row r="738" spans="1:11" ht="14.4" customHeight="1" x14ac:dyDescent="0.3">
      <c r="A738" s="831" t="s">
        <v>585</v>
      </c>
      <c r="B738" s="832" t="s">
        <v>586</v>
      </c>
      <c r="C738" s="835" t="s">
        <v>610</v>
      </c>
      <c r="D738" s="863" t="s">
        <v>611</v>
      </c>
      <c r="E738" s="835" t="s">
        <v>3481</v>
      </c>
      <c r="F738" s="863" t="s">
        <v>3482</v>
      </c>
      <c r="G738" s="835" t="s">
        <v>4402</v>
      </c>
      <c r="H738" s="835" t="s">
        <v>4403</v>
      </c>
      <c r="I738" s="849">
        <v>75.019996643066406</v>
      </c>
      <c r="J738" s="849">
        <v>4</v>
      </c>
      <c r="K738" s="850">
        <v>300.07998657226562</v>
      </c>
    </row>
    <row r="739" spans="1:11" ht="14.4" customHeight="1" x14ac:dyDescent="0.3">
      <c r="A739" s="831" t="s">
        <v>585</v>
      </c>
      <c r="B739" s="832" t="s">
        <v>586</v>
      </c>
      <c r="C739" s="835" t="s">
        <v>610</v>
      </c>
      <c r="D739" s="863" t="s">
        <v>611</v>
      </c>
      <c r="E739" s="835" t="s">
        <v>3481</v>
      </c>
      <c r="F739" s="863" t="s">
        <v>3482</v>
      </c>
      <c r="G739" s="835" t="s">
        <v>4404</v>
      </c>
      <c r="H739" s="835" t="s">
        <v>4405</v>
      </c>
      <c r="I739" s="849">
        <v>636.3699951171875</v>
      </c>
      <c r="J739" s="849">
        <v>4</v>
      </c>
      <c r="K739" s="850">
        <v>2545.47998046875</v>
      </c>
    </row>
    <row r="740" spans="1:11" ht="14.4" customHeight="1" x14ac:dyDescent="0.3">
      <c r="A740" s="831" t="s">
        <v>585</v>
      </c>
      <c r="B740" s="832" t="s">
        <v>586</v>
      </c>
      <c r="C740" s="835" t="s">
        <v>610</v>
      </c>
      <c r="D740" s="863" t="s">
        <v>611</v>
      </c>
      <c r="E740" s="835" t="s">
        <v>3481</v>
      </c>
      <c r="F740" s="863" t="s">
        <v>3482</v>
      </c>
      <c r="G740" s="835" t="s">
        <v>4406</v>
      </c>
      <c r="H740" s="835" t="s">
        <v>4407</v>
      </c>
      <c r="I740" s="849">
        <v>806.34002685546875</v>
      </c>
      <c r="J740" s="849">
        <v>10</v>
      </c>
      <c r="K740" s="850">
        <v>8063.43994140625</v>
      </c>
    </row>
    <row r="741" spans="1:11" ht="14.4" customHeight="1" x14ac:dyDescent="0.3">
      <c r="A741" s="831" t="s">
        <v>585</v>
      </c>
      <c r="B741" s="832" t="s">
        <v>586</v>
      </c>
      <c r="C741" s="835" t="s">
        <v>610</v>
      </c>
      <c r="D741" s="863" t="s">
        <v>611</v>
      </c>
      <c r="E741" s="835" t="s">
        <v>3481</v>
      </c>
      <c r="F741" s="863" t="s">
        <v>3482</v>
      </c>
      <c r="G741" s="835" t="s">
        <v>4408</v>
      </c>
      <c r="H741" s="835" t="s">
        <v>4409</v>
      </c>
      <c r="I741" s="849">
        <v>1875.5</v>
      </c>
      <c r="J741" s="849">
        <v>5</v>
      </c>
      <c r="K741" s="850">
        <v>9377.5</v>
      </c>
    </row>
    <row r="742" spans="1:11" ht="14.4" customHeight="1" x14ac:dyDescent="0.3">
      <c r="A742" s="831" t="s">
        <v>585</v>
      </c>
      <c r="B742" s="832" t="s">
        <v>586</v>
      </c>
      <c r="C742" s="835" t="s">
        <v>610</v>
      </c>
      <c r="D742" s="863" t="s">
        <v>611</v>
      </c>
      <c r="E742" s="835" t="s">
        <v>3481</v>
      </c>
      <c r="F742" s="863" t="s">
        <v>3482</v>
      </c>
      <c r="G742" s="835" t="s">
        <v>3951</v>
      </c>
      <c r="H742" s="835" t="s">
        <v>3952</v>
      </c>
      <c r="I742" s="849">
        <v>769.55999755859375</v>
      </c>
      <c r="J742" s="849">
        <v>66</v>
      </c>
      <c r="K742" s="850">
        <v>50790.95849609375</v>
      </c>
    </row>
    <row r="743" spans="1:11" ht="14.4" customHeight="1" x14ac:dyDescent="0.3">
      <c r="A743" s="831" t="s">
        <v>585</v>
      </c>
      <c r="B743" s="832" t="s">
        <v>586</v>
      </c>
      <c r="C743" s="835" t="s">
        <v>610</v>
      </c>
      <c r="D743" s="863" t="s">
        <v>611</v>
      </c>
      <c r="E743" s="835" t="s">
        <v>3481</v>
      </c>
      <c r="F743" s="863" t="s">
        <v>3482</v>
      </c>
      <c r="G743" s="835" t="s">
        <v>3593</v>
      </c>
      <c r="H743" s="835" t="s">
        <v>3594</v>
      </c>
      <c r="I743" s="849">
        <v>3.130000114440918</v>
      </c>
      <c r="J743" s="849">
        <v>100</v>
      </c>
      <c r="K743" s="850">
        <v>313</v>
      </c>
    </row>
    <row r="744" spans="1:11" ht="14.4" customHeight="1" x14ac:dyDescent="0.3">
      <c r="A744" s="831" t="s">
        <v>585</v>
      </c>
      <c r="B744" s="832" t="s">
        <v>586</v>
      </c>
      <c r="C744" s="835" t="s">
        <v>610</v>
      </c>
      <c r="D744" s="863" t="s">
        <v>611</v>
      </c>
      <c r="E744" s="835" t="s">
        <v>3481</v>
      </c>
      <c r="F744" s="863" t="s">
        <v>3482</v>
      </c>
      <c r="G744" s="835" t="s">
        <v>4410</v>
      </c>
      <c r="H744" s="835" t="s">
        <v>4411</v>
      </c>
      <c r="I744" s="849">
        <v>320.76998901367187</v>
      </c>
      <c r="J744" s="849">
        <v>50</v>
      </c>
      <c r="K744" s="850">
        <v>16038.5498046875</v>
      </c>
    </row>
    <row r="745" spans="1:11" ht="14.4" customHeight="1" x14ac:dyDescent="0.3">
      <c r="A745" s="831" t="s">
        <v>585</v>
      </c>
      <c r="B745" s="832" t="s">
        <v>586</v>
      </c>
      <c r="C745" s="835" t="s">
        <v>610</v>
      </c>
      <c r="D745" s="863" t="s">
        <v>611</v>
      </c>
      <c r="E745" s="835" t="s">
        <v>3481</v>
      </c>
      <c r="F745" s="863" t="s">
        <v>3482</v>
      </c>
      <c r="G745" s="835" t="s">
        <v>4412</v>
      </c>
      <c r="H745" s="835" t="s">
        <v>4413</v>
      </c>
      <c r="I745" s="849">
        <v>140.1199951171875</v>
      </c>
      <c r="J745" s="849">
        <v>80</v>
      </c>
      <c r="K745" s="850">
        <v>11209.4404296875</v>
      </c>
    </row>
    <row r="746" spans="1:11" ht="14.4" customHeight="1" x14ac:dyDescent="0.3">
      <c r="A746" s="831" t="s">
        <v>585</v>
      </c>
      <c r="B746" s="832" t="s">
        <v>586</v>
      </c>
      <c r="C746" s="835" t="s">
        <v>610</v>
      </c>
      <c r="D746" s="863" t="s">
        <v>611</v>
      </c>
      <c r="E746" s="835" t="s">
        <v>3481</v>
      </c>
      <c r="F746" s="863" t="s">
        <v>3482</v>
      </c>
      <c r="G746" s="835" t="s">
        <v>4414</v>
      </c>
      <c r="H746" s="835" t="s">
        <v>4415</v>
      </c>
      <c r="I746" s="849">
        <v>790.1300048828125</v>
      </c>
      <c r="J746" s="849">
        <v>20</v>
      </c>
      <c r="K746" s="850">
        <v>15802.599609375</v>
      </c>
    </row>
    <row r="747" spans="1:11" ht="14.4" customHeight="1" x14ac:dyDescent="0.3">
      <c r="A747" s="831" t="s">
        <v>585</v>
      </c>
      <c r="B747" s="832" t="s">
        <v>586</v>
      </c>
      <c r="C747" s="835" t="s">
        <v>610</v>
      </c>
      <c r="D747" s="863" t="s">
        <v>611</v>
      </c>
      <c r="E747" s="835" t="s">
        <v>3481</v>
      </c>
      <c r="F747" s="863" t="s">
        <v>3482</v>
      </c>
      <c r="G747" s="835" t="s">
        <v>4416</v>
      </c>
      <c r="H747" s="835" t="s">
        <v>4417</v>
      </c>
      <c r="I747" s="849">
        <v>790.1300048828125</v>
      </c>
      <c r="J747" s="849">
        <v>30</v>
      </c>
      <c r="K747" s="850">
        <v>23703.8994140625</v>
      </c>
    </row>
    <row r="748" spans="1:11" ht="14.4" customHeight="1" x14ac:dyDescent="0.3">
      <c r="A748" s="831" t="s">
        <v>585</v>
      </c>
      <c r="B748" s="832" t="s">
        <v>586</v>
      </c>
      <c r="C748" s="835" t="s">
        <v>610</v>
      </c>
      <c r="D748" s="863" t="s">
        <v>611</v>
      </c>
      <c r="E748" s="835" t="s">
        <v>3481</v>
      </c>
      <c r="F748" s="863" t="s">
        <v>3482</v>
      </c>
      <c r="G748" s="835" t="s">
        <v>3599</v>
      </c>
      <c r="H748" s="835" t="s">
        <v>3600</v>
      </c>
      <c r="I748" s="849">
        <v>0.47166666388511658</v>
      </c>
      <c r="J748" s="849">
        <v>2000</v>
      </c>
      <c r="K748" s="850">
        <v>944</v>
      </c>
    </row>
    <row r="749" spans="1:11" ht="14.4" customHeight="1" x14ac:dyDescent="0.3">
      <c r="A749" s="831" t="s">
        <v>585</v>
      </c>
      <c r="B749" s="832" t="s">
        <v>586</v>
      </c>
      <c r="C749" s="835" t="s">
        <v>610</v>
      </c>
      <c r="D749" s="863" t="s">
        <v>611</v>
      </c>
      <c r="E749" s="835" t="s">
        <v>3481</v>
      </c>
      <c r="F749" s="863" t="s">
        <v>3482</v>
      </c>
      <c r="G749" s="835" t="s">
        <v>4418</v>
      </c>
      <c r="H749" s="835" t="s">
        <v>4419</v>
      </c>
      <c r="I749" s="849">
        <v>652.91998291015625</v>
      </c>
      <c r="J749" s="849">
        <v>80</v>
      </c>
      <c r="K749" s="850">
        <v>52233.28125</v>
      </c>
    </row>
    <row r="750" spans="1:11" ht="14.4" customHeight="1" x14ac:dyDescent="0.3">
      <c r="A750" s="831" t="s">
        <v>585</v>
      </c>
      <c r="B750" s="832" t="s">
        <v>586</v>
      </c>
      <c r="C750" s="835" t="s">
        <v>610</v>
      </c>
      <c r="D750" s="863" t="s">
        <v>611</v>
      </c>
      <c r="E750" s="835" t="s">
        <v>3481</v>
      </c>
      <c r="F750" s="863" t="s">
        <v>3482</v>
      </c>
      <c r="G750" s="835" t="s">
        <v>4420</v>
      </c>
      <c r="H750" s="835" t="s">
        <v>4421</v>
      </c>
      <c r="I750" s="849">
        <v>832.20001220703125</v>
      </c>
      <c r="J750" s="849">
        <v>10</v>
      </c>
      <c r="K750" s="850">
        <v>8322.01953125</v>
      </c>
    </row>
    <row r="751" spans="1:11" ht="14.4" customHeight="1" x14ac:dyDescent="0.3">
      <c r="A751" s="831" t="s">
        <v>585</v>
      </c>
      <c r="B751" s="832" t="s">
        <v>586</v>
      </c>
      <c r="C751" s="835" t="s">
        <v>610</v>
      </c>
      <c r="D751" s="863" t="s">
        <v>611</v>
      </c>
      <c r="E751" s="835" t="s">
        <v>3481</v>
      </c>
      <c r="F751" s="863" t="s">
        <v>3482</v>
      </c>
      <c r="G751" s="835" t="s">
        <v>4422</v>
      </c>
      <c r="H751" s="835" t="s">
        <v>4423</v>
      </c>
      <c r="I751" s="849">
        <v>99.220001220703125</v>
      </c>
      <c r="J751" s="849">
        <v>60</v>
      </c>
      <c r="K751" s="850">
        <v>5953.2000732421875</v>
      </c>
    </row>
    <row r="752" spans="1:11" ht="14.4" customHeight="1" x14ac:dyDescent="0.3">
      <c r="A752" s="831" t="s">
        <v>585</v>
      </c>
      <c r="B752" s="832" t="s">
        <v>586</v>
      </c>
      <c r="C752" s="835" t="s">
        <v>610</v>
      </c>
      <c r="D752" s="863" t="s">
        <v>611</v>
      </c>
      <c r="E752" s="835" t="s">
        <v>3481</v>
      </c>
      <c r="F752" s="863" t="s">
        <v>3482</v>
      </c>
      <c r="G752" s="835" t="s">
        <v>3682</v>
      </c>
      <c r="H752" s="835" t="s">
        <v>3683</v>
      </c>
      <c r="I752" s="849">
        <v>21.238571166992187</v>
      </c>
      <c r="J752" s="849">
        <v>80</v>
      </c>
      <c r="K752" s="850">
        <v>1698.9999694824219</v>
      </c>
    </row>
    <row r="753" spans="1:11" ht="14.4" customHeight="1" x14ac:dyDescent="0.3">
      <c r="A753" s="831" t="s">
        <v>585</v>
      </c>
      <c r="B753" s="832" t="s">
        <v>586</v>
      </c>
      <c r="C753" s="835" t="s">
        <v>610</v>
      </c>
      <c r="D753" s="863" t="s">
        <v>611</v>
      </c>
      <c r="E753" s="835" t="s">
        <v>3617</v>
      </c>
      <c r="F753" s="863" t="s">
        <v>3618</v>
      </c>
      <c r="G753" s="835" t="s">
        <v>3619</v>
      </c>
      <c r="H753" s="835" t="s">
        <v>3620</v>
      </c>
      <c r="I753" s="849">
        <v>150.00124931335449</v>
      </c>
      <c r="J753" s="849">
        <v>370</v>
      </c>
      <c r="K753" s="850">
        <v>55501.47998046875</v>
      </c>
    </row>
    <row r="754" spans="1:11" ht="14.4" customHeight="1" x14ac:dyDescent="0.3">
      <c r="A754" s="831" t="s">
        <v>585</v>
      </c>
      <c r="B754" s="832" t="s">
        <v>586</v>
      </c>
      <c r="C754" s="835" t="s">
        <v>610</v>
      </c>
      <c r="D754" s="863" t="s">
        <v>611</v>
      </c>
      <c r="E754" s="835" t="s">
        <v>3617</v>
      </c>
      <c r="F754" s="863" t="s">
        <v>3618</v>
      </c>
      <c r="G754" s="835" t="s">
        <v>4424</v>
      </c>
      <c r="H754" s="835" t="s">
        <v>4425</v>
      </c>
      <c r="I754" s="849">
        <v>2407.89990234375</v>
      </c>
      <c r="J754" s="849">
        <v>10</v>
      </c>
      <c r="K754" s="850">
        <v>24079</v>
      </c>
    </row>
    <row r="755" spans="1:11" ht="14.4" customHeight="1" x14ac:dyDescent="0.3">
      <c r="A755" s="831" t="s">
        <v>585</v>
      </c>
      <c r="B755" s="832" t="s">
        <v>586</v>
      </c>
      <c r="C755" s="835" t="s">
        <v>610</v>
      </c>
      <c r="D755" s="863" t="s">
        <v>611</v>
      </c>
      <c r="E755" s="835" t="s">
        <v>3617</v>
      </c>
      <c r="F755" s="863" t="s">
        <v>3618</v>
      </c>
      <c r="G755" s="835" t="s">
        <v>4426</v>
      </c>
      <c r="H755" s="835" t="s">
        <v>4427</v>
      </c>
      <c r="I755" s="849">
        <v>1652.8599853515625</v>
      </c>
      <c r="J755" s="849">
        <v>12</v>
      </c>
      <c r="K755" s="850">
        <v>19834.31982421875</v>
      </c>
    </row>
    <row r="756" spans="1:11" ht="14.4" customHeight="1" x14ac:dyDescent="0.3">
      <c r="A756" s="831" t="s">
        <v>585</v>
      </c>
      <c r="B756" s="832" t="s">
        <v>586</v>
      </c>
      <c r="C756" s="835" t="s">
        <v>610</v>
      </c>
      <c r="D756" s="863" t="s">
        <v>611</v>
      </c>
      <c r="E756" s="835" t="s">
        <v>3617</v>
      </c>
      <c r="F756" s="863" t="s">
        <v>3618</v>
      </c>
      <c r="G756" s="835" t="s">
        <v>3621</v>
      </c>
      <c r="H756" s="835" t="s">
        <v>3622</v>
      </c>
      <c r="I756" s="849">
        <v>10.285000006357828</v>
      </c>
      <c r="J756" s="849">
        <v>700</v>
      </c>
      <c r="K756" s="850">
        <v>7188</v>
      </c>
    </row>
    <row r="757" spans="1:11" ht="14.4" customHeight="1" x14ac:dyDescent="0.3">
      <c r="A757" s="831" t="s">
        <v>585</v>
      </c>
      <c r="B757" s="832" t="s">
        <v>586</v>
      </c>
      <c r="C757" s="835" t="s">
        <v>610</v>
      </c>
      <c r="D757" s="863" t="s">
        <v>611</v>
      </c>
      <c r="E757" s="835" t="s">
        <v>3617</v>
      </c>
      <c r="F757" s="863" t="s">
        <v>3618</v>
      </c>
      <c r="G757" s="835" t="s">
        <v>4428</v>
      </c>
      <c r="H757" s="835" t="s">
        <v>4429</v>
      </c>
      <c r="I757" s="849">
        <v>5770.453450520833</v>
      </c>
      <c r="J757" s="849">
        <v>21</v>
      </c>
      <c r="K757" s="850">
        <v>121179.66015625</v>
      </c>
    </row>
    <row r="758" spans="1:11" ht="14.4" customHeight="1" x14ac:dyDescent="0.3">
      <c r="A758" s="831" t="s">
        <v>585</v>
      </c>
      <c r="B758" s="832" t="s">
        <v>586</v>
      </c>
      <c r="C758" s="835" t="s">
        <v>610</v>
      </c>
      <c r="D758" s="863" t="s">
        <v>611</v>
      </c>
      <c r="E758" s="835" t="s">
        <v>3617</v>
      </c>
      <c r="F758" s="863" t="s">
        <v>3618</v>
      </c>
      <c r="G758" s="835" t="s">
        <v>4430</v>
      </c>
      <c r="H758" s="835" t="s">
        <v>4431</v>
      </c>
      <c r="I758" s="849">
        <v>1884.8499755859375</v>
      </c>
      <c r="J758" s="849">
        <v>232</v>
      </c>
      <c r="K758" s="850">
        <v>437285.19921875</v>
      </c>
    </row>
    <row r="759" spans="1:11" ht="14.4" customHeight="1" x14ac:dyDescent="0.3">
      <c r="A759" s="831" t="s">
        <v>585</v>
      </c>
      <c r="B759" s="832" t="s">
        <v>586</v>
      </c>
      <c r="C759" s="835" t="s">
        <v>610</v>
      </c>
      <c r="D759" s="863" t="s">
        <v>611</v>
      </c>
      <c r="E759" s="835" t="s">
        <v>3617</v>
      </c>
      <c r="F759" s="863" t="s">
        <v>3618</v>
      </c>
      <c r="G759" s="835" t="s">
        <v>4432</v>
      </c>
      <c r="H759" s="835" t="s">
        <v>4433</v>
      </c>
      <c r="I759" s="849">
        <v>1403</v>
      </c>
      <c r="J759" s="849">
        <v>100</v>
      </c>
      <c r="K759" s="850">
        <v>140300</v>
      </c>
    </row>
    <row r="760" spans="1:11" ht="14.4" customHeight="1" x14ac:dyDescent="0.3">
      <c r="A760" s="831" t="s">
        <v>585</v>
      </c>
      <c r="B760" s="832" t="s">
        <v>586</v>
      </c>
      <c r="C760" s="835" t="s">
        <v>610</v>
      </c>
      <c r="D760" s="863" t="s">
        <v>611</v>
      </c>
      <c r="E760" s="835" t="s">
        <v>3617</v>
      </c>
      <c r="F760" s="863" t="s">
        <v>3618</v>
      </c>
      <c r="G760" s="835" t="s">
        <v>4434</v>
      </c>
      <c r="H760" s="835" t="s">
        <v>4435</v>
      </c>
      <c r="I760" s="849">
        <v>1896.0999755859375</v>
      </c>
      <c r="J760" s="849">
        <v>5</v>
      </c>
      <c r="K760" s="850">
        <v>9480.5</v>
      </c>
    </row>
    <row r="761" spans="1:11" ht="14.4" customHeight="1" x14ac:dyDescent="0.3">
      <c r="A761" s="831" t="s">
        <v>585</v>
      </c>
      <c r="B761" s="832" t="s">
        <v>586</v>
      </c>
      <c r="C761" s="835" t="s">
        <v>610</v>
      </c>
      <c r="D761" s="863" t="s">
        <v>611</v>
      </c>
      <c r="E761" s="835" t="s">
        <v>3617</v>
      </c>
      <c r="F761" s="863" t="s">
        <v>3618</v>
      </c>
      <c r="G761" s="835" t="s">
        <v>3623</v>
      </c>
      <c r="H761" s="835" t="s">
        <v>3624</v>
      </c>
      <c r="I761" s="849">
        <v>16.455999755859374</v>
      </c>
      <c r="J761" s="849">
        <v>500</v>
      </c>
      <c r="K761" s="850">
        <v>8228</v>
      </c>
    </row>
    <row r="762" spans="1:11" ht="14.4" customHeight="1" x14ac:dyDescent="0.3">
      <c r="A762" s="831" t="s">
        <v>585</v>
      </c>
      <c r="B762" s="832" t="s">
        <v>586</v>
      </c>
      <c r="C762" s="835" t="s">
        <v>610</v>
      </c>
      <c r="D762" s="863" t="s">
        <v>611</v>
      </c>
      <c r="E762" s="835" t="s">
        <v>3617</v>
      </c>
      <c r="F762" s="863" t="s">
        <v>3618</v>
      </c>
      <c r="G762" s="835" t="s">
        <v>4436</v>
      </c>
      <c r="H762" s="835" t="s">
        <v>4437</v>
      </c>
      <c r="I762" s="849">
        <v>1306.800048828125</v>
      </c>
      <c r="J762" s="849">
        <v>20</v>
      </c>
      <c r="K762" s="850">
        <v>26136</v>
      </c>
    </row>
    <row r="763" spans="1:11" ht="14.4" customHeight="1" x14ac:dyDescent="0.3">
      <c r="A763" s="831" t="s">
        <v>585</v>
      </c>
      <c r="B763" s="832" t="s">
        <v>586</v>
      </c>
      <c r="C763" s="835" t="s">
        <v>610</v>
      </c>
      <c r="D763" s="863" t="s">
        <v>611</v>
      </c>
      <c r="E763" s="835" t="s">
        <v>3617</v>
      </c>
      <c r="F763" s="863" t="s">
        <v>3618</v>
      </c>
      <c r="G763" s="835" t="s">
        <v>4426</v>
      </c>
      <c r="H763" s="835" t="s">
        <v>4438</v>
      </c>
      <c r="I763" s="849">
        <v>1652.8599853515625</v>
      </c>
      <c r="J763" s="849">
        <v>9</v>
      </c>
      <c r="K763" s="850">
        <v>14875.739990234375</v>
      </c>
    </row>
    <row r="764" spans="1:11" ht="14.4" customHeight="1" x14ac:dyDescent="0.3">
      <c r="A764" s="831" t="s">
        <v>585</v>
      </c>
      <c r="B764" s="832" t="s">
        <v>586</v>
      </c>
      <c r="C764" s="835" t="s">
        <v>610</v>
      </c>
      <c r="D764" s="863" t="s">
        <v>611</v>
      </c>
      <c r="E764" s="835" t="s">
        <v>3617</v>
      </c>
      <c r="F764" s="863" t="s">
        <v>3618</v>
      </c>
      <c r="G764" s="835" t="s">
        <v>4439</v>
      </c>
      <c r="H764" s="835" t="s">
        <v>4440</v>
      </c>
      <c r="I764" s="849">
        <v>1306.800048828125</v>
      </c>
      <c r="J764" s="849">
        <v>10</v>
      </c>
      <c r="K764" s="850">
        <v>13068</v>
      </c>
    </row>
    <row r="765" spans="1:11" ht="14.4" customHeight="1" x14ac:dyDescent="0.3">
      <c r="A765" s="831" t="s">
        <v>585</v>
      </c>
      <c r="B765" s="832" t="s">
        <v>586</v>
      </c>
      <c r="C765" s="835" t="s">
        <v>610</v>
      </c>
      <c r="D765" s="863" t="s">
        <v>611</v>
      </c>
      <c r="E765" s="835" t="s">
        <v>3617</v>
      </c>
      <c r="F765" s="863" t="s">
        <v>3618</v>
      </c>
      <c r="G765" s="835" t="s">
        <v>4441</v>
      </c>
      <c r="H765" s="835" t="s">
        <v>4442</v>
      </c>
      <c r="I765" s="849">
        <v>9576</v>
      </c>
      <c r="J765" s="849">
        <v>1</v>
      </c>
      <c r="K765" s="850">
        <v>9576</v>
      </c>
    </row>
    <row r="766" spans="1:11" ht="14.4" customHeight="1" x14ac:dyDescent="0.3">
      <c r="A766" s="831" t="s">
        <v>585</v>
      </c>
      <c r="B766" s="832" t="s">
        <v>586</v>
      </c>
      <c r="C766" s="835" t="s">
        <v>610</v>
      </c>
      <c r="D766" s="863" t="s">
        <v>611</v>
      </c>
      <c r="E766" s="835" t="s">
        <v>3617</v>
      </c>
      <c r="F766" s="863" t="s">
        <v>3618</v>
      </c>
      <c r="G766" s="835" t="s">
        <v>4443</v>
      </c>
      <c r="H766" s="835" t="s">
        <v>4444</v>
      </c>
      <c r="I766" s="849">
        <v>60.5</v>
      </c>
      <c r="J766" s="849">
        <v>100</v>
      </c>
      <c r="K766" s="850">
        <v>6050</v>
      </c>
    </row>
    <row r="767" spans="1:11" ht="14.4" customHeight="1" x14ac:dyDescent="0.3">
      <c r="A767" s="831" t="s">
        <v>585</v>
      </c>
      <c r="B767" s="832" t="s">
        <v>586</v>
      </c>
      <c r="C767" s="835" t="s">
        <v>610</v>
      </c>
      <c r="D767" s="863" t="s">
        <v>611</v>
      </c>
      <c r="E767" s="835" t="s">
        <v>3617</v>
      </c>
      <c r="F767" s="863" t="s">
        <v>3618</v>
      </c>
      <c r="G767" s="835" t="s">
        <v>4443</v>
      </c>
      <c r="H767" s="835" t="s">
        <v>4445</v>
      </c>
      <c r="I767" s="849">
        <v>60.5</v>
      </c>
      <c r="J767" s="849">
        <v>100</v>
      </c>
      <c r="K767" s="850">
        <v>6050</v>
      </c>
    </row>
    <row r="768" spans="1:11" ht="14.4" customHeight="1" x14ac:dyDescent="0.3">
      <c r="A768" s="831" t="s">
        <v>585</v>
      </c>
      <c r="B768" s="832" t="s">
        <v>586</v>
      </c>
      <c r="C768" s="835" t="s">
        <v>610</v>
      </c>
      <c r="D768" s="863" t="s">
        <v>611</v>
      </c>
      <c r="E768" s="835" t="s">
        <v>4446</v>
      </c>
      <c r="F768" s="863" t="s">
        <v>4447</v>
      </c>
      <c r="G768" s="835" t="s">
        <v>4448</v>
      </c>
      <c r="H768" s="835" t="s">
        <v>4449</v>
      </c>
      <c r="I768" s="849">
        <v>52.900001525878906</v>
      </c>
      <c r="J768" s="849">
        <v>1008</v>
      </c>
      <c r="K768" s="850">
        <v>53323.199951171875</v>
      </c>
    </row>
    <row r="769" spans="1:11" ht="14.4" customHeight="1" x14ac:dyDescent="0.3">
      <c r="A769" s="831" t="s">
        <v>585</v>
      </c>
      <c r="B769" s="832" t="s">
        <v>586</v>
      </c>
      <c r="C769" s="835" t="s">
        <v>610</v>
      </c>
      <c r="D769" s="863" t="s">
        <v>611</v>
      </c>
      <c r="E769" s="835" t="s">
        <v>4446</v>
      </c>
      <c r="F769" s="863" t="s">
        <v>4447</v>
      </c>
      <c r="G769" s="835" t="s">
        <v>4450</v>
      </c>
      <c r="H769" s="835" t="s">
        <v>4451</v>
      </c>
      <c r="I769" s="849">
        <v>52.900001525878906</v>
      </c>
      <c r="J769" s="849">
        <v>120</v>
      </c>
      <c r="K769" s="850">
        <v>6348</v>
      </c>
    </row>
    <row r="770" spans="1:11" ht="14.4" customHeight="1" x14ac:dyDescent="0.3">
      <c r="A770" s="831" t="s">
        <v>585</v>
      </c>
      <c r="B770" s="832" t="s">
        <v>586</v>
      </c>
      <c r="C770" s="835" t="s">
        <v>610</v>
      </c>
      <c r="D770" s="863" t="s">
        <v>611</v>
      </c>
      <c r="E770" s="835" t="s">
        <v>4446</v>
      </c>
      <c r="F770" s="863" t="s">
        <v>4447</v>
      </c>
      <c r="G770" s="835" t="s">
        <v>4452</v>
      </c>
      <c r="H770" s="835" t="s">
        <v>4453</v>
      </c>
      <c r="I770" s="849">
        <v>35.310001373291016</v>
      </c>
      <c r="J770" s="849">
        <v>36</v>
      </c>
      <c r="K770" s="850">
        <v>1270.97998046875</v>
      </c>
    </row>
    <row r="771" spans="1:11" ht="14.4" customHeight="1" x14ac:dyDescent="0.3">
      <c r="A771" s="831" t="s">
        <v>585</v>
      </c>
      <c r="B771" s="832" t="s">
        <v>586</v>
      </c>
      <c r="C771" s="835" t="s">
        <v>610</v>
      </c>
      <c r="D771" s="863" t="s">
        <v>611</v>
      </c>
      <c r="E771" s="835" t="s">
        <v>4446</v>
      </c>
      <c r="F771" s="863" t="s">
        <v>4447</v>
      </c>
      <c r="G771" s="835" t="s">
        <v>4454</v>
      </c>
      <c r="H771" s="835" t="s">
        <v>4455</v>
      </c>
      <c r="I771" s="849">
        <v>40.139999389648438</v>
      </c>
      <c r="J771" s="849">
        <v>72</v>
      </c>
      <c r="K771" s="850">
        <v>2889.719970703125</v>
      </c>
    </row>
    <row r="772" spans="1:11" ht="14.4" customHeight="1" x14ac:dyDescent="0.3">
      <c r="A772" s="831" t="s">
        <v>585</v>
      </c>
      <c r="B772" s="832" t="s">
        <v>586</v>
      </c>
      <c r="C772" s="835" t="s">
        <v>610</v>
      </c>
      <c r="D772" s="863" t="s">
        <v>611</v>
      </c>
      <c r="E772" s="835" t="s">
        <v>4446</v>
      </c>
      <c r="F772" s="863" t="s">
        <v>4447</v>
      </c>
      <c r="G772" s="835" t="s">
        <v>4456</v>
      </c>
      <c r="H772" s="835" t="s">
        <v>4457</v>
      </c>
      <c r="I772" s="849">
        <v>35.080001831054688</v>
      </c>
      <c r="J772" s="849">
        <v>72</v>
      </c>
      <c r="K772" s="850">
        <v>2525.39990234375</v>
      </c>
    </row>
    <row r="773" spans="1:11" ht="14.4" customHeight="1" x14ac:dyDescent="0.3">
      <c r="A773" s="831" t="s">
        <v>585</v>
      </c>
      <c r="B773" s="832" t="s">
        <v>586</v>
      </c>
      <c r="C773" s="835" t="s">
        <v>610</v>
      </c>
      <c r="D773" s="863" t="s">
        <v>611</v>
      </c>
      <c r="E773" s="835" t="s">
        <v>4446</v>
      </c>
      <c r="F773" s="863" t="s">
        <v>4447</v>
      </c>
      <c r="G773" s="835" t="s">
        <v>4458</v>
      </c>
      <c r="H773" s="835" t="s">
        <v>4459</v>
      </c>
      <c r="I773" s="849">
        <v>28.059999465942383</v>
      </c>
      <c r="J773" s="849">
        <v>36</v>
      </c>
      <c r="K773" s="850">
        <v>1010.1599731445312</v>
      </c>
    </row>
    <row r="774" spans="1:11" ht="14.4" customHeight="1" x14ac:dyDescent="0.3">
      <c r="A774" s="831" t="s">
        <v>585</v>
      </c>
      <c r="B774" s="832" t="s">
        <v>586</v>
      </c>
      <c r="C774" s="835" t="s">
        <v>610</v>
      </c>
      <c r="D774" s="863" t="s">
        <v>611</v>
      </c>
      <c r="E774" s="835" t="s">
        <v>4446</v>
      </c>
      <c r="F774" s="863" t="s">
        <v>4447</v>
      </c>
      <c r="G774" s="835" t="s">
        <v>4460</v>
      </c>
      <c r="H774" s="835" t="s">
        <v>4461</v>
      </c>
      <c r="I774" s="849">
        <v>479.16000366210937</v>
      </c>
      <c r="J774" s="849">
        <v>12</v>
      </c>
      <c r="K774" s="850">
        <v>5749.919921875</v>
      </c>
    </row>
    <row r="775" spans="1:11" ht="14.4" customHeight="1" x14ac:dyDescent="0.3">
      <c r="A775" s="831" t="s">
        <v>585</v>
      </c>
      <c r="B775" s="832" t="s">
        <v>586</v>
      </c>
      <c r="C775" s="835" t="s">
        <v>610</v>
      </c>
      <c r="D775" s="863" t="s">
        <v>611</v>
      </c>
      <c r="E775" s="835" t="s">
        <v>4446</v>
      </c>
      <c r="F775" s="863" t="s">
        <v>4447</v>
      </c>
      <c r="G775" s="835" t="s">
        <v>4462</v>
      </c>
      <c r="H775" s="835" t="s">
        <v>4463</v>
      </c>
      <c r="I775" s="849">
        <v>665.45001220703125</v>
      </c>
      <c r="J775" s="849">
        <v>12</v>
      </c>
      <c r="K775" s="850">
        <v>7985.39990234375</v>
      </c>
    </row>
    <row r="776" spans="1:11" ht="14.4" customHeight="1" x14ac:dyDescent="0.3">
      <c r="A776" s="831" t="s">
        <v>585</v>
      </c>
      <c r="B776" s="832" t="s">
        <v>586</v>
      </c>
      <c r="C776" s="835" t="s">
        <v>610</v>
      </c>
      <c r="D776" s="863" t="s">
        <v>611</v>
      </c>
      <c r="E776" s="835" t="s">
        <v>4446</v>
      </c>
      <c r="F776" s="863" t="s">
        <v>4447</v>
      </c>
      <c r="G776" s="835" t="s">
        <v>4464</v>
      </c>
      <c r="H776" s="835" t="s">
        <v>4465</v>
      </c>
      <c r="I776" s="849">
        <v>108.22000122070312</v>
      </c>
      <c r="J776" s="849">
        <v>48</v>
      </c>
      <c r="K776" s="850">
        <v>5194.31982421875</v>
      </c>
    </row>
    <row r="777" spans="1:11" ht="14.4" customHeight="1" x14ac:dyDescent="0.3">
      <c r="A777" s="831" t="s">
        <v>585</v>
      </c>
      <c r="B777" s="832" t="s">
        <v>586</v>
      </c>
      <c r="C777" s="835" t="s">
        <v>610</v>
      </c>
      <c r="D777" s="863" t="s">
        <v>611</v>
      </c>
      <c r="E777" s="835" t="s">
        <v>4446</v>
      </c>
      <c r="F777" s="863" t="s">
        <v>4447</v>
      </c>
      <c r="G777" s="835" t="s">
        <v>4466</v>
      </c>
      <c r="H777" s="835" t="s">
        <v>4467</v>
      </c>
      <c r="I777" s="849">
        <v>113.84999847412109</v>
      </c>
      <c r="J777" s="849">
        <v>24</v>
      </c>
      <c r="K777" s="850">
        <v>2732.39990234375</v>
      </c>
    </row>
    <row r="778" spans="1:11" ht="14.4" customHeight="1" x14ac:dyDescent="0.3">
      <c r="A778" s="831" t="s">
        <v>585</v>
      </c>
      <c r="B778" s="832" t="s">
        <v>586</v>
      </c>
      <c r="C778" s="835" t="s">
        <v>610</v>
      </c>
      <c r="D778" s="863" t="s">
        <v>611</v>
      </c>
      <c r="E778" s="835" t="s">
        <v>4446</v>
      </c>
      <c r="F778" s="863" t="s">
        <v>4447</v>
      </c>
      <c r="G778" s="835" t="s">
        <v>4468</v>
      </c>
      <c r="H778" s="835" t="s">
        <v>4469</v>
      </c>
      <c r="I778" s="849">
        <v>67.849998474121094</v>
      </c>
      <c r="J778" s="849">
        <v>756</v>
      </c>
      <c r="K778" s="850">
        <v>51294.6005859375</v>
      </c>
    </row>
    <row r="779" spans="1:11" ht="14.4" customHeight="1" x14ac:dyDescent="0.3">
      <c r="A779" s="831" t="s">
        <v>585</v>
      </c>
      <c r="B779" s="832" t="s">
        <v>586</v>
      </c>
      <c r="C779" s="835" t="s">
        <v>610</v>
      </c>
      <c r="D779" s="863" t="s">
        <v>611</v>
      </c>
      <c r="E779" s="835" t="s">
        <v>4446</v>
      </c>
      <c r="F779" s="863" t="s">
        <v>4447</v>
      </c>
      <c r="G779" s="835" t="s">
        <v>4470</v>
      </c>
      <c r="H779" s="835" t="s">
        <v>4471</v>
      </c>
      <c r="I779" s="849">
        <v>67.849998474121094</v>
      </c>
      <c r="J779" s="849">
        <v>36</v>
      </c>
      <c r="K779" s="850">
        <v>2442.60009765625</v>
      </c>
    </row>
    <row r="780" spans="1:11" ht="14.4" customHeight="1" x14ac:dyDescent="0.3">
      <c r="A780" s="831" t="s">
        <v>585</v>
      </c>
      <c r="B780" s="832" t="s">
        <v>586</v>
      </c>
      <c r="C780" s="835" t="s">
        <v>610</v>
      </c>
      <c r="D780" s="863" t="s">
        <v>611</v>
      </c>
      <c r="E780" s="835" t="s">
        <v>4446</v>
      </c>
      <c r="F780" s="863" t="s">
        <v>4447</v>
      </c>
      <c r="G780" s="835" t="s">
        <v>4472</v>
      </c>
      <c r="H780" s="835" t="s">
        <v>4473</v>
      </c>
      <c r="I780" s="849">
        <v>69</v>
      </c>
      <c r="J780" s="849">
        <v>36</v>
      </c>
      <c r="K780" s="850">
        <v>2484</v>
      </c>
    </row>
    <row r="781" spans="1:11" ht="14.4" customHeight="1" x14ac:dyDescent="0.3">
      <c r="A781" s="831" t="s">
        <v>585</v>
      </c>
      <c r="B781" s="832" t="s">
        <v>586</v>
      </c>
      <c r="C781" s="835" t="s">
        <v>610</v>
      </c>
      <c r="D781" s="863" t="s">
        <v>611</v>
      </c>
      <c r="E781" s="835" t="s">
        <v>4446</v>
      </c>
      <c r="F781" s="863" t="s">
        <v>4447</v>
      </c>
      <c r="G781" s="835" t="s">
        <v>4474</v>
      </c>
      <c r="H781" s="835" t="s">
        <v>4475</v>
      </c>
      <c r="I781" s="849">
        <v>65.550003051757813</v>
      </c>
      <c r="J781" s="849">
        <v>144</v>
      </c>
      <c r="K781" s="850">
        <v>9439.2001953125</v>
      </c>
    </row>
    <row r="782" spans="1:11" ht="14.4" customHeight="1" x14ac:dyDescent="0.3">
      <c r="A782" s="831" t="s">
        <v>585</v>
      </c>
      <c r="B782" s="832" t="s">
        <v>586</v>
      </c>
      <c r="C782" s="835" t="s">
        <v>610</v>
      </c>
      <c r="D782" s="863" t="s">
        <v>611</v>
      </c>
      <c r="E782" s="835" t="s">
        <v>4446</v>
      </c>
      <c r="F782" s="863" t="s">
        <v>4447</v>
      </c>
      <c r="G782" s="835" t="s">
        <v>4476</v>
      </c>
      <c r="H782" s="835" t="s">
        <v>4477</v>
      </c>
      <c r="I782" s="849">
        <v>109.25</v>
      </c>
      <c r="J782" s="849">
        <v>24</v>
      </c>
      <c r="K782" s="850">
        <v>2622</v>
      </c>
    </row>
    <row r="783" spans="1:11" ht="14.4" customHeight="1" x14ac:dyDescent="0.3">
      <c r="A783" s="831" t="s">
        <v>585</v>
      </c>
      <c r="B783" s="832" t="s">
        <v>586</v>
      </c>
      <c r="C783" s="835" t="s">
        <v>610</v>
      </c>
      <c r="D783" s="863" t="s">
        <v>611</v>
      </c>
      <c r="E783" s="835" t="s">
        <v>4446</v>
      </c>
      <c r="F783" s="863" t="s">
        <v>4447</v>
      </c>
      <c r="G783" s="835" t="s">
        <v>4478</v>
      </c>
      <c r="H783" s="835" t="s">
        <v>4479</v>
      </c>
      <c r="I783" s="849">
        <v>65.550003051757813</v>
      </c>
      <c r="J783" s="849">
        <v>180</v>
      </c>
      <c r="K783" s="850">
        <v>11799.000244140625</v>
      </c>
    </row>
    <row r="784" spans="1:11" ht="14.4" customHeight="1" x14ac:dyDescent="0.3">
      <c r="A784" s="831" t="s">
        <v>585</v>
      </c>
      <c r="B784" s="832" t="s">
        <v>586</v>
      </c>
      <c r="C784" s="835" t="s">
        <v>610</v>
      </c>
      <c r="D784" s="863" t="s">
        <v>611</v>
      </c>
      <c r="E784" s="835" t="s">
        <v>4446</v>
      </c>
      <c r="F784" s="863" t="s">
        <v>4447</v>
      </c>
      <c r="G784" s="835" t="s">
        <v>4480</v>
      </c>
      <c r="H784" s="835" t="s">
        <v>4481</v>
      </c>
      <c r="I784" s="849">
        <v>69</v>
      </c>
      <c r="J784" s="849">
        <v>468</v>
      </c>
      <c r="K784" s="850">
        <v>32292</v>
      </c>
    </row>
    <row r="785" spans="1:11" ht="14.4" customHeight="1" x14ac:dyDescent="0.3">
      <c r="A785" s="831" t="s">
        <v>585</v>
      </c>
      <c r="B785" s="832" t="s">
        <v>586</v>
      </c>
      <c r="C785" s="835" t="s">
        <v>610</v>
      </c>
      <c r="D785" s="863" t="s">
        <v>611</v>
      </c>
      <c r="E785" s="835" t="s">
        <v>4446</v>
      </c>
      <c r="F785" s="863" t="s">
        <v>4447</v>
      </c>
      <c r="G785" s="835" t="s">
        <v>4482</v>
      </c>
      <c r="H785" s="835" t="s">
        <v>4483</v>
      </c>
      <c r="I785" s="849">
        <v>69</v>
      </c>
      <c r="J785" s="849">
        <v>72</v>
      </c>
      <c r="K785" s="850">
        <v>4968</v>
      </c>
    </row>
    <row r="786" spans="1:11" ht="14.4" customHeight="1" x14ac:dyDescent="0.3">
      <c r="A786" s="831" t="s">
        <v>585</v>
      </c>
      <c r="B786" s="832" t="s">
        <v>586</v>
      </c>
      <c r="C786" s="835" t="s">
        <v>610</v>
      </c>
      <c r="D786" s="863" t="s">
        <v>611</v>
      </c>
      <c r="E786" s="835" t="s">
        <v>4446</v>
      </c>
      <c r="F786" s="863" t="s">
        <v>4447</v>
      </c>
      <c r="G786" s="835" t="s">
        <v>4484</v>
      </c>
      <c r="H786" s="835" t="s">
        <v>4485</v>
      </c>
      <c r="I786" s="849">
        <v>42.549999237060547</v>
      </c>
      <c r="J786" s="849">
        <v>600</v>
      </c>
      <c r="K786" s="850">
        <v>25530.000122070313</v>
      </c>
    </row>
    <row r="787" spans="1:11" ht="14.4" customHeight="1" x14ac:dyDescent="0.3">
      <c r="A787" s="831" t="s">
        <v>585</v>
      </c>
      <c r="B787" s="832" t="s">
        <v>586</v>
      </c>
      <c r="C787" s="835" t="s">
        <v>610</v>
      </c>
      <c r="D787" s="863" t="s">
        <v>611</v>
      </c>
      <c r="E787" s="835" t="s">
        <v>4446</v>
      </c>
      <c r="F787" s="863" t="s">
        <v>4447</v>
      </c>
      <c r="G787" s="835" t="s">
        <v>4486</v>
      </c>
      <c r="H787" s="835" t="s">
        <v>4487</v>
      </c>
      <c r="I787" s="849">
        <v>22.424999237060547</v>
      </c>
      <c r="J787" s="849">
        <v>240</v>
      </c>
      <c r="K787" s="850">
        <v>8004</v>
      </c>
    </row>
    <row r="788" spans="1:11" ht="14.4" customHeight="1" x14ac:dyDescent="0.3">
      <c r="A788" s="831" t="s">
        <v>585</v>
      </c>
      <c r="B788" s="832" t="s">
        <v>586</v>
      </c>
      <c r="C788" s="835" t="s">
        <v>610</v>
      </c>
      <c r="D788" s="863" t="s">
        <v>611</v>
      </c>
      <c r="E788" s="835" t="s">
        <v>4446</v>
      </c>
      <c r="F788" s="863" t="s">
        <v>4447</v>
      </c>
      <c r="G788" s="835" t="s">
        <v>4486</v>
      </c>
      <c r="H788" s="835" t="s">
        <v>4488</v>
      </c>
      <c r="I788" s="849">
        <v>33.349998474121094</v>
      </c>
      <c r="J788" s="849">
        <v>816</v>
      </c>
      <c r="K788" s="850">
        <v>27213.60009765625</v>
      </c>
    </row>
    <row r="789" spans="1:11" ht="14.4" customHeight="1" x14ac:dyDescent="0.3">
      <c r="A789" s="831" t="s">
        <v>585</v>
      </c>
      <c r="B789" s="832" t="s">
        <v>586</v>
      </c>
      <c r="C789" s="835" t="s">
        <v>610</v>
      </c>
      <c r="D789" s="863" t="s">
        <v>611</v>
      </c>
      <c r="E789" s="835" t="s">
        <v>4446</v>
      </c>
      <c r="F789" s="863" t="s">
        <v>4447</v>
      </c>
      <c r="G789" s="835" t="s">
        <v>4489</v>
      </c>
      <c r="H789" s="835" t="s">
        <v>4490</v>
      </c>
      <c r="I789" s="849">
        <v>76.599998474121094</v>
      </c>
      <c r="J789" s="849">
        <v>72</v>
      </c>
      <c r="K789" s="850">
        <v>5515.39990234375</v>
      </c>
    </row>
    <row r="790" spans="1:11" ht="14.4" customHeight="1" x14ac:dyDescent="0.3">
      <c r="A790" s="831" t="s">
        <v>585</v>
      </c>
      <c r="B790" s="832" t="s">
        <v>586</v>
      </c>
      <c r="C790" s="835" t="s">
        <v>610</v>
      </c>
      <c r="D790" s="863" t="s">
        <v>611</v>
      </c>
      <c r="E790" s="835" t="s">
        <v>4446</v>
      </c>
      <c r="F790" s="863" t="s">
        <v>4447</v>
      </c>
      <c r="G790" s="835" t="s">
        <v>4491</v>
      </c>
      <c r="H790" s="835" t="s">
        <v>4492</v>
      </c>
      <c r="I790" s="849">
        <v>376.48001098632812</v>
      </c>
      <c r="J790" s="849">
        <v>24</v>
      </c>
      <c r="K790" s="850">
        <v>9035.5498046875</v>
      </c>
    </row>
    <row r="791" spans="1:11" ht="14.4" customHeight="1" x14ac:dyDescent="0.3">
      <c r="A791" s="831" t="s">
        <v>585</v>
      </c>
      <c r="B791" s="832" t="s">
        <v>586</v>
      </c>
      <c r="C791" s="835" t="s">
        <v>610</v>
      </c>
      <c r="D791" s="863" t="s">
        <v>611</v>
      </c>
      <c r="E791" s="835" t="s">
        <v>4446</v>
      </c>
      <c r="F791" s="863" t="s">
        <v>4447</v>
      </c>
      <c r="G791" s="835" t="s">
        <v>4493</v>
      </c>
      <c r="H791" s="835" t="s">
        <v>4494</v>
      </c>
      <c r="I791" s="849">
        <v>39.740001678466797</v>
      </c>
      <c r="J791" s="849">
        <v>432</v>
      </c>
      <c r="K791" s="850">
        <v>17167.19970703125</v>
      </c>
    </row>
    <row r="792" spans="1:11" ht="14.4" customHeight="1" x14ac:dyDescent="0.3">
      <c r="A792" s="831" t="s">
        <v>585</v>
      </c>
      <c r="B792" s="832" t="s">
        <v>586</v>
      </c>
      <c r="C792" s="835" t="s">
        <v>610</v>
      </c>
      <c r="D792" s="863" t="s">
        <v>611</v>
      </c>
      <c r="E792" s="835" t="s">
        <v>4446</v>
      </c>
      <c r="F792" s="863" t="s">
        <v>4447</v>
      </c>
      <c r="G792" s="835" t="s">
        <v>4495</v>
      </c>
      <c r="H792" s="835" t="s">
        <v>4496</v>
      </c>
      <c r="I792" s="849">
        <v>28.862500667572021</v>
      </c>
      <c r="J792" s="849">
        <v>144</v>
      </c>
      <c r="K792" s="850">
        <v>4156.380126953125</v>
      </c>
    </row>
    <row r="793" spans="1:11" ht="14.4" customHeight="1" x14ac:dyDescent="0.3">
      <c r="A793" s="831" t="s">
        <v>585</v>
      </c>
      <c r="B793" s="832" t="s">
        <v>586</v>
      </c>
      <c r="C793" s="835" t="s">
        <v>610</v>
      </c>
      <c r="D793" s="863" t="s">
        <v>611</v>
      </c>
      <c r="E793" s="835" t="s">
        <v>4446</v>
      </c>
      <c r="F793" s="863" t="s">
        <v>4447</v>
      </c>
      <c r="G793" s="835" t="s">
        <v>4497</v>
      </c>
      <c r="H793" s="835" t="s">
        <v>4498</v>
      </c>
      <c r="I793" s="849">
        <v>57.049999237060547</v>
      </c>
      <c r="J793" s="849">
        <v>216</v>
      </c>
      <c r="K793" s="850">
        <v>12322.01953125</v>
      </c>
    </row>
    <row r="794" spans="1:11" ht="14.4" customHeight="1" x14ac:dyDescent="0.3">
      <c r="A794" s="831" t="s">
        <v>585</v>
      </c>
      <c r="B794" s="832" t="s">
        <v>586</v>
      </c>
      <c r="C794" s="835" t="s">
        <v>610</v>
      </c>
      <c r="D794" s="863" t="s">
        <v>611</v>
      </c>
      <c r="E794" s="835" t="s">
        <v>4446</v>
      </c>
      <c r="F794" s="863" t="s">
        <v>4447</v>
      </c>
      <c r="G794" s="835" t="s">
        <v>4499</v>
      </c>
      <c r="H794" s="835" t="s">
        <v>4500</v>
      </c>
      <c r="I794" s="849">
        <v>42.509998321533203</v>
      </c>
      <c r="J794" s="849">
        <v>216</v>
      </c>
      <c r="K794" s="850">
        <v>9181.8603515625</v>
      </c>
    </row>
    <row r="795" spans="1:11" ht="14.4" customHeight="1" x14ac:dyDescent="0.3">
      <c r="A795" s="831" t="s">
        <v>585</v>
      </c>
      <c r="B795" s="832" t="s">
        <v>586</v>
      </c>
      <c r="C795" s="835" t="s">
        <v>610</v>
      </c>
      <c r="D795" s="863" t="s">
        <v>611</v>
      </c>
      <c r="E795" s="835" t="s">
        <v>4446</v>
      </c>
      <c r="F795" s="863" t="s">
        <v>4447</v>
      </c>
      <c r="G795" s="835" t="s">
        <v>4501</v>
      </c>
      <c r="H795" s="835" t="s">
        <v>4502</v>
      </c>
      <c r="I795" s="849">
        <v>56.031249046325684</v>
      </c>
      <c r="J795" s="849">
        <v>648</v>
      </c>
      <c r="K795" s="850">
        <v>36309.8994140625</v>
      </c>
    </row>
    <row r="796" spans="1:11" ht="14.4" customHeight="1" x14ac:dyDescent="0.3">
      <c r="A796" s="831" t="s">
        <v>585</v>
      </c>
      <c r="B796" s="832" t="s">
        <v>586</v>
      </c>
      <c r="C796" s="835" t="s">
        <v>610</v>
      </c>
      <c r="D796" s="863" t="s">
        <v>611</v>
      </c>
      <c r="E796" s="835" t="s">
        <v>4446</v>
      </c>
      <c r="F796" s="863" t="s">
        <v>4447</v>
      </c>
      <c r="G796" s="835" t="s">
        <v>4503</v>
      </c>
      <c r="H796" s="835" t="s">
        <v>4504</v>
      </c>
      <c r="I796" s="849">
        <v>78.480003356933594</v>
      </c>
      <c r="J796" s="849">
        <v>108</v>
      </c>
      <c r="K796" s="850">
        <v>8475.960205078125</v>
      </c>
    </row>
    <row r="797" spans="1:11" ht="14.4" customHeight="1" x14ac:dyDescent="0.3">
      <c r="A797" s="831" t="s">
        <v>585</v>
      </c>
      <c r="B797" s="832" t="s">
        <v>586</v>
      </c>
      <c r="C797" s="835" t="s">
        <v>610</v>
      </c>
      <c r="D797" s="863" t="s">
        <v>611</v>
      </c>
      <c r="E797" s="835" t="s">
        <v>4446</v>
      </c>
      <c r="F797" s="863" t="s">
        <v>4447</v>
      </c>
      <c r="G797" s="835" t="s">
        <v>4505</v>
      </c>
      <c r="H797" s="835" t="s">
        <v>4506</v>
      </c>
      <c r="I797" s="849">
        <v>90.639999389648437</v>
      </c>
      <c r="J797" s="849">
        <v>36</v>
      </c>
      <c r="K797" s="850">
        <v>3262.89990234375</v>
      </c>
    </row>
    <row r="798" spans="1:11" ht="14.4" customHeight="1" x14ac:dyDescent="0.3">
      <c r="A798" s="831" t="s">
        <v>585</v>
      </c>
      <c r="B798" s="832" t="s">
        <v>586</v>
      </c>
      <c r="C798" s="835" t="s">
        <v>610</v>
      </c>
      <c r="D798" s="863" t="s">
        <v>611</v>
      </c>
      <c r="E798" s="835" t="s">
        <v>4446</v>
      </c>
      <c r="F798" s="863" t="s">
        <v>4447</v>
      </c>
      <c r="G798" s="835" t="s">
        <v>4507</v>
      </c>
      <c r="H798" s="835" t="s">
        <v>4508</v>
      </c>
      <c r="I798" s="849">
        <v>76.44000244140625</v>
      </c>
      <c r="J798" s="849">
        <v>36</v>
      </c>
      <c r="K798" s="850">
        <v>2751.719970703125</v>
      </c>
    </row>
    <row r="799" spans="1:11" ht="14.4" customHeight="1" x14ac:dyDescent="0.3">
      <c r="A799" s="831" t="s">
        <v>585</v>
      </c>
      <c r="B799" s="832" t="s">
        <v>586</v>
      </c>
      <c r="C799" s="835" t="s">
        <v>610</v>
      </c>
      <c r="D799" s="863" t="s">
        <v>611</v>
      </c>
      <c r="E799" s="835" t="s">
        <v>4446</v>
      </c>
      <c r="F799" s="863" t="s">
        <v>4447</v>
      </c>
      <c r="G799" s="835" t="s">
        <v>4509</v>
      </c>
      <c r="H799" s="835" t="s">
        <v>4510</v>
      </c>
      <c r="I799" s="849">
        <v>920.1199951171875</v>
      </c>
      <c r="J799" s="849">
        <v>12</v>
      </c>
      <c r="K799" s="850">
        <v>11041.3798828125</v>
      </c>
    </row>
    <row r="800" spans="1:11" ht="14.4" customHeight="1" x14ac:dyDescent="0.3">
      <c r="A800" s="831" t="s">
        <v>585</v>
      </c>
      <c r="B800" s="832" t="s">
        <v>586</v>
      </c>
      <c r="C800" s="835" t="s">
        <v>610</v>
      </c>
      <c r="D800" s="863" t="s">
        <v>611</v>
      </c>
      <c r="E800" s="835" t="s">
        <v>4446</v>
      </c>
      <c r="F800" s="863" t="s">
        <v>4447</v>
      </c>
      <c r="G800" s="835" t="s">
        <v>4511</v>
      </c>
      <c r="H800" s="835" t="s">
        <v>4512</v>
      </c>
      <c r="I800" s="849">
        <v>845.8499755859375</v>
      </c>
      <c r="J800" s="849">
        <v>18</v>
      </c>
      <c r="K800" s="850">
        <v>15225.23046875</v>
      </c>
    </row>
    <row r="801" spans="1:11" ht="14.4" customHeight="1" x14ac:dyDescent="0.3">
      <c r="A801" s="831" t="s">
        <v>585</v>
      </c>
      <c r="B801" s="832" t="s">
        <v>586</v>
      </c>
      <c r="C801" s="835" t="s">
        <v>610</v>
      </c>
      <c r="D801" s="863" t="s">
        <v>611</v>
      </c>
      <c r="E801" s="835" t="s">
        <v>4446</v>
      </c>
      <c r="F801" s="863" t="s">
        <v>4447</v>
      </c>
      <c r="G801" s="835" t="s">
        <v>4513</v>
      </c>
      <c r="H801" s="835" t="s">
        <v>4514</v>
      </c>
      <c r="I801" s="849">
        <v>163.24000549316406</v>
      </c>
      <c r="J801" s="849">
        <v>12</v>
      </c>
      <c r="K801" s="850">
        <v>1958.9100341796875</v>
      </c>
    </row>
    <row r="802" spans="1:11" ht="14.4" customHeight="1" x14ac:dyDescent="0.3">
      <c r="A802" s="831" t="s">
        <v>585</v>
      </c>
      <c r="B802" s="832" t="s">
        <v>586</v>
      </c>
      <c r="C802" s="835" t="s">
        <v>610</v>
      </c>
      <c r="D802" s="863" t="s">
        <v>611</v>
      </c>
      <c r="E802" s="835" t="s">
        <v>4446</v>
      </c>
      <c r="F802" s="863" t="s">
        <v>4447</v>
      </c>
      <c r="G802" s="835" t="s">
        <v>4515</v>
      </c>
      <c r="H802" s="835" t="s">
        <v>4516</v>
      </c>
      <c r="I802" s="849">
        <v>203.32000732421875</v>
      </c>
      <c r="J802" s="849">
        <v>12</v>
      </c>
      <c r="K802" s="850">
        <v>2439.840087890625</v>
      </c>
    </row>
    <row r="803" spans="1:11" ht="14.4" customHeight="1" x14ac:dyDescent="0.3">
      <c r="A803" s="831" t="s">
        <v>585</v>
      </c>
      <c r="B803" s="832" t="s">
        <v>586</v>
      </c>
      <c r="C803" s="835" t="s">
        <v>610</v>
      </c>
      <c r="D803" s="863" t="s">
        <v>611</v>
      </c>
      <c r="E803" s="835" t="s">
        <v>4446</v>
      </c>
      <c r="F803" s="863" t="s">
        <v>4447</v>
      </c>
      <c r="G803" s="835" t="s">
        <v>4517</v>
      </c>
      <c r="H803" s="835" t="s">
        <v>4518</v>
      </c>
      <c r="I803" s="849">
        <v>153.47000122070312</v>
      </c>
      <c r="J803" s="849">
        <v>384</v>
      </c>
      <c r="K803" s="850">
        <v>58931.51953125</v>
      </c>
    </row>
    <row r="804" spans="1:11" ht="14.4" customHeight="1" x14ac:dyDescent="0.3">
      <c r="A804" s="831" t="s">
        <v>585</v>
      </c>
      <c r="B804" s="832" t="s">
        <v>586</v>
      </c>
      <c r="C804" s="835" t="s">
        <v>610</v>
      </c>
      <c r="D804" s="863" t="s">
        <v>611</v>
      </c>
      <c r="E804" s="835" t="s">
        <v>4446</v>
      </c>
      <c r="F804" s="863" t="s">
        <v>4447</v>
      </c>
      <c r="G804" s="835" t="s">
        <v>4519</v>
      </c>
      <c r="H804" s="835" t="s">
        <v>4520</v>
      </c>
      <c r="I804" s="849">
        <v>125.12000274658203</v>
      </c>
      <c r="J804" s="849">
        <v>24</v>
      </c>
      <c r="K804" s="850">
        <v>3002.8798828125</v>
      </c>
    </row>
    <row r="805" spans="1:11" ht="14.4" customHeight="1" x14ac:dyDescent="0.3">
      <c r="A805" s="831" t="s">
        <v>585</v>
      </c>
      <c r="B805" s="832" t="s">
        <v>586</v>
      </c>
      <c r="C805" s="835" t="s">
        <v>610</v>
      </c>
      <c r="D805" s="863" t="s">
        <v>611</v>
      </c>
      <c r="E805" s="835" t="s">
        <v>4446</v>
      </c>
      <c r="F805" s="863" t="s">
        <v>4447</v>
      </c>
      <c r="G805" s="835" t="s">
        <v>4521</v>
      </c>
      <c r="H805" s="835" t="s">
        <v>4522</v>
      </c>
      <c r="I805" s="849">
        <v>125.12000274658203</v>
      </c>
      <c r="J805" s="849">
        <v>48</v>
      </c>
      <c r="K805" s="850">
        <v>6005.759765625</v>
      </c>
    </row>
    <row r="806" spans="1:11" ht="14.4" customHeight="1" x14ac:dyDescent="0.3">
      <c r="A806" s="831" t="s">
        <v>585</v>
      </c>
      <c r="B806" s="832" t="s">
        <v>586</v>
      </c>
      <c r="C806" s="835" t="s">
        <v>610</v>
      </c>
      <c r="D806" s="863" t="s">
        <v>611</v>
      </c>
      <c r="E806" s="835" t="s">
        <v>4446</v>
      </c>
      <c r="F806" s="863" t="s">
        <v>4447</v>
      </c>
      <c r="G806" s="835" t="s">
        <v>4523</v>
      </c>
      <c r="H806" s="835" t="s">
        <v>4524</v>
      </c>
      <c r="I806" s="849">
        <v>395.8900146484375</v>
      </c>
      <c r="J806" s="849">
        <v>72</v>
      </c>
      <c r="K806" s="850">
        <v>28503.900390625</v>
      </c>
    </row>
    <row r="807" spans="1:11" ht="14.4" customHeight="1" x14ac:dyDescent="0.3">
      <c r="A807" s="831" t="s">
        <v>585</v>
      </c>
      <c r="B807" s="832" t="s">
        <v>586</v>
      </c>
      <c r="C807" s="835" t="s">
        <v>610</v>
      </c>
      <c r="D807" s="863" t="s">
        <v>611</v>
      </c>
      <c r="E807" s="835" t="s">
        <v>4446</v>
      </c>
      <c r="F807" s="863" t="s">
        <v>4447</v>
      </c>
      <c r="G807" s="835" t="s">
        <v>4525</v>
      </c>
      <c r="H807" s="835" t="s">
        <v>4526</v>
      </c>
      <c r="I807" s="849">
        <v>131.96000671386719</v>
      </c>
      <c r="J807" s="849">
        <v>312</v>
      </c>
      <c r="K807" s="850">
        <v>41172.310546875</v>
      </c>
    </row>
    <row r="808" spans="1:11" ht="14.4" customHeight="1" x14ac:dyDescent="0.3">
      <c r="A808" s="831" t="s">
        <v>585</v>
      </c>
      <c r="B808" s="832" t="s">
        <v>586</v>
      </c>
      <c r="C808" s="835" t="s">
        <v>610</v>
      </c>
      <c r="D808" s="863" t="s">
        <v>611</v>
      </c>
      <c r="E808" s="835" t="s">
        <v>4446</v>
      </c>
      <c r="F808" s="863" t="s">
        <v>4447</v>
      </c>
      <c r="G808" s="835" t="s">
        <v>4527</v>
      </c>
      <c r="H808" s="835" t="s">
        <v>4528</v>
      </c>
      <c r="I808" s="849">
        <v>208.21000671386719</v>
      </c>
      <c r="J808" s="849">
        <v>24</v>
      </c>
      <c r="K808" s="850">
        <v>4996.97998046875</v>
      </c>
    </row>
    <row r="809" spans="1:11" ht="14.4" customHeight="1" x14ac:dyDescent="0.3">
      <c r="A809" s="831" t="s">
        <v>585</v>
      </c>
      <c r="B809" s="832" t="s">
        <v>586</v>
      </c>
      <c r="C809" s="835" t="s">
        <v>610</v>
      </c>
      <c r="D809" s="863" t="s">
        <v>611</v>
      </c>
      <c r="E809" s="835" t="s">
        <v>4446</v>
      </c>
      <c r="F809" s="863" t="s">
        <v>4447</v>
      </c>
      <c r="G809" s="835" t="s">
        <v>4529</v>
      </c>
      <c r="H809" s="835" t="s">
        <v>4530</v>
      </c>
      <c r="I809" s="849">
        <v>167.14999389648437</v>
      </c>
      <c r="J809" s="849">
        <v>12</v>
      </c>
      <c r="K809" s="850">
        <v>2005.8299560546875</v>
      </c>
    </row>
    <row r="810" spans="1:11" ht="14.4" customHeight="1" x14ac:dyDescent="0.3">
      <c r="A810" s="831" t="s">
        <v>585</v>
      </c>
      <c r="B810" s="832" t="s">
        <v>586</v>
      </c>
      <c r="C810" s="835" t="s">
        <v>610</v>
      </c>
      <c r="D810" s="863" t="s">
        <v>611</v>
      </c>
      <c r="E810" s="835" t="s">
        <v>4446</v>
      </c>
      <c r="F810" s="863" t="s">
        <v>4447</v>
      </c>
      <c r="G810" s="835" t="s">
        <v>4531</v>
      </c>
      <c r="H810" s="835" t="s">
        <v>4532</v>
      </c>
      <c r="I810" s="849">
        <v>164.22000122070312</v>
      </c>
      <c r="J810" s="849">
        <v>72</v>
      </c>
      <c r="K810" s="850">
        <v>11823.840087890625</v>
      </c>
    </row>
    <row r="811" spans="1:11" ht="14.4" customHeight="1" x14ac:dyDescent="0.3">
      <c r="A811" s="831" t="s">
        <v>585</v>
      </c>
      <c r="B811" s="832" t="s">
        <v>586</v>
      </c>
      <c r="C811" s="835" t="s">
        <v>610</v>
      </c>
      <c r="D811" s="863" t="s">
        <v>611</v>
      </c>
      <c r="E811" s="835" t="s">
        <v>4446</v>
      </c>
      <c r="F811" s="863" t="s">
        <v>4447</v>
      </c>
      <c r="G811" s="835" t="s">
        <v>4533</v>
      </c>
      <c r="H811" s="835" t="s">
        <v>4534</v>
      </c>
      <c r="I811" s="849">
        <v>157.3800048828125</v>
      </c>
      <c r="J811" s="849">
        <v>48</v>
      </c>
      <c r="K811" s="850">
        <v>7554.1201171875</v>
      </c>
    </row>
    <row r="812" spans="1:11" ht="14.4" customHeight="1" x14ac:dyDescent="0.3">
      <c r="A812" s="831" t="s">
        <v>585</v>
      </c>
      <c r="B812" s="832" t="s">
        <v>586</v>
      </c>
      <c r="C812" s="835" t="s">
        <v>610</v>
      </c>
      <c r="D812" s="863" t="s">
        <v>611</v>
      </c>
      <c r="E812" s="835" t="s">
        <v>4446</v>
      </c>
      <c r="F812" s="863" t="s">
        <v>4447</v>
      </c>
      <c r="G812" s="835" t="s">
        <v>4535</v>
      </c>
      <c r="H812" s="835" t="s">
        <v>4536</v>
      </c>
      <c r="I812" s="849">
        <v>732.1500244140625</v>
      </c>
      <c r="J812" s="849">
        <v>108</v>
      </c>
      <c r="K812" s="850">
        <v>79071.931640625</v>
      </c>
    </row>
    <row r="813" spans="1:11" ht="14.4" customHeight="1" x14ac:dyDescent="0.3">
      <c r="A813" s="831" t="s">
        <v>585</v>
      </c>
      <c r="B813" s="832" t="s">
        <v>586</v>
      </c>
      <c r="C813" s="835" t="s">
        <v>610</v>
      </c>
      <c r="D813" s="863" t="s">
        <v>611</v>
      </c>
      <c r="E813" s="835" t="s">
        <v>4446</v>
      </c>
      <c r="F813" s="863" t="s">
        <v>4447</v>
      </c>
      <c r="G813" s="835" t="s">
        <v>4537</v>
      </c>
      <c r="H813" s="835" t="s">
        <v>4538</v>
      </c>
      <c r="I813" s="849">
        <v>282.5</v>
      </c>
      <c r="J813" s="849">
        <v>144</v>
      </c>
      <c r="K813" s="850">
        <v>40679.640625</v>
      </c>
    </row>
    <row r="814" spans="1:11" ht="14.4" customHeight="1" x14ac:dyDescent="0.3">
      <c r="A814" s="831" t="s">
        <v>585</v>
      </c>
      <c r="B814" s="832" t="s">
        <v>586</v>
      </c>
      <c r="C814" s="835" t="s">
        <v>610</v>
      </c>
      <c r="D814" s="863" t="s">
        <v>611</v>
      </c>
      <c r="E814" s="835" t="s">
        <v>4446</v>
      </c>
      <c r="F814" s="863" t="s">
        <v>4447</v>
      </c>
      <c r="G814" s="835" t="s">
        <v>4539</v>
      </c>
      <c r="H814" s="835" t="s">
        <v>4540</v>
      </c>
      <c r="I814" s="849">
        <v>134.89999389648438</v>
      </c>
      <c r="J814" s="849">
        <v>336</v>
      </c>
      <c r="K814" s="850">
        <v>45324.720703125</v>
      </c>
    </row>
    <row r="815" spans="1:11" ht="14.4" customHeight="1" x14ac:dyDescent="0.3">
      <c r="A815" s="831" t="s">
        <v>585</v>
      </c>
      <c r="B815" s="832" t="s">
        <v>586</v>
      </c>
      <c r="C815" s="835" t="s">
        <v>610</v>
      </c>
      <c r="D815" s="863" t="s">
        <v>611</v>
      </c>
      <c r="E815" s="835" t="s">
        <v>4446</v>
      </c>
      <c r="F815" s="863" t="s">
        <v>4447</v>
      </c>
      <c r="G815" s="835" t="s">
        <v>4541</v>
      </c>
      <c r="H815" s="835" t="s">
        <v>4542</v>
      </c>
      <c r="I815" s="849">
        <v>130.99000549316406</v>
      </c>
      <c r="J815" s="849">
        <v>36</v>
      </c>
      <c r="K815" s="850">
        <v>4715.4598388671875</v>
      </c>
    </row>
    <row r="816" spans="1:11" ht="14.4" customHeight="1" x14ac:dyDescent="0.3">
      <c r="A816" s="831" t="s">
        <v>585</v>
      </c>
      <c r="B816" s="832" t="s">
        <v>586</v>
      </c>
      <c r="C816" s="835" t="s">
        <v>610</v>
      </c>
      <c r="D816" s="863" t="s">
        <v>611</v>
      </c>
      <c r="E816" s="835" t="s">
        <v>4446</v>
      </c>
      <c r="F816" s="863" t="s">
        <v>4447</v>
      </c>
      <c r="G816" s="835" t="s">
        <v>4543</v>
      </c>
      <c r="H816" s="835" t="s">
        <v>4544</v>
      </c>
      <c r="I816" s="849">
        <v>210.16000366210937</v>
      </c>
      <c r="J816" s="849">
        <v>60</v>
      </c>
      <c r="K816" s="850">
        <v>12609.749755859375</v>
      </c>
    </row>
    <row r="817" spans="1:11" ht="14.4" customHeight="1" x14ac:dyDescent="0.3">
      <c r="A817" s="831" t="s">
        <v>585</v>
      </c>
      <c r="B817" s="832" t="s">
        <v>586</v>
      </c>
      <c r="C817" s="835" t="s">
        <v>610</v>
      </c>
      <c r="D817" s="863" t="s">
        <v>611</v>
      </c>
      <c r="E817" s="835" t="s">
        <v>4446</v>
      </c>
      <c r="F817" s="863" t="s">
        <v>4447</v>
      </c>
      <c r="G817" s="835" t="s">
        <v>4545</v>
      </c>
      <c r="H817" s="835" t="s">
        <v>4546</v>
      </c>
      <c r="I817" s="849">
        <v>139.77999877929687</v>
      </c>
      <c r="J817" s="849">
        <v>36</v>
      </c>
      <c r="K817" s="850">
        <v>5032.169921875</v>
      </c>
    </row>
    <row r="818" spans="1:11" ht="14.4" customHeight="1" x14ac:dyDescent="0.3">
      <c r="A818" s="831" t="s">
        <v>585</v>
      </c>
      <c r="B818" s="832" t="s">
        <v>586</v>
      </c>
      <c r="C818" s="835" t="s">
        <v>610</v>
      </c>
      <c r="D818" s="863" t="s">
        <v>611</v>
      </c>
      <c r="E818" s="835" t="s">
        <v>4446</v>
      </c>
      <c r="F818" s="863" t="s">
        <v>4447</v>
      </c>
      <c r="G818" s="835" t="s">
        <v>4547</v>
      </c>
      <c r="H818" s="835" t="s">
        <v>4548</v>
      </c>
      <c r="I818" s="849">
        <v>210.16000366210937</v>
      </c>
      <c r="J818" s="849">
        <v>72</v>
      </c>
      <c r="K818" s="850">
        <v>15131.69970703125</v>
      </c>
    </row>
    <row r="819" spans="1:11" ht="14.4" customHeight="1" x14ac:dyDescent="0.3">
      <c r="A819" s="831" t="s">
        <v>585</v>
      </c>
      <c r="B819" s="832" t="s">
        <v>586</v>
      </c>
      <c r="C819" s="835" t="s">
        <v>610</v>
      </c>
      <c r="D819" s="863" t="s">
        <v>611</v>
      </c>
      <c r="E819" s="835" t="s">
        <v>4446</v>
      </c>
      <c r="F819" s="863" t="s">
        <v>4447</v>
      </c>
      <c r="G819" s="835" t="s">
        <v>4549</v>
      </c>
      <c r="H819" s="835" t="s">
        <v>4550</v>
      </c>
      <c r="I819" s="849">
        <v>210.16000366210937</v>
      </c>
      <c r="J819" s="849">
        <v>24</v>
      </c>
      <c r="K819" s="850">
        <v>5043.89990234375</v>
      </c>
    </row>
    <row r="820" spans="1:11" ht="14.4" customHeight="1" x14ac:dyDescent="0.3">
      <c r="A820" s="831" t="s">
        <v>585</v>
      </c>
      <c r="B820" s="832" t="s">
        <v>586</v>
      </c>
      <c r="C820" s="835" t="s">
        <v>610</v>
      </c>
      <c r="D820" s="863" t="s">
        <v>611</v>
      </c>
      <c r="E820" s="835" t="s">
        <v>4446</v>
      </c>
      <c r="F820" s="863" t="s">
        <v>4447</v>
      </c>
      <c r="G820" s="835" t="s">
        <v>4551</v>
      </c>
      <c r="H820" s="835" t="s">
        <v>4552</v>
      </c>
      <c r="I820" s="849">
        <v>133.91999816894531</v>
      </c>
      <c r="J820" s="849">
        <v>468</v>
      </c>
      <c r="K820" s="850">
        <v>62673.3876953125</v>
      </c>
    </row>
    <row r="821" spans="1:11" ht="14.4" customHeight="1" x14ac:dyDescent="0.3">
      <c r="A821" s="831" t="s">
        <v>585</v>
      </c>
      <c r="B821" s="832" t="s">
        <v>586</v>
      </c>
      <c r="C821" s="835" t="s">
        <v>610</v>
      </c>
      <c r="D821" s="863" t="s">
        <v>611</v>
      </c>
      <c r="E821" s="835" t="s">
        <v>4446</v>
      </c>
      <c r="F821" s="863" t="s">
        <v>4447</v>
      </c>
      <c r="G821" s="835" t="s">
        <v>4553</v>
      </c>
      <c r="H821" s="835" t="s">
        <v>4554</v>
      </c>
      <c r="I821" s="849">
        <v>352.8800048828125</v>
      </c>
      <c r="J821" s="849">
        <v>96</v>
      </c>
      <c r="K821" s="850">
        <v>33876.23828125</v>
      </c>
    </row>
    <row r="822" spans="1:11" ht="14.4" customHeight="1" x14ac:dyDescent="0.3">
      <c r="A822" s="831" t="s">
        <v>585</v>
      </c>
      <c r="B822" s="832" t="s">
        <v>586</v>
      </c>
      <c r="C822" s="835" t="s">
        <v>610</v>
      </c>
      <c r="D822" s="863" t="s">
        <v>611</v>
      </c>
      <c r="E822" s="835" t="s">
        <v>4446</v>
      </c>
      <c r="F822" s="863" t="s">
        <v>4447</v>
      </c>
      <c r="G822" s="835" t="s">
        <v>4555</v>
      </c>
      <c r="H822" s="835" t="s">
        <v>4556</v>
      </c>
      <c r="I822" s="849">
        <v>297.16000366210937</v>
      </c>
      <c r="J822" s="849">
        <v>864</v>
      </c>
      <c r="K822" s="850">
        <v>256746.234375</v>
      </c>
    </row>
    <row r="823" spans="1:11" ht="14.4" customHeight="1" x14ac:dyDescent="0.3">
      <c r="A823" s="831" t="s">
        <v>585</v>
      </c>
      <c r="B823" s="832" t="s">
        <v>586</v>
      </c>
      <c r="C823" s="835" t="s">
        <v>610</v>
      </c>
      <c r="D823" s="863" t="s">
        <v>611</v>
      </c>
      <c r="E823" s="835" t="s">
        <v>4446</v>
      </c>
      <c r="F823" s="863" t="s">
        <v>4447</v>
      </c>
      <c r="G823" s="835" t="s">
        <v>4557</v>
      </c>
      <c r="H823" s="835" t="s">
        <v>4558</v>
      </c>
      <c r="I823" s="849">
        <v>639.28997802734375</v>
      </c>
      <c r="J823" s="849">
        <v>48</v>
      </c>
      <c r="K823" s="850">
        <v>30685.6796875</v>
      </c>
    </row>
    <row r="824" spans="1:11" ht="14.4" customHeight="1" x14ac:dyDescent="0.3">
      <c r="A824" s="831" t="s">
        <v>585</v>
      </c>
      <c r="B824" s="832" t="s">
        <v>586</v>
      </c>
      <c r="C824" s="835" t="s">
        <v>610</v>
      </c>
      <c r="D824" s="863" t="s">
        <v>611</v>
      </c>
      <c r="E824" s="835" t="s">
        <v>4446</v>
      </c>
      <c r="F824" s="863" t="s">
        <v>4447</v>
      </c>
      <c r="G824" s="835" t="s">
        <v>4559</v>
      </c>
      <c r="H824" s="835" t="s">
        <v>4560</v>
      </c>
      <c r="I824" s="849">
        <v>241.44000244140625</v>
      </c>
      <c r="J824" s="849">
        <v>108</v>
      </c>
      <c r="K824" s="850">
        <v>26075.7890625</v>
      </c>
    </row>
    <row r="825" spans="1:11" ht="14.4" customHeight="1" x14ac:dyDescent="0.3">
      <c r="A825" s="831" t="s">
        <v>585</v>
      </c>
      <c r="B825" s="832" t="s">
        <v>586</v>
      </c>
      <c r="C825" s="835" t="s">
        <v>610</v>
      </c>
      <c r="D825" s="863" t="s">
        <v>611</v>
      </c>
      <c r="E825" s="835" t="s">
        <v>4446</v>
      </c>
      <c r="F825" s="863" t="s">
        <v>4447</v>
      </c>
      <c r="G825" s="835" t="s">
        <v>4561</v>
      </c>
      <c r="H825" s="835" t="s">
        <v>4562</v>
      </c>
      <c r="I825" s="849">
        <v>276.6300048828125</v>
      </c>
      <c r="J825" s="849">
        <v>36</v>
      </c>
      <c r="K825" s="850">
        <v>9958.76953125</v>
      </c>
    </row>
    <row r="826" spans="1:11" ht="14.4" customHeight="1" x14ac:dyDescent="0.3">
      <c r="A826" s="831" t="s">
        <v>585</v>
      </c>
      <c r="B826" s="832" t="s">
        <v>586</v>
      </c>
      <c r="C826" s="835" t="s">
        <v>610</v>
      </c>
      <c r="D826" s="863" t="s">
        <v>611</v>
      </c>
      <c r="E826" s="835" t="s">
        <v>4446</v>
      </c>
      <c r="F826" s="863" t="s">
        <v>4447</v>
      </c>
      <c r="G826" s="835" t="s">
        <v>4563</v>
      </c>
      <c r="H826" s="835" t="s">
        <v>4564</v>
      </c>
      <c r="I826" s="849">
        <v>47.740001678466797</v>
      </c>
      <c r="J826" s="849">
        <v>36</v>
      </c>
      <c r="K826" s="850">
        <v>1718.7900390625</v>
      </c>
    </row>
    <row r="827" spans="1:11" ht="14.4" customHeight="1" x14ac:dyDescent="0.3">
      <c r="A827" s="831" t="s">
        <v>585</v>
      </c>
      <c r="B827" s="832" t="s">
        <v>586</v>
      </c>
      <c r="C827" s="835" t="s">
        <v>610</v>
      </c>
      <c r="D827" s="863" t="s">
        <v>611</v>
      </c>
      <c r="E827" s="835" t="s">
        <v>4446</v>
      </c>
      <c r="F827" s="863" t="s">
        <v>4447</v>
      </c>
      <c r="G827" s="835" t="s">
        <v>4565</v>
      </c>
      <c r="H827" s="835" t="s">
        <v>4566</v>
      </c>
      <c r="I827" s="849">
        <v>951.04998779296875</v>
      </c>
      <c r="J827" s="849">
        <v>24</v>
      </c>
      <c r="K827" s="850">
        <v>22825.19921875</v>
      </c>
    </row>
    <row r="828" spans="1:11" ht="14.4" customHeight="1" x14ac:dyDescent="0.3">
      <c r="A828" s="831" t="s">
        <v>585</v>
      </c>
      <c r="B828" s="832" t="s">
        <v>586</v>
      </c>
      <c r="C828" s="835" t="s">
        <v>610</v>
      </c>
      <c r="D828" s="863" t="s">
        <v>611</v>
      </c>
      <c r="E828" s="835" t="s">
        <v>4446</v>
      </c>
      <c r="F828" s="863" t="s">
        <v>4447</v>
      </c>
      <c r="G828" s="835" t="s">
        <v>4567</v>
      </c>
      <c r="H828" s="835" t="s">
        <v>4568</v>
      </c>
      <c r="I828" s="849">
        <v>854.45001220703125</v>
      </c>
      <c r="J828" s="849">
        <v>30</v>
      </c>
      <c r="K828" s="850">
        <v>25633.5009765625</v>
      </c>
    </row>
    <row r="829" spans="1:11" ht="14.4" customHeight="1" x14ac:dyDescent="0.3">
      <c r="A829" s="831" t="s">
        <v>585</v>
      </c>
      <c r="B829" s="832" t="s">
        <v>586</v>
      </c>
      <c r="C829" s="835" t="s">
        <v>610</v>
      </c>
      <c r="D829" s="863" t="s">
        <v>611</v>
      </c>
      <c r="E829" s="835" t="s">
        <v>4446</v>
      </c>
      <c r="F829" s="863" t="s">
        <v>4447</v>
      </c>
      <c r="G829" s="835" t="s">
        <v>4569</v>
      </c>
      <c r="H829" s="835" t="s">
        <v>4570</v>
      </c>
      <c r="I829" s="849">
        <v>587.719970703125</v>
      </c>
      <c r="J829" s="849">
        <v>120</v>
      </c>
      <c r="K829" s="850">
        <v>70526.62109375</v>
      </c>
    </row>
    <row r="830" spans="1:11" ht="14.4" customHeight="1" x14ac:dyDescent="0.3">
      <c r="A830" s="831" t="s">
        <v>585</v>
      </c>
      <c r="B830" s="832" t="s">
        <v>586</v>
      </c>
      <c r="C830" s="835" t="s">
        <v>610</v>
      </c>
      <c r="D830" s="863" t="s">
        <v>611</v>
      </c>
      <c r="E830" s="835" t="s">
        <v>4446</v>
      </c>
      <c r="F830" s="863" t="s">
        <v>4447</v>
      </c>
      <c r="G830" s="835" t="s">
        <v>4571</v>
      </c>
      <c r="H830" s="835" t="s">
        <v>4572</v>
      </c>
      <c r="I830" s="849">
        <v>191.50999450683594</v>
      </c>
      <c r="J830" s="849">
        <v>540</v>
      </c>
      <c r="K830" s="850">
        <v>103413.6611328125</v>
      </c>
    </row>
    <row r="831" spans="1:11" ht="14.4" customHeight="1" x14ac:dyDescent="0.3">
      <c r="A831" s="831" t="s">
        <v>585</v>
      </c>
      <c r="B831" s="832" t="s">
        <v>586</v>
      </c>
      <c r="C831" s="835" t="s">
        <v>610</v>
      </c>
      <c r="D831" s="863" t="s">
        <v>611</v>
      </c>
      <c r="E831" s="835" t="s">
        <v>3625</v>
      </c>
      <c r="F831" s="863" t="s">
        <v>3626</v>
      </c>
      <c r="G831" s="835" t="s">
        <v>4573</v>
      </c>
      <c r="H831" s="835" t="s">
        <v>4574</v>
      </c>
      <c r="I831" s="849">
        <v>7.2199997901916504</v>
      </c>
      <c r="J831" s="849">
        <v>50</v>
      </c>
      <c r="K831" s="850">
        <v>361.19000244140625</v>
      </c>
    </row>
    <row r="832" spans="1:11" ht="14.4" customHeight="1" x14ac:dyDescent="0.3">
      <c r="A832" s="831" t="s">
        <v>585</v>
      </c>
      <c r="B832" s="832" t="s">
        <v>586</v>
      </c>
      <c r="C832" s="835" t="s">
        <v>610</v>
      </c>
      <c r="D832" s="863" t="s">
        <v>611</v>
      </c>
      <c r="E832" s="835" t="s">
        <v>3625</v>
      </c>
      <c r="F832" s="863" t="s">
        <v>3626</v>
      </c>
      <c r="G832" s="835" t="s">
        <v>4575</v>
      </c>
      <c r="H832" s="835" t="s">
        <v>4576</v>
      </c>
      <c r="I832" s="849">
        <v>7.2199997901916504</v>
      </c>
      <c r="J832" s="849">
        <v>50</v>
      </c>
      <c r="K832" s="850">
        <v>361.19000244140625</v>
      </c>
    </row>
    <row r="833" spans="1:11" ht="14.4" customHeight="1" x14ac:dyDescent="0.3">
      <c r="A833" s="831" t="s">
        <v>585</v>
      </c>
      <c r="B833" s="832" t="s">
        <v>586</v>
      </c>
      <c r="C833" s="835" t="s">
        <v>610</v>
      </c>
      <c r="D833" s="863" t="s">
        <v>611</v>
      </c>
      <c r="E833" s="835" t="s">
        <v>3625</v>
      </c>
      <c r="F833" s="863" t="s">
        <v>3626</v>
      </c>
      <c r="G833" s="835" t="s">
        <v>4577</v>
      </c>
      <c r="H833" s="835" t="s">
        <v>4578</v>
      </c>
      <c r="I833" s="849">
        <v>11.529999732971191</v>
      </c>
      <c r="J833" s="849">
        <v>50</v>
      </c>
      <c r="K833" s="850">
        <v>576.57000732421875</v>
      </c>
    </row>
    <row r="834" spans="1:11" ht="14.4" customHeight="1" x14ac:dyDescent="0.3">
      <c r="A834" s="831" t="s">
        <v>585</v>
      </c>
      <c r="B834" s="832" t="s">
        <v>586</v>
      </c>
      <c r="C834" s="835" t="s">
        <v>610</v>
      </c>
      <c r="D834" s="863" t="s">
        <v>611</v>
      </c>
      <c r="E834" s="835" t="s">
        <v>3625</v>
      </c>
      <c r="F834" s="863" t="s">
        <v>3626</v>
      </c>
      <c r="G834" s="835" t="s">
        <v>4579</v>
      </c>
      <c r="H834" s="835" t="s">
        <v>4580</v>
      </c>
      <c r="I834" s="849">
        <v>12.119999885559082</v>
      </c>
      <c r="J834" s="849">
        <v>100</v>
      </c>
      <c r="K834" s="850">
        <v>1212.4200439453125</v>
      </c>
    </row>
    <row r="835" spans="1:11" ht="14.4" customHeight="1" x14ac:dyDescent="0.3">
      <c r="A835" s="831" t="s">
        <v>585</v>
      </c>
      <c r="B835" s="832" t="s">
        <v>586</v>
      </c>
      <c r="C835" s="835" t="s">
        <v>610</v>
      </c>
      <c r="D835" s="863" t="s">
        <v>611</v>
      </c>
      <c r="E835" s="835" t="s">
        <v>3625</v>
      </c>
      <c r="F835" s="863" t="s">
        <v>3626</v>
      </c>
      <c r="G835" s="835" t="s">
        <v>4581</v>
      </c>
      <c r="H835" s="835" t="s">
        <v>4582</v>
      </c>
      <c r="I835" s="849">
        <v>12.119999885559082</v>
      </c>
      <c r="J835" s="849">
        <v>50</v>
      </c>
      <c r="K835" s="850">
        <v>606.21002197265625</v>
      </c>
    </row>
    <row r="836" spans="1:11" ht="14.4" customHeight="1" x14ac:dyDescent="0.3">
      <c r="A836" s="831" t="s">
        <v>585</v>
      </c>
      <c r="B836" s="832" t="s">
        <v>586</v>
      </c>
      <c r="C836" s="835" t="s">
        <v>610</v>
      </c>
      <c r="D836" s="863" t="s">
        <v>611</v>
      </c>
      <c r="E836" s="835" t="s">
        <v>3625</v>
      </c>
      <c r="F836" s="863" t="s">
        <v>3626</v>
      </c>
      <c r="G836" s="835" t="s">
        <v>4583</v>
      </c>
      <c r="H836" s="835" t="s">
        <v>4584</v>
      </c>
      <c r="I836" s="849">
        <v>12.135000228881836</v>
      </c>
      <c r="J836" s="849">
        <v>100</v>
      </c>
      <c r="K836" s="850">
        <v>1213.6799926757812</v>
      </c>
    </row>
    <row r="837" spans="1:11" ht="14.4" customHeight="1" x14ac:dyDescent="0.3">
      <c r="A837" s="831" t="s">
        <v>585</v>
      </c>
      <c r="B837" s="832" t="s">
        <v>586</v>
      </c>
      <c r="C837" s="835" t="s">
        <v>610</v>
      </c>
      <c r="D837" s="863" t="s">
        <v>611</v>
      </c>
      <c r="E837" s="835" t="s">
        <v>3625</v>
      </c>
      <c r="F837" s="863" t="s">
        <v>3626</v>
      </c>
      <c r="G837" s="835" t="s">
        <v>4585</v>
      </c>
      <c r="H837" s="835" t="s">
        <v>4586</v>
      </c>
      <c r="I837" s="849">
        <v>12.119999885559082</v>
      </c>
      <c r="J837" s="849">
        <v>50</v>
      </c>
      <c r="K837" s="850">
        <v>606.21002197265625</v>
      </c>
    </row>
    <row r="838" spans="1:11" ht="14.4" customHeight="1" x14ac:dyDescent="0.3">
      <c r="A838" s="831" t="s">
        <v>585</v>
      </c>
      <c r="B838" s="832" t="s">
        <v>586</v>
      </c>
      <c r="C838" s="835" t="s">
        <v>610</v>
      </c>
      <c r="D838" s="863" t="s">
        <v>611</v>
      </c>
      <c r="E838" s="835" t="s">
        <v>3625</v>
      </c>
      <c r="F838" s="863" t="s">
        <v>3626</v>
      </c>
      <c r="G838" s="835" t="s">
        <v>4587</v>
      </c>
      <c r="H838" s="835" t="s">
        <v>4588</v>
      </c>
      <c r="I838" s="849">
        <v>12.119999885559082</v>
      </c>
      <c r="J838" s="849">
        <v>50</v>
      </c>
      <c r="K838" s="850">
        <v>606.21002197265625</v>
      </c>
    </row>
    <row r="839" spans="1:11" ht="14.4" customHeight="1" x14ac:dyDescent="0.3">
      <c r="A839" s="831" t="s">
        <v>585</v>
      </c>
      <c r="B839" s="832" t="s">
        <v>586</v>
      </c>
      <c r="C839" s="835" t="s">
        <v>610</v>
      </c>
      <c r="D839" s="863" t="s">
        <v>611</v>
      </c>
      <c r="E839" s="835" t="s">
        <v>3625</v>
      </c>
      <c r="F839" s="863" t="s">
        <v>3626</v>
      </c>
      <c r="G839" s="835" t="s">
        <v>3635</v>
      </c>
      <c r="H839" s="835" t="s">
        <v>3636</v>
      </c>
      <c r="I839" s="849">
        <v>0.54600001573562618</v>
      </c>
      <c r="J839" s="849">
        <v>7100</v>
      </c>
      <c r="K839" s="850">
        <v>3878</v>
      </c>
    </row>
    <row r="840" spans="1:11" ht="14.4" customHeight="1" x14ac:dyDescent="0.3">
      <c r="A840" s="831" t="s">
        <v>585</v>
      </c>
      <c r="B840" s="832" t="s">
        <v>586</v>
      </c>
      <c r="C840" s="835" t="s">
        <v>610</v>
      </c>
      <c r="D840" s="863" t="s">
        <v>611</v>
      </c>
      <c r="E840" s="835" t="s">
        <v>3625</v>
      </c>
      <c r="F840" s="863" t="s">
        <v>3626</v>
      </c>
      <c r="G840" s="835" t="s">
        <v>4589</v>
      </c>
      <c r="H840" s="835" t="s">
        <v>4590</v>
      </c>
      <c r="I840" s="849">
        <v>53.240001678466797</v>
      </c>
      <c r="J840" s="849">
        <v>100</v>
      </c>
      <c r="K840" s="850">
        <v>5324</v>
      </c>
    </row>
    <row r="841" spans="1:11" ht="14.4" customHeight="1" x14ac:dyDescent="0.3">
      <c r="A841" s="831" t="s">
        <v>585</v>
      </c>
      <c r="B841" s="832" t="s">
        <v>586</v>
      </c>
      <c r="C841" s="835" t="s">
        <v>610</v>
      </c>
      <c r="D841" s="863" t="s">
        <v>611</v>
      </c>
      <c r="E841" s="835" t="s">
        <v>3625</v>
      </c>
      <c r="F841" s="863" t="s">
        <v>3626</v>
      </c>
      <c r="G841" s="835" t="s">
        <v>4591</v>
      </c>
      <c r="H841" s="835" t="s">
        <v>4592</v>
      </c>
      <c r="I841" s="849">
        <v>371.47000122070312</v>
      </c>
      <c r="J841" s="849">
        <v>6</v>
      </c>
      <c r="K841" s="850">
        <v>2228.820068359375</v>
      </c>
    </row>
    <row r="842" spans="1:11" ht="14.4" customHeight="1" x14ac:dyDescent="0.3">
      <c r="A842" s="831" t="s">
        <v>585</v>
      </c>
      <c r="B842" s="832" t="s">
        <v>586</v>
      </c>
      <c r="C842" s="835" t="s">
        <v>610</v>
      </c>
      <c r="D842" s="863" t="s">
        <v>611</v>
      </c>
      <c r="E842" s="835" t="s">
        <v>3625</v>
      </c>
      <c r="F842" s="863" t="s">
        <v>3626</v>
      </c>
      <c r="G842" s="835" t="s">
        <v>4593</v>
      </c>
      <c r="H842" s="835" t="s">
        <v>4594</v>
      </c>
      <c r="I842" s="849">
        <v>0.97000002861022949</v>
      </c>
      <c r="J842" s="849">
        <v>100</v>
      </c>
      <c r="K842" s="850">
        <v>97</v>
      </c>
    </row>
    <row r="843" spans="1:11" ht="14.4" customHeight="1" x14ac:dyDescent="0.3">
      <c r="A843" s="831" t="s">
        <v>585</v>
      </c>
      <c r="B843" s="832" t="s">
        <v>586</v>
      </c>
      <c r="C843" s="835" t="s">
        <v>610</v>
      </c>
      <c r="D843" s="863" t="s">
        <v>611</v>
      </c>
      <c r="E843" s="835" t="s">
        <v>3641</v>
      </c>
      <c r="F843" s="863" t="s">
        <v>3642</v>
      </c>
      <c r="G843" s="835" t="s">
        <v>3643</v>
      </c>
      <c r="H843" s="835" t="s">
        <v>3644</v>
      </c>
      <c r="I843" s="849">
        <v>0.63249999284744263</v>
      </c>
      <c r="J843" s="849">
        <v>1800</v>
      </c>
      <c r="K843" s="850">
        <v>1137.5</v>
      </c>
    </row>
    <row r="844" spans="1:11" ht="14.4" customHeight="1" x14ac:dyDescent="0.3">
      <c r="A844" s="831" t="s">
        <v>585</v>
      </c>
      <c r="B844" s="832" t="s">
        <v>586</v>
      </c>
      <c r="C844" s="835" t="s">
        <v>610</v>
      </c>
      <c r="D844" s="863" t="s">
        <v>611</v>
      </c>
      <c r="E844" s="835" t="s">
        <v>3641</v>
      </c>
      <c r="F844" s="863" t="s">
        <v>3642</v>
      </c>
      <c r="G844" s="835" t="s">
        <v>3645</v>
      </c>
      <c r="H844" s="835" t="s">
        <v>3646</v>
      </c>
      <c r="I844" s="849">
        <v>0.62999999523162842</v>
      </c>
      <c r="J844" s="849">
        <v>4800</v>
      </c>
      <c r="K844" s="850">
        <v>3015.8599853515625</v>
      </c>
    </row>
    <row r="845" spans="1:11" ht="14.4" customHeight="1" x14ac:dyDescent="0.3">
      <c r="A845" s="831" t="s">
        <v>585</v>
      </c>
      <c r="B845" s="832" t="s">
        <v>586</v>
      </c>
      <c r="C845" s="835" t="s">
        <v>610</v>
      </c>
      <c r="D845" s="863" t="s">
        <v>611</v>
      </c>
      <c r="E845" s="835" t="s">
        <v>3641</v>
      </c>
      <c r="F845" s="863" t="s">
        <v>3642</v>
      </c>
      <c r="G845" s="835" t="s">
        <v>3647</v>
      </c>
      <c r="H845" s="835" t="s">
        <v>3648</v>
      </c>
      <c r="I845" s="849">
        <v>0.62999999523162842</v>
      </c>
      <c r="J845" s="849">
        <v>2800</v>
      </c>
      <c r="K845" s="850">
        <v>1764</v>
      </c>
    </row>
    <row r="846" spans="1:11" ht="14.4" customHeight="1" x14ac:dyDescent="0.3">
      <c r="A846" s="831" t="s">
        <v>585</v>
      </c>
      <c r="B846" s="832" t="s">
        <v>586</v>
      </c>
      <c r="C846" s="835" t="s">
        <v>610</v>
      </c>
      <c r="D846" s="863" t="s">
        <v>611</v>
      </c>
      <c r="E846" s="835" t="s">
        <v>3641</v>
      </c>
      <c r="F846" s="863" t="s">
        <v>3642</v>
      </c>
      <c r="G846" s="835" t="s">
        <v>4595</v>
      </c>
      <c r="H846" s="835" t="s">
        <v>4596</v>
      </c>
      <c r="I846" s="849">
        <v>12.579999923706055</v>
      </c>
      <c r="J846" s="849">
        <v>150</v>
      </c>
      <c r="K846" s="850">
        <v>1887</v>
      </c>
    </row>
    <row r="847" spans="1:11" ht="14.4" customHeight="1" x14ac:dyDescent="0.3">
      <c r="A847" s="831" t="s">
        <v>585</v>
      </c>
      <c r="B847" s="832" t="s">
        <v>586</v>
      </c>
      <c r="C847" s="835" t="s">
        <v>610</v>
      </c>
      <c r="D847" s="863" t="s">
        <v>611</v>
      </c>
      <c r="E847" s="835" t="s">
        <v>3641</v>
      </c>
      <c r="F847" s="863" t="s">
        <v>3642</v>
      </c>
      <c r="G847" s="835" t="s">
        <v>4597</v>
      </c>
      <c r="H847" s="835" t="s">
        <v>4598</v>
      </c>
      <c r="I847" s="849">
        <v>12.582499980926514</v>
      </c>
      <c r="J847" s="849">
        <v>200</v>
      </c>
      <c r="K847" s="850">
        <v>2516.5</v>
      </c>
    </row>
    <row r="848" spans="1:11" ht="14.4" customHeight="1" x14ac:dyDescent="0.3">
      <c r="A848" s="831" t="s">
        <v>585</v>
      </c>
      <c r="B848" s="832" t="s">
        <v>586</v>
      </c>
      <c r="C848" s="835" t="s">
        <v>610</v>
      </c>
      <c r="D848" s="863" t="s">
        <v>611</v>
      </c>
      <c r="E848" s="835" t="s">
        <v>3641</v>
      </c>
      <c r="F848" s="863" t="s">
        <v>3642</v>
      </c>
      <c r="G848" s="835" t="s">
        <v>3991</v>
      </c>
      <c r="H848" s="835" t="s">
        <v>3992</v>
      </c>
      <c r="I848" s="849">
        <v>12.582499980926514</v>
      </c>
      <c r="J848" s="849">
        <v>200</v>
      </c>
      <c r="K848" s="850">
        <v>2516.5</v>
      </c>
    </row>
    <row r="849" spans="1:11" ht="14.4" customHeight="1" x14ac:dyDescent="0.3">
      <c r="A849" s="831" t="s">
        <v>585</v>
      </c>
      <c r="B849" s="832" t="s">
        <v>586</v>
      </c>
      <c r="C849" s="835" t="s">
        <v>610</v>
      </c>
      <c r="D849" s="863" t="s">
        <v>611</v>
      </c>
      <c r="E849" s="835" t="s">
        <v>3641</v>
      </c>
      <c r="F849" s="863" t="s">
        <v>3642</v>
      </c>
      <c r="G849" s="835" t="s">
        <v>3993</v>
      </c>
      <c r="H849" s="835" t="s">
        <v>3994</v>
      </c>
      <c r="I849" s="849">
        <v>12.582499980926514</v>
      </c>
      <c r="J849" s="849">
        <v>400</v>
      </c>
      <c r="K849" s="850">
        <v>5033</v>
      </c>
    </row>
    <row r="850" spans="1:11" ht="14.4" customHeight="1" x14ac:dyDescent="0.3">
      <c r="A850" s="831" t="s">
        <v>585</v>
      </c>
      <c r="B850" s="832" t="s">
        <v>586</v>
      </c>
      <c r="C850" s="835" t="s">
        <v>610</v>
      </c>
      <c r="D850" s="863" t="s">
        <v>611</v>
      </c>
      <c r="E850" s="835" t="s">
        <v>3641</v>
      </c>
      <c r="F850" s="863" t="s">
        <v>3642</v>
      </c>
      <c r="G850" s="835" t="s">
        <v>3995</v>
      </c>
      <c r="H850" s="835" t="s">
        <v>4599</v>
      </c>
      <c r="I850" s="849">
        <v>12.579999923706055</v>
      </c>
      <c r="J850" s="849">
        <v>250</v>
      </c>
      <c r="K850" s="850">
        <v>3145</v>
      </c>
    </row>
    <row r="851" spans="1:11" ht="14.4" customHeight="1" x14ac:dyDescent="0.3">
      <c r="A851" s="831" t="s">
        <v>585</v>
      </c>
      <c r="B851" s="832" t="s">
        <v>586</v>
      </c>
      <c r="C851" s="835" t="s">
        <v>610</v>
      </c>
      <c r="D851" s="863" t="s">
        <v>611</v>
      </c>
      <c r="E851" s="835" t="s">
        <v>3641</v>
      </c>
      <c r="F851" s="863" t="s">
        <v>3642</v>
      </c>
      <c r="G851" s="835" t="s">
        <v>4600</v>
      </c>
      <c r="H851" s="835" t="s">
        <v>4601</v>
      </c>
      <c r="I851" s="849">
        <v>16.213332494099934</v>
      </c>
      <c r="J851" s="849">
        <v>150</v>
      </c>
      <c r="K851" s="850">
        <v>2432.1000366210937</v>
      </c>
    </row>
    <row r="852" spans="1:11" ht="14.4" customHeight="1" x14ac:dyDescent="0.3">
      <c r="A852" s="831" t="s">
        <v>585</v>
      </c>
      <c r="B852" s="832" t="s">
        <v>586</v>
      </c>
      <c r="C852" s="835" t="s">
        <v>610</v>
      </c>
      <c r="D852" s="863" t="s">
        <v>611</v>
      </c>
      <c r="E852" s="835" t="s">
        <v>3641</v>
      </c>
      <c r="F852" s="863" t="s">
        <v>3642</v>
      </c>
      <c r="G852" s="835" t="s">
        <v>4602</v>
      </c>
      <c r="H852" s="835" t="s">
        <v>4603</v>
      </c>
      <c r="I852" s="849">
        <v>16.209999084472656</v>
      </c>
      <c r="J852" s="849">
        <v>50</v>
      </c>
      <c r="K852" s="850">
        <v>810.5</v>
      </c>
    </row>
    <row r="853" spans="1:11" ht="14.4" customHeight="1" x14ac:dyDescent="0.3">
      <c r="A853" s="831" t="s">
        <v>585</v>
      </c>
      <c r="B853" s="832" t="s">
        <v>586</v>
      </c>
      <c r="C853" s="835" t="s">
        <v>610</v>
      </c>
      <c r="D853" s="863" t="s">
        <v>611</v>
      </c>
      <c r="E853" s="835" t="s">
        <v>3641</v>
      </c>
      <c r="F853" s="863" t="s">
        <v>3642</v>
      </c>
      <c r="G853" s="835" t="s">
        <v>4604</v>
      </c>
      <c r="H853" s="835" t="s">
        <v>4605</v>
      </c>
      <c r="I853" s="849">
        <v>16.213999176025389</v>
      </c>
      <c r="J853" s="849">
        <v>550</v>
      </c>
      <c r="K853" s="850">
        <v>8918.2000732421875</v>
      </c>
    </row>
    <row r="854" spans="1:11" ht="14.4" customHeight="1" x14ac:dyDescent="0.3">
      <c r="A854" s="831" t="s">
        <v>585</v>
      </c>
      <c r="B854" s="832" t="s">
        <v>586</v>
      </c>
      <c r="C854" s="835" t="s">
        <v>610</v>
      </c>
      <c r="D854" s="863" t="s">
        <v>611</v>
      </c>
      <c r="E854" s="835" t="s">
        <v>3641</v>
      </c>
      <c r="F854" s="863" t="s">
        <v>3642</v>
      </c>
      <c r="G854" s="835" t="s">
        <v>4606</v>
      </c>
      <c r="H854" s="835" t="s">
        <v>4607</v>
      </c>
      <c r="I854" s="849">
        <v>16.213332494099934</v>
      </c>
      <c r="J854" s="849">
        <v>150</v>
      </c>
      <c r="K854" s="850">
        <v>2432.1000366210937</v>
      </c>
    </row>
    <row r="855" spans="1:11" ht="14.4" customHeight="1" x14ac:dyDescent="0.3">
      <c r="A855" s="831" t="s">
        <v>585</v>
      </c>
      <c r="B855" s="832" t="s">
        <v>586</v>
      </c>
      <c r="C855" s="835" t="s">
        <v>610</v>
      </c>
      <c r="D855" s="863" t="s">
        <v>611</v>
      </c>
      <c r="E855" s="835" t="s">
        <v>3641</v>
      </c>
      <c r="F855" s="863" t="s">
        <v>3642</v>
      </c>
      <c r="G855" s="835" t="s">
        <v>4600</v>
      </c>
      <c r="H855" s="835" t="s">
        <v>4608</v>
      </c>
      <c r="I855" s="849">
        <v>18.489999771118164</v>
      </c>
      <c r="J855" s="849">
        <v>100</v>
      </c>
      <c r="K855" s="850">
        <v>1849.1900024414062</v>
      </c>
    </row>
    <row r="856" spans="1:11" ht="14.4" customHeight="1" x14ac:dyDescent="0.3">
      <c r="A856" s="831" t="s">
        <v>585</v>
      </c>
      <c r="B856" s="832" t="s">
        <v>586</v>
      </c>
      <c r="C856" s="835" t="s">
        <v>610</v>
      </c>
      <c r="D856" s="863" t="s">
        <v>611</v>
      </c>
      <c r="E856" s="835" t="s">
        <v>3641</v>
      </c>
      <c r="F856" s="863" t="s">
        <v>3642</v>
      </c>
      <c r="G856" s="835" t="s">
        <v>4602</v>
      </c>
      <c r="H856" s="835" t="s">
        <v>4609</v>
      </c>
      <c r="I856" s="849">
        <v>17.733332951863606</v>
      </c>
      <c r="J856" s="849">
        <v>150</v>
      </c>
      <c r="K856" s="850">
        <v>2660.0900268554687</v>
      </c>
    </row>
    <row r="857" spans="1:11" ht="14.4" customHeight="1" x14ac:dyDescent="0.3">
      <c r="A857" s="831" t="s">
        <v>585</v>
      </c>
      <c r="B857" s="832" t="s">
        <v>586</v>
      </c>
      <c r="C857" s="835" t="s">
        <v>610</v>
      </c>
      <c r="D857" s="863" t="s">
        <v>611</v>
      </c>
      <c r="E857" s="835" t="s">
        <v>3641</v>
      </c>
      <c r="F857" s="863" t="s">
        <v>3642</v>
      </c>
      <c r="G857" s="835" t="s">
        <v>4604</v>
      </c>
      <c r="H857" s="835" t="s">
        <v>4610</v>
      </c>
      <c r="I857" s="849">
        <v>16.209999084472656</v>
      </c>
      <c r="J857" s="849">
        <v>350</v>
      </c>
      <c r="K857" s="850">
        <v>5674.900146484375</v>
      </c>
    </row>
    <row r="858" spans="1:11" ht="14.4" customHeight="1" x14ac:dyDescent="0.3">
      <c r="A858" s="831" t="s">
        <v>585</v>
      </c>
      <c r="B858" s="832" t="s">
        <v>586</v>
      </c>
      <c r="C858" s="835" t="s">
        <v>610</v>
      </c>
      <c r="D858" s="863" t="s">
        <v>611</v>
      </c>
      <c r="E858" s="835" t="s">
        <v>3641</v>
      </c>
      <c r="F858" s="863" t="s">
        <v>3642</v>
      </c>
      <c r="G858" s="835" t="s">
        <v>4595</v>
      </c>
      <c r="H858" s="835" t="s">
        <v>4611</v>
      </c>
      <c r="I858" s="849">
        <v>12.585000038146973</v>
      </c>
      <c r="J858" s="849">
        <v>100</v>
      </c>
      <c r="K858" s="850">
        <v>1258.5</v>
      </c>
    </row>
    <row r="859" spans="1:11" ht="14.4" customHeight="1" x14ac:dyDescent="0.3">
      <c r="A859" s="831" t="s">
        <v>585</v>
      </c>
      <c r="B859" s="832" t="s">
        <v>586</v>
      </c>
      <c r="C859" s="835" t="s">
        <v>610</v>
      </c>
      <c r="D859" s="863" t="s">
        <v>611</v>
      </c>
      <c r="E859" s="835" t="s">
        <v>3641</v>
      </c>
      <c r="F859" s="863" t="s">
        <v>3642</v>
      </c>
      <c r="G859" s="835" t="s">
        <v>4597</v>
      </c>
      <c r="H859" s="835" t="s">
        <v>4612</v>
      </c>
      <c r="I859" s="849">
        <v>15.15666643778483</v>
      </c>
      <c r="J859" s="849">
        <v>200</v>
      </c>
      <c r="K859" s="850">
        <v>2902.5</v>
      </c>
    </row>
    <row r="860" spans="1:11" ht="14.4" customHeight="1" x14ac:dyDescent="0.3">
      <c r="A860" s="831" t="s">
        <v>585</v>
      </c>
      <c r="B860" s="832" t="s">
        <v>586</v>
      </c>
      <c r="C860" s="835" t="s">
        <v>610</v>
      </c>
      <c r="D860" s="863" t="s">
        <v>611</v>
      </c>
      <c r="E860" s="835" t="s">
        <v>3641</v>
      </c>
      <c r="F860" s="863" t="s">
        <v>3642</v>
      </c>
      <c r="G860" s="835" t="s">
        <v>3991</v>
      </c>
      <c r="H860" s="835" t="s">
        <v>4613</v>
      </c>
      <c r="I860" s="849">
        <v>15.159999847412109</v>
      </c>
      <c r="J860" s="849">
        <v>150</v>
      </c>
      <c r="K860" s="850">
        <v>2274</v>
      </c>
    </row>
    <row r="861" spans="1:11" ht="14.4" customHeight="1" x14ac:dyDescent="0.3">
      <c r="A861" s="831" t="s">
        <v>585</v>
      </c>
      <c r="B861" s="832" t="s">
        <v>586</v>
      </c>
      <c r="C861" s="835" t="s">
        <v>610</v>
      </c>
      <c r="D861" s="863" t="s">
        <v>611</v>
      </c>
      <c r="E861" s="835" t="s">
        <v>3641</v>
      </c>
      <c r="F861" s="863" t="s">
        <v>3642</v>
      </c>
      <c r="G861" s="835" t="s">
        <v>3995</v>
      </c>
      <c r="H861" s="835" t="s">
        <v>3996</v>
      </c>
      <c r="I861" s="849">
        <v>12.583333333333334</v>
      </c>
      <c r="J861" s="849">
        <v>200</v>
      </c>
      <c r="K861" s="850">
        <v>2516.5</v>
      </c>
    </row>
    <row r="862" spans="1:11" ht="14.4" customHeight="1" x14ac:dyDescent="0.3">
      <c r="A862" s="831" t="s">
        <v>585</v>
      </c>
      <c r="B862" s="832" t="s">
        <v>586</v>
      </c>
      <c r="C862" s="835" t="s">
        <v>610</v>
      </c>
      <c r="D862" s="863" t="s">
        <v>611</v>
      </c>
      <c r="E862" s="835" t="s">
        <v>3641</v>
      </c>
      <c r="F862" s="863" t="s">
        <v>3642</v>
      </c>
      <c r="G862" s="835" t="s">
        <v>3993</v>
      </c>
      <c r="H862" s="835" t="s">
        <v>4614</v>
      </c>
      <c r="I862" s="849">
        <v>14.443333307902018</v>
      </c>
      <c r="J862" s="849">
        <v>350</v>
      </c>
      <c r="K862" s="850">
        <v>4962</v>
      </c>
    </row>
    <row r="863" spans="1:11" ht="14.4" customHeight="1" x14ac:dyDescent="0.3">
      <c r="A863" s="831" t="s">
        <v>585</v>
      </c>
      <c r="B863" s="832" t="s">
        <v>586</v>
      </c>
      <c r="C863" s="835" t="s">
        <v>610</v>
      </c>
      <c r="D863" s="863" t="s">
        <v>611</v>
      </c>
      <c r="E863" s="835" t="s">
        <v>3641</v>
      </c>
      <c r="F863" s="863" t="s">
        <v>3642</v>
      </c>
      <c r="G863" s="835" t="s">
        <v>3643</v>
      </c>
      <c r="H863" s="835" t="s">
        <v>3653</v>
      </c>
      <c r="I863" s="849">
        <v>0.62999999523162842</v>
      </c>
      <c r="J863" s="849">
        <v>1800</v>
      </c>
      <c r="K863" s="850">
        <v>1134</v>
      </c>
    </row>
    <row r="864" spans="1:11" ht="14.4" customHeight="1" x14ac:dyDescent="0.3">
      <c r="A864" s="831" t="s">
        <v>585</v>
      </c>
      <c r="B864" s="832" t="s">
        <v>586</v>
      </c>
      <c r="C864" s="835" t="s">
        <v>610</v>
      </c>
      <c r="D864" s="863" t="s">
        <v>611</v>
      </c>
      <c r="E864" s="835" t="s">
        <v>3641</v>
      </c>
      <c r="F864" s="863" t="s">
        <v>3642</v>
      </c>
      <c r="G864" s="835" t="s">
        <v>3645</v>
      </c>
      <c r="H864" s="835" t="s">
        <v>3654</v>
      </c>
      <c r="I864" s="849">
        <v>0.62999999523162842</v>
      </c>
      <c r="J864" s="849">
        <v>2800</v>
      </c>
      <c r="K864" s="850">
        <v>1764</v>
      </c>
    </row>
    <row r="865" spans="1:11" ht="14.4" customHeight="1" x14ac:dyDescent="0.3">
      <c r="A865" s="831" t="s">
        <v>585</v>
      </c>
      <c r="B865" s="832" t="s">
        <v>586</v>
      </c>
      <c r="C865" s="835" t="s">
        <v>610</v>
      </c>
      <c r="D865" s="863" t="s">
        <v>611</v>
      </c>
      <c r="E865" s="835" t="s">
        <v>3641</v>
      </c>
      <c r="F865" s="863" t="s">
        <v>3642</v>
      </c>
      <c r="G865" s="835" t="s">
        <v>3647</v>
      </c>
      <c r="H865" s="835" t="s">
        <v>3655</v>
      </c>
      <c r="I865" s="849">
        <v>0.62666666507720947</v>
      </c>
      <c r="J865" s="849">
        <v>1800</v>
      </c>
      <c r="K865" s="850">
        <v>1126</v>
      </c>
    </row>
    <row r="866" spans="1:11" ht="14.4" customHeight="1" x14ac:dyDescent="0.3">
      <c r="A866" s="831" t="s">
        <v>585</v>
      </c>
      <c r="B866" s="832" t="s">
        <v>586</v>
      </c>
      <c r="C866" s="835" t="s">
        <v>610</v>
      </c>
      <c r="D866" s="863" t="s">
        <v>611</v>
      </c>
      <c r="E866" s="835" t="s">
        <v>3641</v>
      </c>
      <c r="F866" s="863" t="s">
        <v>3642</v>
      </c>
      <c r="G866" s="835" t="s">
        <v>3645</v>
      </c>
      <c r="H866" s="835" t="s">
        <v>3656</v>
      </c>
      <c r="I866" s="849">
        <v>0.62999999523162842</v>
      </c>
      <c r="J866" s="849">
        <v>1200</v>
      </c>
      <c r="K866" s="850">
        <v>756</v>
      </c>
    </row>
    <row r="867" spans="1:11" ht="14.4" customHeight="1" x14ac:dyDescent="0.3">
      <c r="A867" s="831" t="s">
        <v>585</v>
      </c>
      <c r="B867" s="832" t="s">
        <v>586</v>
      </c>
      <c r="C867" s="835" t="s">
        <v>610</v>
      </c>
      <c r="D867" s="863" t="s">
        <v>611</v>
      </c>
      <c r="E867" s="835" t="s">
        <v>3997</v>
      </c>
      <c r="F867" s="863" t="s">
        <v>3998</v>
      </c>
      <c r="G867" s="835" t="s">
        <v>4615</v>
      </c>
      <c r="H867" s="835" t="s">
        <v>4616</v>
      </c>
      <c r="I867" s="849">
        <v>298.8699951171875</v>
      </c>
      <c r="J867" s="849">
        <v>2</v>
      </c>
      <c r="K867" s="850">
        <v>597.739990234375</v>
      </c>
    </row>
    <row r="868" spans="1:11" ht="14.4" customHeight="1" x14ac:dyDescent="0.3">
      <c r="A868" s="831" t="s">
        <v>585</v>
      </c>
      <c r="B868" s="832" t="s">
        <v>586</v>
      </c>
      <c r="C868" s="835" t="s">
        <v>610</v>
      </c>
      <c r="D868" s="863" t="s">
        <v>611</v>
      </c>
      <c r="E868" s="835" t="s">
        <v>3997</v>
      </c>
      <c r="F868" s="863" t="s">
        <v>3998</v>
      </c>
      <c r="G868" s="835" t="s">
        <v>4617</v>
      </c>
      <c r="H868" s="835" t="s">
        <v>4618</v>
      </c>
      <c r="I868" s="849">
        <v>499.73001098632812</v>
      </c>
      <c r="J868" s="849">
        <v>2</v>
      </c>
      <c r="K868" s="850">
        <v>999.46002197265625</v>
      </c>
    </row>
    <row r="869" spans="1:11" ht="14.4" customHeight="1" x14ac:dyDescent="0.3">
      <c r="A869" s="831" t="s">
        <v>585</v>
      </c>
      <c r="B869" s="832" t="s">
        <v>586</v>
      </c>
      <c r="C869" s="835" t="s">
        <v>610</v>
      </c>
      <c r="D869" s="863" t="s">
        <v>611</v>
      </c>
      <c r="E869" s="835" t="s">
        <v>3997</v>
      </c>
      <c r="F869" s="863" t="s">
        <v>3998</v>
      </c>
      <c r="G869" s="835" t="s">
        <v>4619</v>
      </c>
      <c r="H869" s="835" t="s">
        <v>4620</v>
      </c>
      <c r="I869" s="849">
        <v>39930</v>
      </c>
      <c r="J869" s="849">
        <v>2</v>
      </c>
      <c r="K869" s="850">
        <v>79860</v>
      </c>
    </row>
    <row r="870" spans="1:11" ht="14.4" customHeight="1" x14ac:dyDescent="0.3">
      <c r="A870" s="831" t="s">
        <v>585</v>
      </c>
      <c r="B870" s="832" t="s">
        <v>586</v>
      </c>
      <c r="C870" s="835" t="s">
        <v>610</v>
      </c>
      <c r="D870" s="863" t="s">
        <v>611</v>
      </c>
      <c r="E870" s="835" t="s">
        <v>3997</v>
      </c>
      <c r="F870" s="863" t="s">
        <v>3998</v>
      </c>
      <c r="G870" s="835" t="s">
        <v>4621</v>
      </c>
      <c r="H870" s="835" t="s">
        <v>4622</v>
      </c>
      <c r="I870" s="849">
        <v>319.91000366210937</v>
      </c>
      <c r="J870" s="849">
        <v>40</v>
      </c>
      <c r="K870" s="850">
        <v>12796.48046875</v>
      </c>
    </row>
    <row r="871" spans="1:11" ht="14.4" customHeight="1" x14ac:dyDescent="0.3">
      <c r="A871" s="831" t="s">
        <v>585</v>
      </c>
      <c r="B871" s="832" t="s">
        <v>586</v>
      </c>
      <c r="C871" s="835" t="s">
        <v>610</v>
      </c>
      <c r="D871" s="863" t="s">
        <v>611</v>
      </c>
      <c r="E871" s="835" t="s">
        <v>3997</v>
      </c>
      <c r="F871" s="863" t="s">
        <v>3998</v>
      </c>
      <c r="G871" s="835" t="s">
        <v>4623</v>
      </c>
      <c r="H871" s="835" t="s">
        <v>4624</v>
      </c>
      <c r="I871" s="849">
        <v>25300</v>
      </c>
      <c r="J871" s="849">
        <v>2</v>
      </c>
      <c r="K871" s="850">
        <v>50600</v>
      </c>
    </row>
    <row r="872" spans="1:11" ht="14.4" customHeight="1" x14ac:dyDescent="0.3">
      <c r="A872" s="831" t="s">
        <v>585</v>
      </c>
      <c r="B872" s="832" t="s">
        <v>586</v>
      </c>
      <c r="C872" s="835" t="s">
        <v>610</v>
      </c>
      <c r="D872" s="863" t="s">
        <v>611</v>
      </c>
      <c r="E872" s="835" t="s">
        <v>3997</v>
      </c>
      <c r="F872" s="863" t="s">
        <v>3998</v>
      </c>
      <c r="G872" s="835" t="s">
        <v>4625</v>
      </c>
      <c r="H872" s="835" t="s">
        <v>4626</v>
      </c>
      <c r="I872" s="849">
        <v>1285.02001953125</v>
      </c>
      <c r="J872" s="849">
        <v>85</v>
      </c>
      <c r="K872" s="850">
        <v>109226.70166015625</v>
      </c>
    </row>
    <row r="873" spans="1:11" ht="14.4" customHeight="1" x14ac:dyDescent="0.3">
      <c r="A873" s="831" t="s">
        <v>585</v>
      </c>
      <c r="B873" s="832" t="s">
        <v>586</v>
      </c>
      <c r="C873" s="835" t="s">
        <v>610</v>
      </c>
      <c r="D873" s="863" t="s">
        <v>611</v>
      </c>
      <c r="E873" s="835" t="s">
        <v>3997</v>
      </c>
      <c r="F873" s="863" t="s">
        <v>3998</v>
      </c>
      <c r="G873" s="835" t="s">
        <v>4627</v>
      </c>
      <c r="H873" s="835" t="s">
        <v>4628</v>
      </c>
      <c r="I873" s="849">
        <v>928.20001220703125</v>
      </c>
      <c r="J873" s="849">
        <v>20</v>
      </c>
      <c r="K873" s="850">
        <v>18564.060546875</v>
      </c>
    </row>
    <row r="874" spans="1:11" ht="14.4" customHeight="1" x14ac:dyDescent="0.3">
      <c r="A874" s="831" t="s">
        <v>585</v>
      </c>
      <c r="B874" s="832" t="s">
        <v>586</v>
      </c>
      <c r="C874" s="835" t="s">
        <v>610</v>
      </c>
      <c r="D874" s="863" t="s">
        <v>611</v>
      </c>
      <c r="E874" s="835" t="s">
        <v>3997</v>
      </c>
      <c r="F874" s="863" t="s">
        <v>3998</v>
      </c>
      <c r="G874" s="835" t="s">
        <v>4627</v>
      </c>
      <c r="H874" s="835" t="s">
        <v>4629</v>
      </c>
      <c r="I874" s="849">
        <v>928.20001220703125</v>
      </c>
      <c r="J874" s="849">
        <v>10</v>
      </c>
      <c r="K874" s="850">
        <v>9282.0302734375</v>
      </c>
    </row>
    <row r="875" spans="1:11" ht="14.4" customHeight="1" x14ac:dyDescent="0.3">
      <c r="A875" s="831" t="s">
        <v>585</v>
      </c>
      <c r="B875" s="832" t="s">
        <v>586</v>
      </c>
      <c r="C875" s="835" t="s">
        <v>610</v>
      </c>
      <c r="D875" s="863" t="s">
        <v>611</v>
      </c>
      <c r="E875" s="835" t="s">
        <v>3997</v>
      </c>
      <c r="F875" s="863" t="s">
        <v>3998</v>
      </c>
      <c r="G875" s="835" t="s">
        <v>4630</v>
      </c>
      <c r="H875" s="835" t="s">
        <v>4631</v>
      </c>
      <c r="I875" s="849">
        <v>414.54998779296875</v>
      </c>
      <c r="J875" s="849">
        <v>25</v>
      </c>
      <c r="K875" s="850">
        <v>10363.64990234375</v>
      </c>
    </row>
    <row r="876" spans="1:11" ht="14.4" customHeight="1" x14ac:dyDescent="0.3">
      <c r="A876" s="831" t="s">
        <v>585</v>
      </c>
      <c r="B876" s="832" t="s">
        <v>586</v>
      </c>
      <c r="C876" s="835" t="s">
        <v>610</v>
      </c>
      <c r="D876" s="863" t="s">
        <v>611</v>
      </c>
      <c r="E876" s="835" t="s">
        <v>3997</v>
      </c>
      <c r="F876" s="863" t="s">
        <v>3998</v>
      </c>
      <c r="G876" s="835" t="s">
        <v>4632</v>
      </c>
      <c r="H876" s="835" t="s">
        <v>4633</v>
      </c>
      <c r="I876" s="849">
        <v>1128.7222222222222</v>
      </c>
      <c r="J876" s="849">
        <v>240</v>
      </c>
      <c r="K876" s="850">
        <v>274450.515625</v>
      </c>
    </row>
    <row r="877" spans="1:11" ht="14.4" customHeight="1" x14ac:dyDescent="0.3">
      <c r="A877" s="831" t="s">
        <v>585</v>
      </c>
      <c r="B877" s="832" t="s">
        <v>586</v>
      </c>
      <c r="C877" s="835" t="s">
        <v>610</v>
      </c>
      <c r="D877" s="863" t="s">
        <v>611</v>
      </c>
      <c r="E877" s="835" t="s">
        <v>3997</v>
      </c>
      <c r="F877" s="863" t="s">
        <v>3998</v>
      </c>
      <c r="G877" s="835" t="s">
        <v>4634</v>
      </c>
      <c r="H877" s="835" t="s">
        <v>4635</v>
      </c>
      <c r="I877" s="849">
        <v>106.48000335693359</v>
      </c>
      <c r="J877" s="849">
        <v>25</v>
      </c>
      <c r="K877" s="850">
        <v>2662</v>
      </c>
    </row>
    <row r="878" spans="1:11" ht="14.4" customHeight="1" x14ac:dyDescent="0.3">
      <c r="A878" s="831" t="s">
        <v>585</v>
      </c>
      <c r="B878" s="832" t="s">
        <v>586</v>
      </c>
      <c r="C878" s="835" t="s">
        <v>610</v>
      </c>
      <c r="D878" s="863" t="s">
        <v>611</v>
      </c>
      <c r="E878" s="835" t="s">
        <v>3997</v>
      </c>
      <c r="F878" s="863" t="s">
        <v>3998</v>
      </c>
      <c r="G878" s="835" t="s">
        <v>4636</v>
      </c>
      <c r="H878" s="835" t="s">
        <v>4637</v>
      </c>
      <c r="I878" s="849">
        <v>39697.91015625</v>
      </c>
      <c r="J878" s="849">
        <v>9</v>
      </c>
      <c r="K878" s="850">
        <v>357281.19140625</v>
      </c>
    </row>
    <row r="879" spans="1:11" ht="14.4" customHeight="1" x14ac:dyDescent="0.3">
      <c r="A879" s="831" t="s">
        <v>585</v>
      </c>
      <c r="B879" s="832" t="s">
        <v>586</v>
      </c>
      <c r="C879" s="835" t="s">
        <v>610</v>
      </c>
      <c r="D879" s="863" t="s">
        <v>611</v>
      </c>
      <c r="E879" s="835" t="s">
        <v>3997</v>
      </c>
      <c r="F879" s="863" t="s">
        <v>3998</v>
      </c>
      <c r="G879" s="835" t="s">
        <v>4638</v>
      </c>
      <c r="H879" s="835" t="s">
        <v>4639</v>
      </c>
      <c r="I879" s="849">
        <v>18952.9609375</v>
      </c>
      <c r="J879" s="849">
        <v>1</v>
      </c>
      <c r="K879" s="850">
        <v>18952.9609375</v>
      </c>
    </row>
    <row r="880" spans="1:11" ht="14.4" customHeight="1" x14ac:dyDescent="0.3">
      <c r="A880" s="831" t="s">
        <v>585</v>
      </c>
      <c r="B880" s="832" t="s">
        <v>586</v>
      </c>
      <c r="C880" s="835" t="s">
        <v>610</v>
      </c>
      <c r="D880" s="863" t="s">
        <v>611</v>
      </c>
      <c r="E880" s="835" t="s">
        <v>3997</v>
      </c>
      <c r="F880" s="863" t="s">
        <v>3998</v>
      </c>
      <c r="G880" s="835" t="s">
        <v>4638</v>
      </c>
      <c r="H880" s="835" t="s">
        <v>4640</v>
      </c>
      <c r="I880" s="849">
        <v>7107.301513671875</v>
      </c>
      <c r="J880" s="849">
        <v>4</v>
      </c>
      <c r="K880" s="850">
        <v>75811.822889864445</v>
      </c>
    </row>
    <row r="881" spans="1:11" ht="14.4" customHeight="1" x14ac:dyDescent="0.3">
      <c r="A881" s="831" t="s">
        <v>585</v>
      </c>
      <c r="B881" s="832" t="s">
        <v>586</v>
      </c>
      <c r="C881" s="835" t="s">
        <v>610</v>
      </c>
      <c r="D881" s="863" t="s">
        <v>611</v>
      </c>
      <c r="E881" s="835" t="s">
        <v>3997</v>
      </c>
      <c r="F881" s="863" t="s">
        <v>3998</v>
      </c>
      <c r="G881" s="835" t="s">
        <v>4641</v>
      </c>
      <c r="H881" s="835" t="s">
        <v>4642</v>
      </c>
      <c r="I881" s="849">
        <v>1169.300048828125</v>
      </c>
      <c r="J881" s="849">
        <v>20</v>
      </c>
      <c r="K881" s="850">
        <v>23385.919921875</v>
      </c>
    </row>
    <row r="882" spans="1:11" ht="14.4" customHeight="1" x14ac:dyDescent="0.3">
      <c r="A882" s="831" t="s">
        <v>585</v>
      </c>
      <c r="B882" s="832" t="s">
        <v>586</v>
      </c>
      <c r="C882" s="835" t="s">
        <v>610</v>
      </c>
      <c r="D882" s="863" t="s">
        <v>611</v>
      </c>
      <c r="E882" s="835" t="s">
        <v>3997</v>
      </c>
      <c r="F882" s="863" t="s">
        <v>3998</v>
      </c>
      <c r="G882" s="835" t="s">
        <v>4643</v>
      </c>
      <c r="H882" s="835" t="s">
        <v>4644</v>
      </c>
      <c r="I882" s="849">
        <v>1169.300048828125</v>
      </c>
      <c r="J882" s="849">
        <v>65</v>
      </c>
      <c r="K882" s="850">
        <v>76004.23974609375</v>
      </c>
    </row>
    <row r="883" spans="1:11" ht="14.4" customHeight="1" x14ac:dyDescent="0.3">
      <c r="A883" s="831" t="s">
        <v>585</v>
      </c>
      <c r="B883" s="832" t="s">
        <v>586</v>
      </c>
      <c r="C883" s="835" t="s">
        <v>610</v>
      </c>
      <c r="D883" s="863" t="s">
        <v>611</v>
      </c>
      <c r="E883" s="835" t="s">
        <v>3997</v>
      </c>
      <c r="F883" s="863" t="s">
        <v>3998</v>
      </c>
      <c r="G883" s="835" t="s">
        <v>4645</v>
      </c>
      <c r="H883" s="835" t="s">
        <v>4646</v>
      </c>
      <c r="I883" s="849">
        <v>4600</v>
      </c>
      <c r="J883" s="849">
        <v>20</v>
      </c>
      <c r="K883" s="850">
        <v>92000</v>
      </c>
    </row>
    <row r="884" spans="1:11" ht="14.4" customHeight="1" x14ac:dyDescent="0.3">
      <c r="A884" s="831" t="s">
        <v>585</v>
      </c>
      <c r="B884" s="832" t="s">
        <v>586</v>
      </c>
      <c r="C884" s="835" t="s">
        <v>610</v>
      </c>
      <c r="D884" s="863" t="s">
        <v>611</v>
      </c>
      <c r="E884" s="835" t="s">
        <v>3661</v>
      </c>
      <c r="F884" s="863" t="s">
        <v>3662</v>
      </c>
      <c r="G884" s="835" t="s">
        <v>4647</v>
      </c>
      <c r="H884" s="835" t="s">
        <v>4648</v>
      </c>
      <c r="I884" s="849">
        <v>829.09002685546875</v>
      </c>
      <c r="J884" s="849">
        <v>2</v>
      </c>
      <c r="K884" s="850">
        <v>1658.1800537109375</v>
      </c>
    </row>
    <row r="885" spans="1:11" ht="14.4" customHeight="1" x14ac:dyDescent="0.3">
      <c r="A885" s="831" t="s">
        <v>585</v>
      </c>
      <c r="B885" s="832" t="s">
        <v>586</v>
      </c>
      <c r="C885" s="835" t="s">
        <v>610</v>
      </c>
      <c r="D885" s="863" t="s">
        <v>611</v>
      </c>
      <c r="E885" s="835" t="s">
        <v>3661</v>
      </c>
      <c r="F885" s="863" t="s">
        <v>3662</v>
      </c>
      <c r="G885" s="835" t="s">
        <v>4009</v>
      </c>
      <c r="H885" s="835" t="s">
        <v>4010</v>
      </c>
      <c r="I885" s="849">
        <v>23.479999542236328</v>
      </c>
      <c r="J885" s="849">
        <v>30</v>
      </c>
      <c r="K885" s="850">
        <v>704.4000244140625</v>
      </c>
    </row>
    <row r="886" spans="1:11" ht="14.4" customHeight="1" x14ac:dyDescent="0.3">
      <c r="A886" s="831" t="s">
        <v>585</v>
      </c>
      <c r="B886" s="832" t="s">
        <v>586</v>
      </c>
      <c r="C886" s="835" t="s">
        <v>610</v>
      </c>
      <c r="D886" s="863" t="s">
        <v>611</v>
      </c>
      <c r="E886" s="835" t="s">
        <v>3661</v>
      </c>
      <c r="F886" s="863" t="s">
        <v>3662</v>
      </c>
      <c r="G886" s="835" t="s">
        <v>4649</v>
      </c>
      <c r="H886" s="835" t="s">
        <v>4650</v>
      </c>
      <c r="I886" s="849">
        <v>15.803333600362143</v>
      </c>
      <c r="J886" s="849">
        <v>125</v>
      </c>
      <c r="K886" s="850">
        <v>1975.5999755859375</v>
      </c>
    </row>
    <row r="887" spans="1:11" ht="14.4" customHeight="1" x14ac:dyDescent="0.3">
      <c r="A887" s="831" t="s">
        <v>585</v>
      </c>
      <c r="B887" s="832" t="s">
        <v>586</v>
      </c>
      <c r="C887" s="835" t="s">
        <v>610</v>
      </c>
      <c r="D887" s="863" t="s">
        <v>611</v>
      </c>
      <c r="E887" s="835" t="s">
        <v>3661</v>
      </c>
      <c r="F887" s="863" t="s">
        <v>3662</v>
      </c>
      <c r="G887" s="835" t="s">
        <v>4651</v>
      </c>
      <c r="H887" s="835" t="s">
        <v>4652</v>
      </c>
      <c r="I887" s="849">
        <v>11.130000114440918</v>
      </c>
      <c r="J887" s="849">
        <v>25</v>
      </c>
      <c r="K887" s="850">
        <v>278.29998779296875</v>
      </c>
    </row>
    <row r="888" spans="1:11" ht="14.4" customHeight="1" x14ac:dyDescent="0.3">
      <c r="A888" s="831" t="s">
        <v>585</v>
      </c>
      <c r="B888" s="832" t="s">
        <v>586</v>
      </c>
      <c r="C888" s="835" t="s">
        <v>610</v>
      </c>
      <c r="D888" s="863" t="s">
        <v>611</v>
      </c>
      <c r="E888" s="835" t="s">
        <v>3661</v>
      </c>
      <c r="F888" s="863" t="s">
        <v>3662</v>
      </c>
      <c r="G888" s="835" t="s">
        <v>4011</v>
      </c>
      <c r="H888" s="835" t="s">
        <v>4012</v>
      </c>
      <c r="I888" s="849">
        <v>14.603333473205566</v>
      </c>
      <c r="J888" s="849">
        <v>150</v>
      </c>
      <c r="K888" s="850">
        <v>2190.5</v>
      </c>
    </row>
    <row r="889" spans="1:11" ht="14.4" customHeight="1" x14ac:dyDescent="0.3">
      <c r="A889" s="831" t="s">
        <v>585</v>
      </c>
      <c r="B889" s="832" t="s">
        <v>586</v>
      </c>
      <c r="C889" s="835" t="s">
        <v>610</v>
      </c>
      <c r="D889" s="863" t="s">
        <v>611</v>
      </c>
      <c r="E889" s="835" t="s">
        <v>3661</v>
      </c>
      <c r="F889" s="863" t="s">
        <v>3662</v>
      </c>
      <c r="G889" s="835" t="s">
        <v>4653</v>
      </c>
      <c r="H889" s="835" t="s">
        <v>4654</v>
      </c>
      <c r="I889" s="849">
        <v>568.45001220703125</v>
      </c>
      <c r="J889" s="849">
        <v>10</v>
      </c>
      <c r="K889" s="850">
        <v>5684.4599609375</v>
      </c>
    </row>
    <row r="890" spans="1:11" ht="14.4" customHeight="1" x14ac:dyDescent="0.3">
      <c r="A890" s="831" t="s">
        <v>585</v>
      </c>
      <c r="B890" s="832" t="s">
        <v>586</v>
      </c>
      <c r="C890" s="835" t="s">
        <v>610</v>
      </c>
      <c r="D890" s="863" t="s">
        <v>611</v>
      </c>
      <c r="E890" s="835" t="s">
        <v>3661</v>
      </c>
      <c r="F890" s="863" t="s">
        <v>3662</v>
      </c>
      <c r="G890" s="835" t="s">
        <v>4655</v>
      </c>
      <c r="H890" s="835" t="s">
        <v>4656</v>
      </c>
      <c r="I890" s="849">
        <v>863.94000244140625</v>
      </c>
      <c r="J890" s="849">
        <v>2</v>
      </c>
      <c r="K890" s="850">
        <v>1727.8800048828125</v>
      </c>
    </row>
    <row r="891" spans="1:11" ht="14.4" customHeight="1" x14ac:dyDescent="0.3">
      <c r="A891" s="831" t="s">
        <v>585</v>
      </c>
      <c r="B891" s="832" t="s">
        <v>586</v>
      </c>
      <c r="C891" s="835" t="s">
        <v>610</v>
      </c>
      <c r="D891" s="863" t="s">
        <v>611</v>
      </c>
      <c r="E891" s="835" t="s">
        <v>3661</v>
      </c>
      <c r="F891" s="863" t="s">
        <v>3662</v>
      </c>
      <c r="G891" s="835" t="s">
        <v>4657</v>
      </c>
      <c r="H891" s="835" t="s">
        <v>4658</v>
      </c>
      <c r="I891" s="849">
        <v>863.94000244140625</v>
      </c>
      <c r="J891" s="849">
        <v>1</v>
      </c>
      <c r="K891" s="850">
        <v>863.94000244140625</v>
      </c>
    </row>
    <row r="892" spans="1:11" ht="14.4" customHeight="1" x14ac:dyDescent="0.3">
      <c r="A892" s="831" t="s">
        <v>585</v>
      </c>
      <c r="B892" s="832" t="s">
        <v>586</v>
      </c>
      <c r="C892" s="835" t="s">
        <v>610</v>
      </c>
      <c r="D892" s="863" t="s">
        <v>611</v>
      </c>
      <c r="E892" s="835" t="s">
        <v>3661</v>
      </c>
      <c r="F892" s="863" t="s">
        <v>3662</v>
      </c>
      <c r="G892" s="835" t="s">
        <v>4659</v>
      </c>
      <c r="H892" s="835" t="s">
        <v>4660</v>
      </c>
      <c r="I892" s="849">
        <v>209.3699951171875</v>
      </c>
      <c r="J892" s="849">
        <v>6</v>
      </c>
      <c r="K892" s="850">
        <v>1256.199951171875</v>
      </c>
    </row>
    <row r="893" spans="1:11" ht="14.4" customHeight="1" x14ac:dyDescent="0.3">
      <c r="A893" s="831" t="s">
        <v>585</v>
      </c>
      <c r="B893" s="832" t="s">
        <v>586</v>
      </c>
      <c r="C893" s="835" t="s">
        <v>610</v>
      </c>
      <c r="D893" s="863" t="s">
        <v>611</v>
      </c>
      <c r="E893" s="835" t="s">
        <v>3661</v>
      </c>
      <c r="F893" s="863" t="s">
        <v>3662</v>
      </c>
      <c r="G893" s="835" t="s">
        <v>4661</v>
      </c>
      <c r="H893" s="835" t="s">
        <v>4662</v>
      </c>
      <c r="I893" s="849">
        <v>209.3699951171875</v>
      </c>
      <c r="J893" s="849">
        <v>30</v>
      </c>
      <c r="K893" s="850">
        <v>6280.989990234375</v>
      </c>
    </row>
    <row r="894" spans="1:11" ht="14.4" customHeight="1" x14ac:dyDescent="0.3">
      <c r="A894" s="831" t="s">
        <v>585</v>
      </c>
      <c r="B894" s="832" t="s">
        <v>586</v>
      </c>
      <c r="C894" s="835" t="s">
        <v>610</v>
      </c>
      <c r="D894" s="863" t="s">
        <v>611</v>
      </c>
      <c r="E894" s="835" t="s">
        <v>3661</v>
      </c>
      <c r="F894" s="863" t="s">
        <v>3662</v>
      </c>
      <c r="G894" s="835" t="s">
        <v>4663</v>
      </c>
      <c r="H894" s="835" t="s">
        <v>4664</v>
      </c>
      <c r="I894" s="849">
        <v>209.3699951171875</v>
      </c>
      <c r="J894" s="849">
        <v>10</v>
      </c>
      <c r="K894" s="850">
        <v>2093.659912109375</v>
      </c>
    </row>
    <row r="895" spans="1:11" ht="14.4" customHeight="1" x14ac:dyDescent="0.3">
      <c r="A895" s="831" t="s">
        <v>585</v>
      </c>
      <c r="B895" s="832" t="s">
        <v>586</v>
      </c>
      <c r="C895" s="835" t="s">
        <v>610</v>
      </c>
      <c r="D895" s="863" t="s">
        <v>611</v>
      </c>
      <c r="E895" s="835" t="s">
        <v>3661</v>
      </c>
      <c r="F895" s="863" t="s">
        <v>3662</v>
      </c>
      <c r="G895" s="835" t="s">
        <v>4665</v>
      </c>
      <c r="H895" s="835" t="s">
        <v>4666</v>
      </c>
      <c r="I895" s="849">
        <v>119.98000335693359</v>
      </c>
      <c r="J895" s="849">
        <v>10</v>
      </c>
      <c r="K895" s="850">
        <v>1199.81005859375</v>
      </c>
    </row>
    <row r="896" spans="1:11" ht="14.4" customHeight="1" x14ac:dyDescent="0.3">
      <c r="A896" s="831" t="s">
        <v>585</v>
      </c>
      <c r="B896" s="832" t="s">
        <v>586</v>
      </c>
      <c r="C896" s="835" t="s">
        <v>610</v>
      </c>
      <c r="D896" s="863" t="s">
        <v>611</v>
      </c>
      <c r="E896" s="835" t="s">
        <v>3661</v>
      </c>
      <c r="F896" s="863" t="s">
        <v>3662</v>
      </c>
      <c r="G896" s="835" t="s">
        <v>4667</v>
      </c>
      <c r="H896" s="835" t="s">
        <v>4668</v>
      </c>
      <c r="I896" s="849">
        <v>149.99000549316406</v>
      </c>
      <c r="J896" s="849">
        <v>295</v>
      </c>
      <c r="K896" s="850">
        <v>44247.5107421875</v>
      </c>
    </row>
    <row r="897" spans="1:11" ht="14.4" customHeight="1" x14ac:dyDescent="0.3">
      <c r="A897" s="831" t="s">
        <v>585</v>
      </c>
      <c r="B897" s="832" t="s">
        <v>586</v>
      </c>
      <c r="C897" s="835" t="s">
        <v>610</v>
      </c>
      <c r="D897" s="863" t="s">
        <v>611</v>
      </c>
      <c r="E897" s="835" t="s">
        <v>3661</v>
      </c>
      <c r="F897" s="863" t="s">
        <v>3662</v>
      </c>
      <c r="G897" s="835" t="s">
        <v>3667</v>
      </c>
      <c r="H897" s="835" t="s">
        <v>3668</v>
      </c>
      <c r="I897" s="849">
        <v>239.57999267578126</v>
      </c>
      <c r="J897" s="849">
        <v>40</v>
      </c>
      <c r="K897" s="850">
        <v>10406.869995117187</v>
      </c>
    </row>
    <row r="898" spans="1:11" ht="14.4" customHeight="1" x14ac:dyDescent="0.3">
      <c r="A898" s="831" t="s">
        <v>585</v>
      </c>
      <c r="B898" s="832" t="s">
        <v>586</v>
      </c>
      <c r="C898" s="835" t="s">
        <v>610</v>
      </c>
      <c r="D898" s="863" t="s">
        <v>611</v>
      </c>
      <c r="E898" s="835" t="s">
        <v>3661</v>
      </c>
      <c r="F898" s="863" t="s">
        <v>3662</v>
      </c>
      <c r="G898" s="835" t="s">
        <v>4023</v>
      </c>
      <c r="H898" s="835" t="s">
        <v>4024</v>
      </c>
      <c r="I898" s="849">
        <v>521.8125</v>
      </c>
      <c r="J898" s="849">
        <v>368</v>
      </c>
      <c r="K898" s="850">
        <v>311658.7705078125</v>
      </c>
    </row>
    <row r="899" spans="1:11" ht="14.4" customHeight="1" x14ac:dyDescent="0.3">
      <c r="A899" s="831" t="s">
        <v>585</v>
      </c>
      <c r="B899" s="832" t="s">
        <v>586</v>
      </c>
      <c r="C899" s="835" t="s">
        <v>610</v>
      </c>
      <c r="D899" s="863" t="s">
        <v>611</v>
      </c>
      <c r="E899" s="835" t="s">
        <v>4669</v>
      </c>
      <c r="F899" s="863" t="s">
        <v>4670</v>
      </c>
      <c r="G899" s="835" t="s">
        <v>4671</v>
      </c>
      <c r="H899" s="835" t="s">
        <v>4672</v>
      </c>
      <c r="I899" s="849">
        <v>1012.5</v>
      </c>
      <c r="J899" s="849">
        <v>5</v>
      </c>
      <c r="K899" s="850">
        <v>12251.25</v>
      </c>
    </row>
    <row r="900" spans="1:11" ht="14.4" customHeight="1" x14ac:dyDescent="0.3">
      <c r="A900" s="831" t="s">
        <v>585</v>
      </c>
      <c r="B900" s="832" t="s">
        <v>586</v>
      </c>
      <c r="C900" s="835" t="s">
        <v>610</v>
      </c>
      <c r="D900" s="863" t="s">
        <v>611</v>
      </c>
      <c r="E900" s="835" t="s">
        <v>4669</v>
      </c>
      <c r="F900" s="863" t="s">
        <v>4670</v>
      </c>
      <c r="G900" s="835" t="s">
        <v>4673</v>
      </c>
      <c r="H900" s="835" t="s">
        <v>4674</v>
      </c>
      <c r="I900" s="849">
        <v>12659.6298828125</v>
      </c>
      <c r="J900" s="849">
        <v>1</v>
      </c>
      <c r="K900" s="850">
        <v>12659.6298828125</v>
      </c>
    </row>
    <row r="901" spans="1:11" ht="14.4" customHeight="1" x14ac:dyDescent="0.3">
      <c r="A901" s="831" t="s">
        <v>585</v>
      </c>
      <c r="B901" s="832" t="s">
        <v>586</v>
      </c>
      <c r="C901" s="835" t="s">
        <v>610</v>
      </c>
      <c r="D901" s="863" t="s">
        <v>611</v>
      </c>
      <c r="E901" s="835" t="s">
        <v>4669</v>
      </c>
      <c r="F901" s="863" t="s">
        <v>4670</v>
      </c>
      <c r="G901" s="835" t="s">
        <v>4673</v>
      </c>
      <c r="H901" s="835" t="s">
        <v>4675</v>
      </c>
      <c r="I901" s="849">
        <v>12659.6298828125</v>
      </c>
      <c r="J901" s="849">
        <v>4</v>
      </c>
      <c r="K901" s="850">
        <v>50638.5087890625</v>
      </c>
    </row>
    <row r="902" spans="1:11" ht="14.4" customHeight="1" x14ac:dyDescent="0.3">
      <c r="A902" s="831" t="s">
        <v>585</v>
      </c>
      <c r="B902" s="832" t="s">
        <v>586</v>
      </c>
      <c r="C902" s="835" t="s">
        <v>610</v>
      </c>
      <c r="D902" s="863" t="s">
        <v>611</v>
      </c>
      <c r="E902" s="835" t="s">
        <v>4676</v>
      </c>
      <c r="F902" s="863" t="s">
        <v>4677</v>
      </c>
      <c r="G902" s="835" t="s">
        <v>4678</v>
      </c>
      <c r="H902" s="835" t="s">
        <v>4679</v>
      </c>
      <c r="I902" s="849">
        <v>5433.240234375</v>
      </c>
      <c r="J902" s="849">
        <v>5</v>
      </c>
      <c r="K902" s="850">
        <v>27166.220703125</v>
      </c>
    </row>
    <row r="903" spans="1:11" ht="14.4" customHeight="1" x14ac:dyDescent="0.3">
      <c r="A903" s="831" t="s">
        <v>585</v>
      </c>
      <c r="B903" s="832" t="s">
        <v>586</v>
      </c>
      <c r="C903" s="835" t="s">
        <v>610</v>
      </c>
      <c r="D903" s="863" t="s">
        <v>611</v>
      </c>
      <c r="E903" s="835" t="s">
        <v>4676</v>
      </c>
      <c r="F903" s="863" t="s">
        <v>4677</v>
      </c>
      <c r="G903" s="835" t="s">
        <v>4680</v>
      </c>
      <c r="H903" s="835" t="s">
        <v>4681</v>
      </c>
      <c r="I903" s="849">
        <v>5885</v>
      </c>
      <c r="J903" s="849">
        <v>5</v>
      </c>
      <c r="K903" s="850">
        <v>29425</v>
      </c>
    </row>
    <row r="904" spans="1:11" ht="14.4" customHeight="1" x14ac:dyDescent="0.3">
      <c r="A904" s="831" t="s">
        <v>585</v>
      </c>
      <c r="B904" s="832" t="s">
        <v>586</v>
      </c>
      <c r="C904" s="835" t="s">
        <v>610</v>
      </c>
      <c r="D904" s="863" t="s">
        <v>611</v>
      </c>
      <c r="E904" s="835" t="s">
        <v>4676</v>
      </c>
      <c r="F904" s="863" t="s">
        <v>4677</v>
      </c>
      <c r="G904" s="835" t="s">
        <v>4682</v>
      </c>
      <c r="H904" s="835" t="s">
        <v>4683</v>
      </c>
      <c r="I904" s="849">
        <v>6071</v>
      </c>
      <c r="J904" s="849">
        <v>4</v>
      </c>
      <c r="K904" s="850">
        <v>24284</v>
      </c>
    </row>
    <row r="905" spans="1:11" ht="14.4" customHeight="1" thickBot="1" x14ac:dyDescent="0.35">
      <c r="A905" s="839" t="s">
        <v>585</v>
      </c>
      <c r="B905" s="840" t="s">
        <v>586</v>
      </c>
      <c r="C905" s="843" t="s">
        <v>610</v>
      </c>
      <c r="D905" s="864" t="s">
        <v>611</v>
      </c>
      <c r="E905" s="843" t="s">
        <v>4676</v>
      </c>
      <c r="F905" s="864" t="s">
        <v>4677</v>
      </c>
      <c r="G905" s="843" t="s">
        <v>4684</v>
      </c>
      <c r="H905" s="843" t="s">
        <v>4685</v>
      </c>
      <c r="I905" s="851">
        <v>303.39999389648437</v>
      </c>
      <c r="J905" s="851">
        <v>40</v>
      </c>
      <c r="K905" s="852">
        <v>12136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82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596" t="s">
        <v>235</v>
      </c>
      <c r="B3" s="597"/>
      <c r="C3" s="598" t="s">
        <v>224</v>
      </c>
      <c r="D3" s="599"/>
      <c r="E3" s="599"/>
      <c r="F3" s="600"/>
      <c r="G3" s="601" t="s">
        <v>225</v>
      </c>
      <c r="H3" s="602"/>
      <c r="I3" s="602"/>
      <c r="J3" s="603"/>
      <c r="K3" s="604" t="s">
        <v>234</v>
      </c>
      <c r="L3" s="605"/>
      <c r="M3" s="605"/>
      <c r="N3" s="605"/>
      <c r="O3" s="606"/>
      <c r="P3" s="602" t="s">
        <v>299</v>
      </c>
      <c r="Q3" s="602"/>
      <c r="R3" s="602"/>
      <c r="S3" s="603"/>
    </row>
    <row r="4" spans="1:19" ht="15" thickBot="1" x14ac:dyDescent="0.35">
      <c r="A4" s="615">
        <v>2018</v>
      </c>
      <c r="B4" s="616"/>
      <c r="C4" s="617" t="s">
        <v>298</v>
      </c>
      <c r="D4" s="619" t="s">
        <v>130</v>
      </c>
      <c r="E4" s="619" t="s">
        <v>95</v>
      </c>
      <c r="F4" s="594" t="s">
        <v>68</v>
      </c>
      <c r="G4" s="609" t="s">
        <v>226</v>
      </c>
      <c r="H4" s="611" t="s">
        <v>230</v>
      </c>
      <c r="I4" s="611" t="s">
        <v>297</v>
      </c>
      <c r="J4" s="613" t="s">
        <v>227</v>
      </c>
      <c r="K4" s="591" t="s">
        <v>296</v>
      </c>
      <c r="L4" s="592"/>
      <c r="M4" s="592"/>
      <c r="N4" s="593"/>
      <c r="O4" s="594" t="s">
        <v>295</v>
      </c>
      <c r="P4" s="583" t="s">
        <v>294</v>
      </c>
      <c r="Q4" s="583" t="s">
        <v>237</v>
      </c>
      <c r="R4" s="585" t="s">
        <v>95</v>
      </c>
      <c r="S4" s="587" t="s">
        <v>236</v>
      </c>
    </row>
    <row r="5" spans="1:19" s="494" customFormat="1" ht="19.2" customHeight="1" x14ac:dyDescent="0.3">
      <c r="A5" s="589" t="s">
        <v>293</v>
      </c>
      <c r="B5" s="590"/>
      <c r="C5" s="618"/>
      <c r="D5" s="620"/>
      <c r="E5" s="620"/>
      <c r="F5" s="595"/>
      <c r="G5" s="610"/>
      <c r="H5" s="612"/>
      <c r="I5" s="612"/>
      <c r="J5" s="614"/>
      <c r="K5" s="497" t="s">
        <v>228</v>
      </c>
      <c r="L5" s="496" t="s">
        <v>229</v>
      </c>
      <c r="M5" s="496" t="s">
        <v>292</v>
      </c>
      <c r="N5" s="495" t="s">
        <v>3</v>
      </c>
      <c r="O5" s="595"/>
      <c r="P5" s="584"/>
      <c r="Q5" s="584"/>
      <c r="R5" s="586"/>
      <c r="S5" s="588"/>
    </row>
    <row r="6" spans="1:19" ht="15" thickBot="1" x14ac:dyDescent="0.35">
      <c r="A6" s="607" t="s">
        <v>223</v>
      </c>
      <c r="B6" s="608"/>
      <c r="C6" s="493">
        <f ca="1">SUM(Tabulka[01 uv_sk])/2</f>
        <v>97.678571428571416</v>
      </c>
      <c r="D6" s="491"/>
      <c r="E6" s="491"/>
      <c r="F6" s="490"/>
      <c r="G6" s="492">
        <f ca="1">SUM(Tabulka[05 h_vram])/2</f>
        <v>95522.540000000008</v>
      </c>
      <c r="H6" s="491">
        <f ca="1">SUM(Tabulka[06 h_naduv])/2</f>
        <v>7932</v>
      </c>
      <c r="I6" s="491">
        <f ca="1">SUM(Tabulka[07 h_nadzk])/2</f>
        <v>1164.5999999999999</v>
      </c>
      <c r="J6" s="490">
        <f ca="1">SUM(Tabulka[08 h_oon])/2</f>
        <v>264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2093891</v>
      </c>
      <c r="N6" s="491">
        <f ca="1">SUM(Tabulka[12 m_oc])/2</f>
        <v>2093891</v>
      </c>
      <c r="O6" s="490">
        <f ca="1">SUM(Tabulka[13 m_sk])/2</f>
        <v>38767821</v>
      </c>
      <c r="P6" s="489">
        <f ca="1">SUM(Tabulka[14_vzsk])/2</f>
        <v>27162.239999999998</v>
      </c>
      <c r="Q6" s="489">
        <f ca="1">SUM(Tabulka[15_vzpl])/2</f>
        <v>64586.092744108493</v>
      </c>
      <c r="R6" s="488">
        <f ca="1">IF(Q6=0,0,P6/Q6)</f>
        <v>0.42055865041437612</v>
      </c>
      <c r="S6" s="487">
        <f ca="1">Q6-P6</f>
        <v>37423.852744108495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22906.399999999998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3881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366.59999999999997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967314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967314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17061103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13310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35419.426077441822</v>
      </c>
      <c r="R8" s="471">
        <f ca="1">IF(Tabulka[[#This Row],[15_vzpl]]=0,"",Tabulka[[#This Row],[14_vzsk]]/Tabulka[[#This Row],[15_vzpl]])</f>
        <v>0.37578248644963136</v>
      </c>
      <c r="S8" s="470">
        <f ca="1">IF(Tabulka[[#This Row],[15_vzpl]]-Tabulka[[#This Row],[14_vzsk]]=0,"",Tabulka[[#This Row],[15_vzpl]]-Tabulka[[#This Row],[14_vzsk]])</f>
        <v>22109.426077441822</v>
      </c>
    </row>
    <row r="9" spans="1:19" x14ac:dyDescent="0.3">
      <c r="A9" s="469">
        <v>99</v>
      </c>
      <c r="B9" s="468" t="s">
        <v>4698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13310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35419.426077441822</v>
      </c>
      <c r="R9" s="471">
        <f ca="1">IF(Tabulka[[#This Row],[15_vzpl]]=0,"",Tabulka[[#This Row],[14_vzsk]]/Tabulka[[#This Row],[15_vzpl]])</f>
        <v>0.37578248644963136</v>
      </c>
      <c r="S9" s="470">
        <f ca="1">IF(Tabulka[[#This Row],[15_vzpl]]-Tabulka[[#This Row],[14_vzsk]]=0,"",Tabulka[[#This Row],[15_vzpl]]-Tabulka[[#This Row],[14_vzsk]])</f>
        <v>22109.426077441822</v>
      </c>
    </row>
    <row r="10" spans="1:19" x14ac:dyDescent="0.3">
      <c r="A10" s="469">
        <v>100</v>
      </c>
      <c r="B10" s="468" t="s">
        <v>4699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3268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665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68597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68597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1461620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>
        <v>101</v>
      </c>
      <c r="B11" s="468" t="s">
        <v>4700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19638.399999999998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3216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366.59999999999997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898717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898717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15599483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3">
      <c r="A12" s="469" t="s">
        <v>4687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1100.5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175.5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11025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11025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453942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1" t="str">
        <f ca="1">IF(Tabulka[[#This Row],[15_vzpl]]=0,"",Tabulka[[#This Row],[14_vzsk]]/Tabulka[[#This Row],[15_vzpl]])</f>
        <v/>
      </c>
      <c r="S12" s="470" t="str">
        <f ca="1">IF(Tabulka[[#This Row],[15_vzpl]]-Tabulka[[#This Row],[14_vzsk]]=0,"",Tabulka[[#This Row],[15_vzpl]]-Tabulka[[#This Row],[14_vzsk]])</f>
        <v/>
      </c>
    </row>
    <row r="13" spans="1:19" x14ac:dyDescent="0.3">
      <c r="A13" s="469">
        <v>526</v>
      </c>
      <c r="B13" s="468" t="s">
        <v>4701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1100.5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175.5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11025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11025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453942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71" t="str">
        <f ca="1">IF(Tabulka[[#This Row],[15_vzpl]]=0,"",Tabulka[[#This Row],[14_vzsk]]/Tabulka[[#This Row],[15_vzpl]])</f>
        <v/>
      </c>
      <c r="S13" s="470" t="str">
        <f ca="1">IF(Tabulka[[#This Row],[15_vzpl]]-Tabulka[[#This Row],[14_vzsk]]=0,"",Tabulka[[#This Row],[15_vzpl]]-Tabulka[[#This Row],[14_vzsk]])</f>
        <v/>
      </c>
    </row>
    <row r="14" spans="1:19" x14ac:dyDescent="0.3">
      <c r="A14" s="469" t="s">
        <v>4688</v>
      </c>
      <c r="B14" s="468"/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73.678571428571431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69447.64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3875.5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798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1078114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1078114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20800314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13852.24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29166.666666666672</v>
      </c>
      <c r="R14" s="471">
        <f ca="1">IF(Tabulka[[#This Row],[15_vzpl]]=0,"",Tabulka[[#This Row],[14_vzsk]]/Tabulka[[#This Row],[15_vzpl]])</f>
        <v>0.47493394285714274</v>
      </c>
      <c r="S14" s="470">
        <f ca="1">IF(Tabulka[[#This Row],[15_vzpl]]-Tabulka[[#This Row],[14_vzsk]]=0,"",Tabulka[[#This Row],[15_vzpl]]-Tabulka[[#This Row],[14_vzsk]])</f>
        <v>15314.426666666672</v>
      </c>
    </row>
    <row r="15" spans="1:19" x14ac:dyDescent="0.3">
      <c r="A15" s="469">
        <v>303</v>
      </c>
      <c r="B15" s="468" t="s">
        <v>4702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14.214285714285714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13481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329.25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160788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160788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3457735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13852.24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29166.666666666672</v>
      </c>
      <c r="R15" s="471">
        <f ca="1">IF(Tabulka[[#This Row],[15_vzpl]]=0,"",Tabulka[[#This Row],[14_vzsk]]/Tabulka[[#This Row],[15_vzpl]])</f>
        <v>0.47493394285714274</v>
      </c>
      <c r="S15" s="470">
        <f ca="1">IF(Tabulka[[#This Row],[15_vzpl]]-Tabulka[[#This Row],[14_vzsk]]=0,"",Tabulka[[#This Row],[15_vzpl]]-Tabulka[[#This Row],[14_vzsk]])</f>
        <v>15314.426666666672</v>
      </c>
    </row>
    <row r="16" spans="1:19" x14ac:dyDescent="0.3">
      <c r="A16" s="469">
        <v>304</v>
      </c>
      <c r="B16" s="468" t="s">
        <v>4703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29.678571428571427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28683.75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2190.5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313.5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470032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470032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9604237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305</v>
      </c>
      <c r="B17" s="468" t="s">
        <v>4704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17.892857142857142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17101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1209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156.5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310976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310976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5824056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>
        <v>424</v>
      </c>
      <c r="B18" s="468" t="s">
        <v>4705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4.1428571428571432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2165.75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30.25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28965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28965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483578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636</v>
      </c>
      <c r="B19" s="468" t="s">
        <v>4706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2167.5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18798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18798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407921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>
        <v>642</v>
      </c>
      <c r="B20" s="468" t="s">
        <v>4707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5.75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5848.64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116.5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88555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88555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1022787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s="469" t="s">
        <v>4689</v>
      </c>
      <c r="B21" s="468"/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2068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37438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37438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452462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3">
      <c r="A22" s="469">
        <v>30</v>
      </c>
      <c r="B22" s="468" t="s">
        <v>4708</v>
      </c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2068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37438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37438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452462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3">
      <c r="A23" t="s">
        <v>301</v>
      </c>
    </row>
    <row r="24" spans="1:19" x14ac:dyDescent="0.3">
      <c r="A24" s="222" t="s">
        <v>201</v>
      </c>
    </row>
    <row r="25" spans="1:19" x14ac:dyDescent="0.3">
      <c r="A25" s="223" t="s">
        <v>271</v>
      </c>
    </row>
    <row r="26" spans="1:19" x14ac:dyDescent="0.3">
      <c r="A26" s="461" t="s">
        <v>270</v>
      </c>
    </row>
    <row r="27" spans="1:19" x14ac:dyDescent="0.3">
      <c r="A27" s="374" t="s">
        <v>233</v>
      </c>
    </row>
    <row r="28" spans="1:19" x14ac:dyDescent="0.3">
      <c r="A28" s="376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2">
    <cfRule type="cellIs" dxfId="25" priority="3" operator="lessThan">
      <formula>0</formula>
    </cfRule>
  </conditionalFormatting>
  <conditionalFormatting sqref="R6:R22">
    <cfRule type="cellIs" dxfId="24" priority="4" operator="greaterThan">
      <formula>1</formula>
    </cfRule>
  </conditionalFormatting>
  <conditionalFormatting sqref="A8:S22">
    <cfRule type="expression" dxfId="23" priority="2">
      <formula>$B8=""</formula>
    </cfRule>
  </conditionalFormatting>
  <conditionalFormatting sqref="P8:S22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94979.909578884137</v>
      </c>
      <c r="D4" s="280">
        <f ca="1">IF(ISERROR(VLOOKUP("Náklady celkem",INDIRECT("HI!$A:$G"),5,0)),0,VLOOKUP("Náklady celkem",INDIRECT("HI!$A:$G"),5,0))</f>
        <v>96861.447640000013</v>
      </c>
      <c r="E4" s="281">
        <f ca="1">IF(C4=0,0,D4/C4)</f>
        <v>1.0198098531516624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5123.281349609375</v>
      </c>
      <c r="D7" s="288">
        <f>IF(ISERROR(HI!E5),"",HI!E5)</f>
        <v>6076.3640299999997</v>
      </c>
      <c r="E7" s="285">
        <f t="shared" ref="E7:E15" si="0">IF(C7=0,0,D7/C7)</f>
        <v>1.1860297366771186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0.92935544276920978</v>
      </c>
      <c r="E8" s="285">
        <f t="shared" si="0"/>
        <v>1.0326171586324553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0.16945010183299389</v>
      </c>
      <c r="E9" s="285">
        <f>IF(C9=0,0,D9/C9)</f>
        <v>0.56483367277664631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0.56795432443746419</v>
      </c>
      <c r="E11" s="285">
        <f t="shared" si="0"/>
        <v>0.94659054072910698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0.82777539455211657</v>
      </c>
      <c r="E12" s="285">
        <f t="shared" si="0"/>
        <v>1.0347192431901457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21260.732434173584</v>
      </c>
      <c r="D15" s="288">
        <f>IF(ISERROR(HI!E6),"",HI!E6)</f>
        <v>20627.765810000008</v>
      </c>
      <c r="E15" s="285">
        <f t="shared" si="0"/>
        <v>0.97022837166436593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50740.811666992187</v>
      </c>
      <c r="D16" s="284">
        <f ca="1">IF(ISERROR(VLOOKUP("Osobní náklady (Kč) *",INDIRECT("HI!$A:$G"),5,0)),0,VLOOKUP("Osobní náklady (Kč) *",INDIRECT("HI!$A:$G"),5,0))</f>
        <v>52696.448619999996</v>
      </c>
      <c r="E16" s="285">
        <f ca="1">IF(C16=0,0,D16/C16)</f>
        <v>1.0385416962945428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107425.15663999999</v>
      </c>
      <c r="D18" s="303">
        <f ca="1">IF(ISERROR(VLOOKUP("Výnosy celkem",INDIRECT("HI!$A:$G"),5,0)),0,VLOOKUP("Výnosy celkem",INDIRECT("HI!$A:$G"),5,0))</f>
        <v>101135.56596000002</v>
      </c>
      <c r="E18" s="304">
        <f t="shared" ref="E18:E31" ca="1" si="1">IF(C18=0,0,D18/C18)</f>
        <v>0.94145141718454783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754.30664000000002</v>
      </c>
      <c r="D19" s="284">
        <f ca="1">IF(ISERROR(VLOOKUP("Ambulance *",INDIRECT("HI!$A:$G"),5,0)),0,VLOOKUP("Ambulance *",INDIRECT("HI!$A:$G"),5,0))</f>
        <v>897.3459600000001</v>
      </c>
      <c r="E19" s="285">
        <f t="shared" ca="1" si="1"/>
        <v>1.189630201319718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1.189630201319718</v>
      </c>
      <c r="E20" s="285">
        <f t="shared" si="1"/>
        <v>1.189630201319718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1.189630201319718</v>
      </c>
      <c r="E21" s="285">
        <f t="shared" si="1"/>
        <v>1.189630201319718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1.0123213700041416</v>
      </c>
      <c r="E23" s="285">
        <f t="shared" si="1"/>
        <v>1.1909663176519314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106670.84999999999</v>
      </c>
      <c r="D24" s="284">
        <f ca="1">IF(ISERROR(VLOOKUP("Hospitalizace *",INDIRECT("HI!$A:$G"),5,0)),0,VLOOKUP("Hospitalizace *",INDIRECT("HI!$A:$G"),5,0))</f>
        <v>100238.22000000002</v>
      </c>
      <c r="E24" s="285">
        <f ca="1">IF(C24=0,0,D24/C24)</f>
        <v>0.93969645877950747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0.93969645877950736</v>
      </c>
      <c r="E25" s="285">
        <f t="shared" si="1"/>
        <v>0.93969645877950736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0.92917503427605608</v>
      </c>
      <c r="E26" s="285">
        <f t="shared" si="1"/>
        <v>0.92917503427605608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1.3427936493897046</v>
      </c>
      <c r="E27" s="285">
        <f t="shared" si="1"/>
        <v>1.3427936493897046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0.9712918660287081</v>
      </c>
      <c r="E29" s="285">
        <f t="shared" si="1"/>
        <v>1.0224124905565348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0.91635991820040896</v>
      </c>
      <c r="E30" s="285">
        <f t="shared" si="1"/>
        <v>0.91635991820040896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0.82939291755901468</v>
      </c>
      <c r="D31" s="289">
        <f>IF(ISERROR(VLOOKUP("Celkem:",'ZV Vyžád.'!$A:$M,7,0)),"",VLOOKUP("Celkem:",'ZV Vyžád.'!$A:$M,7,0))</f>
        <v>1.0801012695213299</v>
      </c>
      <c r="E31" s="285">
        <f t="shared" si="1"/>
        <v>1.3022793499372707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15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4697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2018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21</v>
      </c>
      <c r="F4" s="498"/>
      <c r="G4" s="498"/>
      <c r="H4" s="498"/>
      <c r="I4" s="498">
        <v>3679.6</v>
      </c>
      <c r="J4" s="498">
        <v>556</v>
      </c>
      <c r="K4" s="498">
        <v>47.5</v>
      </c>
      <c r="L4" s="498">
        <v>72</v>
      </c>
      <c r="M4" s="498"/>
      <c r="N4" s="498"/>
      <c r="O4" s="498">
        <v>750</v>
      </c>
      <c r="P4" s="498">
        <v>750</v>
      </c>
      <c r="Q4" s="498">
        <v>2373625</v>
      </c>
      <c r="R4" s="498"/>
      <c r="S4" s="498">
        <v>5059.9180110631169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S5">
        <v>5059.9180110631169</v>
      </c>
    </row>
    <row r="6" spans="1:19" x14ac:dyDescent="0.3">
      <c r="A6" s="505" t="s">
        <v>213</v>
      </c>
      <c r="B6" s="504">
        <v>3</v>
      </c>
      <c r="C6">
        <v>1</v>
      </c>
      <c r="D6">
        <v>100</v>
      </c>
      <c r="E6">
        <v>3</v>
      </c>
      <c r="I6">
        <v>496</v>
      </c>
      <c r="J6">
        <v>68.5</v>
      </c>
      <c r="L6">
        <v>72</v>
      </c>
      <c r="O6">
        <v>750</v>
      </c>
      <c r="P6">
        <v>750</v>
      </c>
      <c r="Q6">
        <v>205878</v>
      </c>
    </row>
    <row r="7" spans="1:19" x14ac:dyDescent="0.3">
      <c r="A7" s="503" t="s">
        <v>214</v>
      </c>
      <c r="B7" s="502">
        <v>4</v>
      </c>
      <c r="C7">
        <v>1</v>
      </c>
      <c r="D7">
        <v>101</v>
      </c>
      <c r="E7">
        <v>18</v>
      </c>
      <c r="I7">
        <v>3183.6</v>
      </c>
      <c r="J7">
        <v>487.5</v>
      </c>
      <c r="K7">
        <v>47.5</v>
      </c>
      <c r="Q7">
        <v>2167747</v>
      </c>
    </row>
    <row r="8" spans="1:19" x14ac:dyDescent="0.3">
      <c r="A8" s="505" t="s">
        <v>215</v>
      </c>
      <c r="B8" s="504">
        <v>5</v>
      </c>
      <c r="C8">
        <v>1</v>
      </c>
      <c r="D8" t="s">
        <v>4687</v>
      </c>
      <c r="E8">
        <v>1</v>
      </c>
      <c r="I8">
        <v>178.25</v>
      </c>
      <c r="J8">
        <v>9.5</v>
      </c>
      <c r="Q8">
        <v>58361</v>
      </c>
    </row>
    <row r="9" spans="1:19" x14ac:dyDescent="0.3">
      <c r="A9" s="503" t="s">
        <v>216</v>
      </c>
      <c r="B9" s="502">
        <v>6</v>
      </c>
      <c r="C9">
        <v>1</v>
      </c>
      <c r="D9">
        <v>526</v>
      </c>
      <c r="E9">
        <v>1</v>
      </c>
      <c r="I9">
        <v>178.25</v>
      </c>
      <c r="J9">
        <v>9.5</v>
      </c>
      <c r="Q9">
        <v>58361</v>
      </c>
    </row>
    <row r="10" spans="1:19" x14ac:dyDescent="0.3">
      <c r="A10" s="505" t="s">
        <v>217</v>
      </c>
      <c r="B10" s="504">
        <v>7</v>
      </c>
      <c r="C10">
        <v>1</v>
      </c>
      <c r="D10" t="s">
        <v>4688</v>
      </c>
      <c r="E10">
        <v>71.25</v>
      </c>
      <c r="I10">
        <v>10277.59</v>
      </c>
      <c r="J10">
        <v>448.25</v>
      </c>
      <c r="K10">
        <v>70.25</v>
      </c>
      <c r="O10">
        <v>66214</v>
      </c>
      <c r="P10">
        <v>66214</v>
      </c>
      <c r="Q10">
        <v>2710082</v>
      </c>
      <c r="R10">
        <v>3816</v>
      </c>
      <c r="S10">
        <v>4166.666666666667</v>
      </c>
    </row>
    <row r="11" spans="1:19" x14ac:dyDescent="0.3">
      <c r="A11" s="503" t="s">
        <v>218</v>
      </c>
      <c r="B11" s="502">
        <v>8</v>
      </c>
      <c r="C11">
        <v>1</v>
      </c>
      <c r="D11">
        <v>303</v>
      </c>
      <c r="E11">
        <v>13</v>
      </c>
      <c r="I11">
        <v>1746</v>
      </c>
      <c r="J11">
        <v>24</v>
      </c>
      <c r="K11">
        <v>45.75</v>
      </c>
      <c r="O11">
        <v>12100</v>
      </c>
      <c r="P11">
        <v>12100</v>
      </c>
      <c r="Q11">
        <v>434303</v>
      </c>
      <c r="R11">
        <v>3816</v>
      </c>
      <c r="S11">
        <v>4166.666666666667</v>
      </c>
    </row>
    <row r="12" spans="1:19" x14ac:dyDescent="0.3">
      <c r="A12" s="505" t="s">
        <v>219</v>
      </c>
      <c r="B12" s="504">
        <v>9</v>
      </c>
      <c r="C12">
        <v>1</v>
      </c>
      <c r="D12">
        <v>304</v>
      </c>
      <c r="E12">
        <v>29.25</v>
      </c>
      <c r="I12">
        <v>4479.25</v>
      </c>
      <c r="J12">
        <v>302.75</v>
      </c>
      <c r="K12">
        <v>24.5</v>
      </c>
      <c r="O12">
        <v>26854</v>
      </c>
      <c r="P12">
        <v>26854</v>
      </c>
      <c r="Q12">
        <v>1293156</v>
      </c>
    </row>
    <row r="13" spans="1:19" x14ac:dyDescent="0.3">
      <c r="A13" s="503" t="s">
        <v>220</v>
      </c>
      <c r="B13" s="502">
        <v>10</v>
      </c>
      <c r="C13">
        <v>1</v>
      </c>
      <c r="D13">
        <v>305</v>
      </c>
      <c r="E13">
        <v>17.25</v>
      </c>
      <c r="I13">
        <v>2456.25</v>
      </c>
      <c r="J13">
        <v>102.5</v>
      </c>
      <c r="O13">
        <v>16576</v>
      </c>
      <c r="P13">
        <v>16576</v>
      </c>
      <c r="Q13">
        <v>708429</v>
      </c>
    </row>
    <row r="14" spans="1:19" x14ac:dyDescent="0.3">
      <c r="A14" s="505" t="s">
        <v>221</v>
      </c>
      <c r="B14" s="504">
        <v>11</v>
      </c>
      <c r="C14">
        <v>1</v>
      </c>
      <c r="D14">
        <v>424</v>
      </c>
      <c r="E14">
        <v>4</v>
      </c>
      <c r="I14">
        <v>344</v>
      </c>
      <c r="O14">
        <v>3630</v>
      </c>
      <c r="P14">
        <v>3630</v>
      </c>
      <c r="Q14">
        <v>68424</v>
      </c>
    </row>
    <row r="15" spans="1:19" x14ac:dyDescent="0.3">
      <c r="A15" s="503" t="s">
        <v>222</v>
      </c>
      <c r="B15" s="502">
        <v>12</v>
      </c>
      <c r="C15">
        <v>1</v>
      </c>
      <c r="D15">
        <v>636</v>
      </c>
      <c r="E15">
        <v>2</v>
      </c>
      <c r="I15">
        <v>345</v>
      </c>
      <c r="Q15">
        <v>56723</v>
      </c>
    </row>
    <row r="16" spans="1:19" x14ac:dyDescent="0.3">
      <c r="A16" s="501" t="s">
        <v>210</v>
      </c>
      <c r="B16" s="500">
        <v>2018</v>
      </c>
      <c r="C16">
        <v>1</v>
      </c>
      <c r="D16">
        <v>642</v>
      </c>
      <c r="E16">
        <v>5.75</v>
      </c>
      <c r="I16">
        <v>907.08999999999992</v>
      </c>
      <c r="J16">
        <v>19</v>
      </c>
      <c r="O16">
        <v>7054</v>
      </c>
      <c r="P16">
        <v>7054</v>
      </c>
      <c r="Q16">
        <v>149047</v>
      </c>
    </row>
    <row r="17" spans="3:19" x14ac:dyDescent="0.3">
      <c r="C17">
        <v>1</v>
      </c>
      <c r="D17" t="s">
        <v>4689</v>
      </c>
      <c r="E17">
        <v>2</v>
      </c>
      <c r="I17">
        <v>360</v>
      </c>
      <c r="Q17">
        <v>59982</v>
      </c>
    </row>
    <row r="18" spans="3:19" x14ac:dyDescent="0.3">
      <c r="C18">
        <v>1</v>
      </c>
      <c r="D18">
        <v>30</v>
      </c>
      <c r="E18">
        <v>2</v>
      </c>
      <c r="I18">
        <v>360</v>
      </c>
      <c r="Q18">
        <v>59982</v>
      </c>
    </row>
    <row r="19" spans="3:19" x14ac:dyDescent="0.3">
      <c r="C19" t="s">
        <v>4690</v>
      </c>
      <c r="E19">
        <v>95.25</v>
      </c>
      <c r="I19">
        <v>14495.44</v>
      </c>
      <c r="J19">
        <v>1013.75</v>
      </c>
      <c r="K19">
        <v>117.75</v>
      </c>
      <c r="L19">
        <v>72</v>
      </c>
      <c r="O19">
        <v>66964</v>
      </c>
      <c r="P19">
        <v>66964</v>
      </c>
      <c r="Q19">
        <v>5202050</v>
      </c>
      <c r="R19">
        <v>3816</v>
      </c>
      <c r="S19">
        <v>9226.5846777297847</v>
      </c>
    </row>
    <row r="20" spans="3:19" x14ac:dyDescent="0.3">
      <c r="C20">
        <v>2</v>
      </c>
      <c r="D20" t="s">
        <v>272</v>
      </c>
      <c r="E20">
        <v>21</v>
      </c>
      <c r="I20">
        <v>2944.4</v>
      </c>
      <c r="J20">
        <v>584.5</v>
      </c>
      <c r="K20">
        <v>38.5</v>
      </c>
      <c r="L20">
        <v>48</v>
      </c>
      <c r="Q20">
        <v>2248781</v>
      </c>
      <c r="R20">
        <v>220</v>
      </c>
      <c r="S20">
        <v>5059.9180110631169</v>
      </c>
    </row>
    <row r="21" spans="3:19" x14ac:dyDescent="0.3">
      <c r="C21">
        <v>2</v>
      </c>
      <c r="D21">
        <v>99</v>
      </c>
      <c r="R21">
        <v>220</v>
      </c>
      <c r="S21">
        <v>5059.9180110631169</v>
      </c>
    </row>
    <row r="22" spans="3:19" x14ac:dyDescent="0.3">
      <c r="C22">
        <v>2</v>
      </c>
      <c r="D22">
        <v>100</v>
      </c>
      <c r="E22">
        <v>3</v>
      </c>
      <c r="I22">
        <v>472</v>
      </c>
      <c r="J22">
        <v>82.5</v>
      </c>
      <c r="L22">
        <v>48</v>
      </c>
      <c r="Q22">
        <v>198183</v>
      </c>
    </row>
    <row r="23" spans="3:19" x14ac:dyDescent="0.3">
      <c r="C23">
        <v>2</v>
      </c>
      <c r="D23">
        <v>101</v>
      </c>
      <c r="E23">
        <v>18</v>
      </c>
      <c r="I23">
        <v>2472.4</v>
      </c>
      <c r="J23">
        <v>502</v>
      </c>
      <c r="K23">
        <v>38.5</v>
      </c>
      <c r="Q23">
        <v>2050598</v>
      </c>
    </row>
    <row r="24" spans="3:19" x14ac:dyDescent="0.3">
      <c r="C24">
        <v>2</v>
      </c>
      <c r="D24" t="s">
        <v>4687</v>
      </c>
      <c r="E24">
        <v>1</v>
      </c>
      <c r="I24">
        <v>155</v>
      </c>
      <c r="J24">
        <v>30</v>
      </c>
      <c r="Q24">
        <v>64454</v>
      </c>
    </row>
    <row r="25" spans="3:19" x14ac:dyDescent="0.3">
      <c r="C25">
        <v>2</v>
      </c>
      <c r="D25">
        <v>526</v>
      </c>
      <c r="E25">
        <v>1</v>
      </c>
      <c r="I25">
        <v>155</v>
      </c>
      <c r="J25">
        <v>30</v>
      </c>
      <c r="Q25">
        <v>64454</v>
      </c>
    </row>
    <row r="26" spans="3:19" x14ac:dyDescent="0.3">
      <c r="C26">
        <v>2</v>
      </c>
      <c r="D26" t="s">
        <v>4688</v>
      </c>
      <c r="E26">
        <v>72.75</v>
      </c>
      <c r="I26">
        <v>9238.75</v>
      </c>
      <c r="J26">
        <v>532.75</v>
      </c>
      <c r="K26">
        <v>70</v>
      </c>
      <c r="O26">
        <v>56714</v>
      </c>
      <c r="P26">
        <v>56714</v>
      </c>
      <c r="Q26">
        <v>2718273</v>
      </c>
      <c r="S26">
        <v>4166.666666666667</v>
      </c>
    </row>
    <row r="27" spans="3:19" x14ac:dyDescent="0.3">
      <c r="C27">
        <v>2</v>
      </c>
      <c r="D27">
        <v>303</v>
      </c>
      <c r="E27">
        <v>15.5</v>
      </c>
      <c r="I27">
        <v>1705.5</v>
      </c>
      <c r="J27">
        <v>20</v>
      </c>
      <c r="K27">
        <v>60</v>
      </c>
      <c r="O27">
        <v>11300</v>
      </c>
      <c r="P27">
        <v>11300</v>
      </c>
      <c r="Q27">
        <v>456618</v>
      </c>
      <c r="S27">
        <v>4166.666666666667</v>
      </c>
    </row>
    <row r="28" spans="3:19" x14ac:dyDescent="0.3">
      <c r="C28">
        <v>2</v>
      </c>
      <c r="D28">
        <v>304</v>
      </c>
      <c r="E28">
        <v>29.25</v>
      </c>
      <c r="I28">
        <v>3948</v>
      </c>
      <c r="J28">
        <v>319.5</v>
      </c>
      <c r="K28">
        <v>10</v>
      </c>
      <c r="O28">
        <v>21824</v>
      </c>
      <c r="P28">
        <v>21824</v>
      </c>
      <c r="Q28">
        <v>1273394</v>
      </c>
    </row>
    <row r="29" spans="3:19" x14ac:dyDescent="0.3">
      <c r="C29">
        <v>2</v>
      </c>
      <c r="D29">
        <v>305</v>
      </c>
      <c r="E29">
        <v>16.25</v>
      </c>
      <c r="I29">
        <v>2175</v>
      </c>
      <c r="J29">
        <v>163</v>
      </c>
      <c r="O29">
        <v>13526</v>
      </c>
      <c r="P29">
        <v>13526</v>
      </c>
      <c r="Q29">
        <v>734645</v>
      </c>
    </row>
    <row r="30" spans="3:19" x14ac:dyDescent="0.3">
      <c r="C30">
        <v>2</v>
      </c>
      <c r="D30">
        <v>424</v>
      </c>
      <c r="E30">
        <v>4</v>
      </c>
      <c r="I30">
        <v>303</v>
      </c>
      <c r="J30">
        <v>30.25</v>
      </c>
      <c r="O30">
        <v>2900</v>
      </c>
      <c r="P30">
        <v>2900</v>
      </c>
      <c r="Q30">
        <v>66443</v>
      </c>
    </row>
    <row r="31" spans="3:19" x14ac:dyDescent="0.3">
      <c r="C31">
        <v>2</v>
      </c>
      <c r="D31">
        <v>636</v>
      </c>
      <c r="E31">
        <v>2</v>
      </c>
      <c r="I31">
        <v>306</v>
      </c>
      <c r="Q31">
        <v>54529</v>
      </c>
    </row>
    <row r="32" spans="3:19" x14ac:dyDescent="0.3">
      <c r="C32">
        <v>2</v>
      </c>
      <c r="D32">
        <v>642</v>
      </c>
      <c r="E32">
        <v>5.75</v>
      </c>
      <c r="I32">
        <v>801.25</v>
      </c>
      <c r="O32">
        <v>7164</v>
      </c>
      <c r="P32">
        <v>7164</v>
      </c>
      <c r="Q32">
        <v>132644</v>
      </c>
    </row>
    <row r="33" spans="3:19" x14ac:dyDescent="0.3">
      <c r="C33">
        <v>2</v>
      </c>
      <c r="D33" t="s">
        <v>4689</v>
      </c>
      <c r="E33">
        <v>2</v>
      </c>
      <c r="I33">
        <v>308</v>
      </c>
      <c r="Q33">
        <v>59726</v>
      </c>
    </row>
    <row r="34" spans="3:19" x14ac:dyDescent="0.3">
      <c r="C34">
        <v>2</v>
      </c>
      <c r="D34">
        <v>30</v>
      </c>
      <c r="E34">
        <v>2</v>
      </c>
      <c r="I34">
        <v>308</v>
      </c>
      <c r="Q34">
        <v>59726</v>
      </c>
    </row>
    <row r="35" spans="3:19" x14ac:dyDescent="0.3">
      <c r="C35" t="s">
        <v>4691</v>
      </c>
      <c r="E35">
        <v>96.75</v>
      </c>
      <c r="I35">
        <v>12646.15</v>
      </c>
      <c r="J35">
        <v>1147.25</v>
      </c>
      <c r="K35">
        <v>108.5</v>
      </c>
      <c r="L35">
        <v>48</v>
      </c>
      <c r="O35">
        <v>56714</v>
      </c>
      <c r="P35">
        <v>56714</v>
      </c>
      <c r="Q35">
        <v>5091234</v>
      </c>
      <c r="R35">
        <v>220</v>
      </c>
      <c r="S35">
        <v>9226.5846777297847</v>
      </c>
    </row>
    <row r="36" spans="3:19" x14ac:dyDescent="0.3">
      <c r="C36">
        <v>3</v>
      </c>
      <c r="D36" t="s">
        <v>272</v>
      </c>
      <c r="E36">
        <v>21</v>
      </c>
      <c r="I36">
        <v>3227.2</v>
      </c>
      <c r="J36">
        <v>594.5</v>
      </c>
      <c r="K36">
        <v>59</v>
      </c>
      <c r="L36">
        <v>48</v>
      </c>
      <c r="Q36">
        <v>2356405</v>
      </c>
      <c r="R36">
        <v>4900</v>
      </c>
      <c r="S36">
        <v>5059.9180110631169</v>
      </c>
    </row>
    <row r="37" spans="3:19" x14ac:dyDescent="0.3">
      <c r="C37">
        <v>3</v>
      </c>
      <c r="D37">
        <v>99</v>
      </c>
      <c r="R37">
        <v>4900</v>
      </c>
      <c r="S37">
        <v>5059.9180110631169</v>
      </c>
    </row>
    <row r="38" spans="3:19" x14ac:dyDescent="0.3">
      <c r="C38">
        <v>3</v>
      </c>
      <c r="D38">
        <v>100</v>
      </c>
      <c r="E38">
        <v>3</v>
      </c>
      <c r="I38">
        <v>416</v>
      </c>
      <c r="J38">
        <v>102</v>
      </c>
      <c r="L38">
        <v>48</v>
      </c>
      <c r="Q38">
        <v>210704</v>
      </c>
    </row>
    <row r="39" spans="3:19" x14ac:dyDescent="0.3">
      <c r="C39">
        <v>3</v>
      </c>
      <c r="D39">
        <v>101</v>
      </c>
      <c r="E39">
        <v>18</v>
      </c>
      <c r="I39">
        <v>2811.2</v>
      </c>
      <c r="J39">
        <v>492.5</v>
      </c>
      <c r="K39">
        <v>59</v>
      </c>
      <c r="Q39">
        <v>2145701</v>
      </c>
    </row>
    <row r="40" spans="3:19" x14ac:dyDescent="0.3">
      <c r="C40">
        <v>3</v>
      </c>
      <c r="D40" t="s">
        <v>4687</v>
      </c>
      <c r="E40">
        <v>1</v>
      </c>
      <c r="I40">
        <v>170.5</v>
      </c>
      <c r="J40">
        <v>36.25</v>
      </c>
      <c r="Q40">
        <v>69218</v>
      </c>
    </row>
    <row r="41" spans="3:19" x14ac:dyDescent="0.3">
      <c r="C41">
        <v>3</v>
      </c>
      <c r="D41">
        <v>526</v>
      </c>
      <c r="E41">
        <v>1</v>
      </c>
      <c r="I41">
        <v>170.5</v>
      </c>
      <c r="J41">
        <v>36.25</v>
      </c>
      <c r="Q41">
        <v>69218</v>
      </c>
    </row>
    <row r="42" spans="3:19" x14ac:dyDescent="0.3">
      <c r="C42">
        <v>3</v>
      </c>
      <c r="D42" t="s">
        <v>4688</v>
      </c>
      <c r="E42">
        <v>70.75</v>
      </c>
      <c r="I42">
        <v>10423</v>
      </c>
      <c r="J42">
        <v>494.25</v>
      </c>
      <c r="K42">
        <v>108</v>
      </c>
      <c r="O42">
        <v>56714</v>
      </c>
      <c r="P42">
        <v>56714</v>
      </c>
      <c r="Q42">
        <v>2846741</v>
      </c>
      <c r="R42">
        <v>1100</v>
      </c>
      <c r="S42">
        <v>4166.666666666667</v>
      </c>
    </row>
    <row r="43" spans="3:19" x14ac:dyDescent="0.3">
      <c r="C43">
        <v>3</v>
      </c>
      <c r="D43">
        <v>303</v>
      </c>
      <c r="E43">
        <v>13</v>
      </c>
      <c r="I43">
        <v>2036.75</v>
      </c>
      <c r="K43">
        <v>48</v>
      </c>
      <c r="O43">
        <v>11350</v>
      </c>
      <c r="P43">
        <v>11350</v>
      </c>
      <c r="Q43">
        <v>472101</v>
      </c>
      <c r="R43">
        <v>1100</v>
      </c>
      <c r="S43">
        <v>4166.666666666667</v>
      </c>
    </row>
    <row r="44" spans="3:19" x14ac:dyDescent="0.3">
      <c r="C44">
        <v>3</v>
      </c>
      <c r="D44">
        <v>304</v>
      </c>
      <c r="E44">
        <v>29.25</v>
      </c>
      <c r="I44">
        <v>4419.75</v>
      </c>
      <c r="J44">
        <v>294</v>
      </c>
      <c r="K44">
        <v>60</v>
      </c>
      <c r="O44">
        <v>24300</v>
      </c>
      <c r="P44">
        <v>24300</v>
      </c>
      <c r="Q44">
        <v>1330849</v>
      </c>
    </row>
    <row r="45" spans="3:19" x14ac:dyDescent="0.3">
      <c r="C45">
        <v>3</v>
      </c>
      <c r="D45">
        <v>305</v>
      </c>
      <c r="E45">
        <v>16.75</v>
      </c>
      <c r="I45">
        <v>2486.75</v>
      </c>
      <c r="J45">
        <v>170.25</v>
      </c>
      <c r="O45">
        <v>11000</v>
      </c>
      <c r="P45">
        <v>11000</v>
      </c>
      <c r="Q45">
        <v>779724</v>
      </c>
    </row>
    <row r="46" spans="3:19" x14ac:dyDescent="0.3">
      <c r="C46">
        <v>3</v>
      </c>
      <c r="D46">
        <v>424</v>
      </c>
      <c r="E46">
        <v>4</v>
      </c>
      <c r="I46">
        <v>313.5</v>
      </c>
      <c r="O46">
        <v>1400</v>
      </c>
      <c r="P46">
        <v>1400</v>
      </c>
      <c r="Q46">
        <v>60138</v>
      </c>
    </row>
    <row r="47" spans="3:19" x14ac:dyDescent="0.3">
      <c r="C47">
        <v>3</v>
      </c>
      <c r="D47">
        <v>636</v>
      </c>
      <c r="E47">
        <v>2</v>
      </c>
      <c r="I47">
        <v>321</v>
      </c>
      <c r="Q47">
        <v>56835</v>
      </c>
    </row>
    <row r="48" spans="3:19" x14ac:dyDescent="0.3">
      <c r="C48">
        <v>3</v>
      </c>
      <c r="D48">
        <v>642</v>
      </c>
      <c r="E48">
        <v>5.75</v>
      </c>
      <c r="I48">
        <v>845.25</v>
      </c>
      <c r="J48">
        <v>30</v>
      </c>
      <c r="O48">
        <v>8664</v>
      </c>
      <c r="P48">
        <v>8664</v>
      </c>
      <c r="Q48">
        <v>147094</v>
      </c>
    </row>
    <row r="49" spans="3:19" x14ac:dyDescent="0.3">
      <c r="C49">
        <v>3</v>
      </c>
      <c r="D49" t="s">
        <v>4689</v>
      </c>
      <c r="E49">
        <v>2</v>
      </c>
      <c r="I49">
        <v>240</v>
      </c>
      <c r="Q49">
        <v>52034</v>
      </c>
    </row>
    <row r="50" spans="3:19" x14ac:dyDescent="0.3">
      <c r="C50">
        <v>3</v>
      </c>
      <c r="D50">
        <v>30</v>
      </c>
      <c r="E50">
        <v>2</v>
      </c>
      <c r="I50">
        <v>240</v>
      </c>
      <c r="Q50">
        <v>52034</v>
      </c>
    </row>
    <row r="51" spans="3:19" x14ac:dyDescent="0.3">
      <c r="C51" t="s">
        <v>4692</v>
      </c>
      <c r="E51">
        <v>94.75</v>
      </c>
      <c r="I51">
        <v>14060.7</v>
      </c>
      <c r="J51">
        <v>1125</v>
      </c>
      <c r="K51">
        <v>167</v>
      </c>
      <c r="L51">
        <v>48</v>
      </c>
      <c r="O51">
        <v>56714</v>
      </c>
      <c r="P51">
        <v>56714</v>
      </c>
      <c r="Q51">
        <v>5324398</v>
      </c>
      <c r="R51">
        <v>6000</v>
      </c>
      <c r="S51">
        <v>9226.5846777297847</v>
      </c>
    </row>
    <row r="52" spans="3:19" x14ac:dyDescent="0.3">
      <c r="C52">
        <v>4</v>
      </c>
      <c r="D52" t="s">
        <v>272</v>
      </c>
      <c r="E52">
        <v>21</v>
      </c>
      <c r="I52">
        <v>3420.8</v>
      </c>
      <c r="J52">
        <v>592</v>
      </c>
      <c r="K52">
        <v>42.2</v>
      </c>
      <c r="L52">
        <v>48</v>
      </c>
      <c r="Q52">
        <v>2330838</v>
      </c>
      <c r="R52">
        <v>3000</v>
      </c>
      <c r="S52">
        <v>5059.9180110631169</v>
      </c>
    </row>
    <row r="53" spans="3:19" x14ac:dyDescent="0.3">
      <c r="C53">
        <v>4</v>
      </c>
      <c r="D53">
        <v>99</v>
      </c>
      <c r="R53">
        <v>3000</v>
      </c>
      <c r="S53">
        <v>5059.9180110631169</v>
      </c>
    </row>
    <row r="54" spans="3:19" x14ac:dyDescent="0.3">
      <c r="C54">
        <v>4</v>
      </c>
      <c r="D54">
        <v>100</v>
      </c>
      <c r="E54">
        <v>3</v>
      </c>
      <c r="I54">
        <v>488</v>
      </c>
      <c r="J54">
        <v>102</v>
      </c>
      <c r="L54">
        <v>48</v>
      </c>
      <c r="Q54">
        <v>210350</v>
      </c>
    </row>
    <row r="55" spans="3:19" x14ac:dyDescent="0.3">
      <c r="C55">
        <v>4</v>
      </c>
      <c r="D55">
        <v>101</v>
      </c>
      <c r="E55">
        <v>18</v>
      </c>
      <c r="I55">
        <v>2932.8</v>
      </c>
      <c r="J55">
        <v>490</v>
      </c>
      <c r="K55">
        <v>42.2</v>
      </c>
      <c r="Q55">
        <v>2120488</v>
      </c>
    </row>
    <row r="56" spans="3:19" x14ac:dyDescent="0.3">
      <c r="C56">
        <v>4</v>
      </c>
      <c r="D56" t="s">
        <v>4687</v>
      </c>
      <c r="E56">
        <v>1</v>
      </c>
      <c r="I56">
        <v>162.75</v>
      </c>
      <c r="J56">
        <v>40</v>
      </c>
      <c r="Q56">
        <v>67265</v>
      </c>
    </row>
    <row r="57" spans="3:19" x14ac:dyDescent="0.3">
      <c r="C57">
        <v>4</v>
      </c>
      <c r="D57">
        <v>526</v>
      </c>
      <c r="E57">
        <v>1</v>
      </c>
      <c r="I57">
        <v>162.75</v>
      </c>
      <c r="J57">
        <v>40</v>
      </c>
      <c r="Q57">
        <v>67265</v>
      </c>
    </row>
    <row r="58" spans="3:19" x14ac:dyDescent="0.3">
      <c r="C58">
        <v>4</v>
      </c>
      <c r="D58" t="s">
        <v>4688</v>
      </c>
      <c r="E58">
        <v>72.75</v>
      </c>
      <c r="I58">
        <v>10149.709999999999</v>
      </c>
      <c r="J58">
        <v>794.5</v>
      </c>
      <c r="K58">
        <v>174.75</v>
      </c>
      <c r="O58">
        <v>31164</v>
      </c>
      <c r="P58">
        <v>31164</v>
      </c>
      <c r="Q58">
        <v>2990055</v>
      </c>
      <c r="S58">
        <v>4166.666666666667</v>
      </c>
    </row>
    <row r="59" spans="3:19" x14ac:dyDescent="0.3">
      <c r="C59">
        <v>4</v>
      </c>
      <c r="D59">
        <v>303</v>
      </c>
      <c r="E59">
        <v>14</v>
      </c>
      <c r="I59">
        <v>2084.75</v>
      </c>
      <c r="J59">
        <v>143.25</v>
      </c>
      <c r="K59">
        <v>74.25</v>
      </c>
      <c r="O59">
        <v>2800</v>
      </c>
      <c r="P59">
        <v>2800</v>
      </c>
      <c r="Q59">
        <v>526756</v>
      </c>
      <c r="S59">
        <v>4166.666666666667</v>
      </c>
    </row>
    <row r="60" spans="3:19" x14ac:dyDescent="0.3">
      <c r="C60">
        <v>4</v>
      </c>
      <c r="D60">
        <v>304</v>
      </c>
      <c r="E60">
        <v>29.25</v>
      </c>
      <c r="I60">
        <v>4090</v>
      </c>
      <c r="J60">
        <v>374.75</v>
      </c>
      <c r="K60">
        <v>70.5</v>
      </c>
      <c r="O60">
        <v>11820</v>
      </c>
      <c r="P60">
        <v>11820</v>
      </c>
      <c r="Q60">
        <v>1372681</v>
      </c>
    </row>
    <row r="61" spans="3:19" x14ac:dyDescent="0.3">
      <c r="C61">
        <v>4</v>
      </c>
      <c r="D61">
        <v>305</v>
      </c>
      <c r="E61">
        <v>17.75</v>
      </c>
      <c r="I61">
        <v>2610.75</v>
      </c>
      <c r="J61">
        <v>244</v>
      </c>
      <c r="K61">
        <v>30</v>
      </c>
      <c r="O61">
        <v>8676</v>
      </c>
      <c r="P61">
        <v>8676</v>
      </c>
      <c r="Q61">
        <v>839487</v>
      </c>
    </row>
    <row r="62" spans="3:19" x14ac:dyDescent="0.3">
      <c r="C62">
        <v>4</v>
      </c>
      <c r="D62">
        <v>424</v>
      </c>
      <c r="E62">
        <v>4</v>
      </c>
      <c r="I62">
        <v>220.5</v>
      </c>
      <c r="O62">
        <v>1000</v>
      </c>
      <c r="P62">
        <v>1000</v>
      </c>
      <c r="Q62">
        <v>54237</v>
      </c>
    </row>
    <row r="63" spans="3:19" x14ac:dyDescent="0.3">
      <c r="C63">
        <v>4</v>
      </c>
      <c r="D63">
        <v>636</v>
      </c>
      <c r="E63">
        <v>2</v>
      </c>
      <c r="I63">
        <v>310.5</v>
      </c>
      <c r="O63">
        <v>2200</v>
      </c>
      <c r="P63">
        <v>2200</v>
      </c>
      <c r="Q63">
        <v>57267</v>
      </c>
    </row>
    <row r="64" spans="3:19" x14ac:dyDescent="0.3">
      <c r="C64">
        <v>4</v>
      </c>
      <c r="D64">
        <v>642</v>
      </c>
      <c r="E64">
        <v>5.75</v>
      </c>
      <c r="I64">
        <v>833.21</v>
      </c>
      <c r="J64">
        <v>32.5</v>
      </c>
      <c r="O64">
        <v>4668</v>
      </c>
      <c r="P64">
        <v>4668</v>
      </c>
      <c r="Q64">
        <v>139627</v>
      </c>
    </row>
    <row r="65" spans="3:19" x14ac:dyDescent="0.3">
      <c r="C65">
        <v>4</v>
      </c>
      <c r="D65" t="s">
        <v>4689</v>
      </c>
      <c r="E65">
        <v>2</v>
      </c>
      <c r="I65">
        <v>304</v>
      </c>
      <c r="Q65">
        <v>59957</v>
      </c>
    </row>
    <row r="66" spans="3:19" x14ac:dyDescent="0.3">
      <c r="C66">
        <v>4</v>
      </c>
      <c r="D66">
        <v>30</v>
      </c>
      <c r="E66">
        <v>2</v>
      </c>
      <c r="I66">
        <v>304</v>
      </c>
      <c r="Q66">
        <v>59957</v>
      </c>
    </row>
    <row r="67" spans="3:19" x14ac:dyDescent="0.3">
      <c r="C67" t="s">
        <v>4693</v>
      </c>
      <c r="E67">
        <v>96.75</v>
      </c>
      <c r="I67">
        <v>14037.259999999998</v>
      </c>
      <c r="J67">
        <v>1426.5</v>
      </c>
      <c r="K67">
        <v>216.95</v>
      </c>
      <c r="L67">
        <v>48</v>
      </c>
      <c r="O67">
        <v>31164</v>
      </c>
      <c r="P67">
        <v>31164</v>
      </c>
      <c r="Q67">
        <v>5448115</v>
      </c>
      <c r="R67">
        <v>3000</v>
      </c>
      <c r="S67">
        <v>9226.5846777297847</v>
      </c>
    </row>
    <row r="68" spans="3:19" x14ac:dyDescent="0.3">
      <c r="C68">
        <v>5</v>
      </c>
      <c r="D68" t="s">
        <v>272</v>
      </c>
      <c r="E68">
        <v>21</v>
      </c>
      <c r="I68">
        <v>3661.6</v>
      </c>
      <c r="J68">
        <v>579.5</v>
      </c>
      <c r="K68">
        <v>115.7</v>
      </c>
      <c r="L68">
        <v>48</v>
      </c>
      <c r="Q68">
        <v>2384289</v>
      </c>
      <c r="S68">
        <v>5059.9180110631169</v>
      </c>
    </row>
    <row r="69" spans="3:19" x14ac:dyDescent="0.3">
      <c r="C69">
        <v>5</v>
      </c>
      <c r="D69">
        <v>99</v>
      </c>
      <c r="S69">
        <v>5059.9180110631169</v>
      </c>
    </row>
    <row r="70" spans="3:19" x14ac:dyDescent="0.3">
      <c r="C70">
        <v>5</v>
      </c>
      <c r="D70">
        <v>100</v>
      </c>
      <c r="E70">
        <v>3</v>
      </c>
      <c r="I70">
        <v>516</v>
      </c>
      <c r="J70">
        <v>102</v>
      </c>
      <c r="L70">
        <v>48</v>
      </c>
      <c r="Q70">
        <v>203057</v>
      </c>
    </row>
    <row r="71" spans="3:19" x14ac:dyDescent="0.3">
      <c r="C71">
        <v>5</v>
      </c>
      <c r="D71">
        <v>101</v>
      </c>
      <c r="E71">
        <v>18</v>
      </c>
      <c r="I71">
        <v>3145.6</v>
      </c>
      <c r="J71">
        <v>477.5</v>
      </c>
      <c r="K71">
        <v>115.7</v>
      </c>
      <c r="Q71">
        <v>2181232</v>
      </c>
    </row>
    <row r="72" spans="3:19" x14ac:dyDescent="0.3">
      <c r="C72">
        <v>5</v>
      </c>
      <c r="D72" t="s">
        <v>4687</v>
      </c>
      <c r="E72">
        <v>1</v>
      </c>
      <c r="I72">
        <v>139.5</v>
      </c>
      <c r="J72">
        <v>30.5</v>
      </c>
      <c r="Q72">
        <v>64447</v>
      </c>
    </row>
    <row r="73" spans="3:19" x14ac:dyDescent="0.3">
      <c r="C73">
        <v>5</v>
      </c>
      <c r="D73">
        <v>526</v>
      </c>
      <c r="E73">
        <v>1</v>
      </c>
      <c r="I73">
        <v>139.5</v>
      </c>
      <c r="J73">
        <v>30.5</v>
      </c>
      <c r="Q73">
        <v>64447</v>
      </c>
    </row>
    <row r="74" spans="3:19" x14ac:dyDescent="0.3">
      <c r="C74">
        <v>5</v>
      </c>
      <c r="D74" t="s">
        <v>4688</v>
      </c>
      <c r="E74">
        <v>75.75</v>
      </c>
      <c r="I74">
        <v>10199.43</v>
      </c>
      <c r="J74">
        <v>696</v>
      </c>
      <c r="K74">
        <v>200</v>
      </c>
      <c r="O74">
        <v>64459</v>
      </c>
      <c r="P74">
        <v>64459</v>
      </c>
      <c r="Q74">
        <v>3016715</v>
      </c>
      <c r="S74">
        <v>4166.666666666667</v>
      </c>
    </row>
    <row r="75" spans="3:19" x14ac:dyDescent="0.3">
      <c r="C75">
        <v>5</v>
      </c>
      <c r="D75">
        <v>303</v>
      </c>
      <c r="E75">
        <v>15</v>
      </c>
      <c r="I75">
        <v>2173</v>
      </c>
      <c r="J75">
        <v>88.5</v>
      </c>
      <c r="K75">
        <v>40</v>
      </c>
      <c r="O75">
        <v>10317</v>
      </c>
      <c r="P75">
        <v>10317</v>
      </c>
      <c r="Q75">
        <v>514307</v>
      </c>
      <c r="S75">
        <v>4166.666666666667</v>
      </c>
    </row>
    <row r="76" spans="3:19" x14ac:dyDescent="0.3">
      <c r="C76">
        <v>5</v>
      </c>
      <c r="D76">
        <v>304</v>
      </c>
      <c r="E76">
        <v>30.25</v>
      </c>
      <c r="I76">
        <v>4201.75</v>
      </c>
      <c r="J76">
        <v>387.75</v>
      </c>
      <c r="K76">
        <v>105</v>
      </c>
      <c r="O76">
        <v>27932</v>
      </c>
      <c r="P76">
        <v>27932</v>
      </c>
      <c r="Q76">
        <v>1399924</v>
      </c>
    </row>
    <row r="77" spans="3:19" x14ac:dyDescent="0.3">
      <c r="C77">
        <v>5</v>
      </c>
      <c r="D77">
        <v>305</v>
      </c>
      <c r="E77">
        <v>18.75</v>
      </c>
      <c r="I77">
        <v>2340.75</v>
      </c>
      <c r="J77">
        <v>204.75</v>
      </c>
      <c r="K77">
        <v>55</v>
      </c>
      <c r="O77">
        <v>18760</v>
      </c>
      <c r="P77">
        <v>18760</v>
      </c>
      <c r="Q77">
        <v>860304</v>
      </c>
    </row>
    <row r="78" spans="3:19" x14ac:dyDescent="0.3">
      <c r="C78">
        <v>5</v>
      </c>
      <c r="D78">
        <v>424</v>
      </c>
      <c r="E78">
        <v>4</v>
      </c>
      <c r="I78">
        <v>172.5</v>
      </c>
      <c r="O78">
        <v>1000</v>
      </c>
      <c r="P78">
        <v>1000</v>
      </c>
      <c r="Q78">
        <v>32773</v>
      </c>
    </row>
    <row r="79" spans="3:19" x14ac:dyDescent="0.3">
      <c r="C79">
        <v>5</v>
      </c>
      <c r="D79">
        <v>636</v>
      </c>
      <c r="E79">
        <v>2</v>
      </c>
      <c r="I79">
        <v>334.5</v>
      </c>
      <c r="Q79">
        <v>57091</v>
      </c>
    </row>
    <row r="80" spans="3:19" x14ac:dyDescent="0.3">
      <c r="C80">
        <v>5</v>
      </c>
      <c r="D80">
        <v>642</v>
      </c>
      <c r="E80">
        <v>5.75</v>
      </c>
      <c r="I80">
        <v>976.93000000000006</v>
      </c>
      <c r="J80">
        <v>15</v>
      </c>
      <c r="O80">
        <v>6450</v>
      </c>
      <c r="P80">
        <v>6450</v>
      </c>
      <c r="Q80">
        <v>152316</v>
      </c>
    </row>
    <row r="81" spans="3:19" x14ac:dyDescent="0.3">
      <c r="C81">
        <v>5</v>
      </c>
      <c r="D81" t="s">
        <v>4689</v>
      </c>
      <c r="E81">
        <v>2</v>
      </c>
      <c r="I81">
        <v>352</v>
      </c>
      <c r="O81">
        <v>20000</v>
      </c>
      <c r="P81">
        <v>20000</v>
      </c>
      <c r="Q81">
        <v>80157</v>
      </c>
    </row>
    <row r="82" spans="3:19" x14ac:dyDescent="0.3">
      <c r="C82">
        <v>5</v>
      </c>
      <c r="D82">
        <v>30</v>
      </c>
      <c r="E82">
        <v>2</v>
      </c>
      <c r="I82">
        <v>352</v>
      </c>
      <c r="O82">
        <v>20000</v>
      </c>
      <c r="P82">
        <v>20000</v>
      </c>
      <c r="Q82">
        <v>80157</v>
      </c>
    </row>
    <row r="83" spans="3:19" x14ac:dyDescent="0.3">
      <c r="C83" t="s">
        <v>4694</v>
      </c>
      <c r="E83">
        <v>99.75</v>
      </c>
      <c r="I83">
        <v>14352.53</v>
      </c>
      <c r="J83">
        <v>1306</v>
      </c>
      <c r="K83">
        <v>315.7</v>
      </c>
      <c r="L83">
        <v>48</v>
      </c>
      <c r="O83">
        <v>84459</v>
      </c>
      <c r="P83">
        <v>84459</v>
      </c>
      <c r="Q83">
        <v>5545608</v>
      </c>
      <c r="S83">
        <v>9226.5846777297847</v>
      </c>
    </row>
    <row r="84" spans="3:19" x14ac:dyDescent="0.3">
      <c r="C84">
        <v>6</v>
      </c>
      <c r="D84" t="s">
        <v>272</v>
      </c>
      <c r="E84">
        <v>21</v>
      </c>
      <c r="I84">
        <v>3392</v>
      </c>
      <c r="J84">
        <v>605.5</v>
      </c>
      <c r="K84">
        <v>32.5</v>
      </c>
      <c r="O84">
        <v>25000</v>
      </c>
      <c r="P84">
        <v>25000</v>
      </c>
      <c r="Q84">
        <v>2324603</v>
      </c>
      <c r="R84">
        <v>2000</v>
      </c>
      <c r="S84">
        <v>5059.9180110631169</v>
      </c>
    </row>
    <row r="85" spans="3:19" x14ac:dyDescent="0.3">
      <c r="C85">
        <v>6</v>
      </c>
      <c r="D85">
        <v>99</v>
      </c>
      <c r="R85">
        <v>2000</v>
      </c>
      <c r="S85">
        <v>5059.9180110631169</v>
      </c>
    </row>
    <row r="86" spans="3:19" x14ac:dyDescent="0.3">
      <c r="C86">
        <v>6</v>
      </c>
      <c r="D86">
        <v>100</v>
      </c>
      <c r="E86">
        <v>3</v>
      </c>
      <c r="I86">
        <v>440</v>
      </c>
      <c r="J86">
        <v>106</v>
      </c>
      <c r="O86">
        <v>25000</v>
      </c>
      <c r="P86">
        <v>25000</v>
      </c>
      <c r="Q86">
        <v>212369</v>
      </c>
    </row>
    <row r="87" spans="3:19" x14ac:dyDescent="0.3">
      <c r="C87">
        <v>6</v>
      </c>
      <c r="D87">
        <v>101</v>
      </c>
      <c r="E87">
        <v>18</v>
      </c>
      <c r="I87">
        <v>2952</v>
      </c>
      <c r="J87">
        <v>499.5</v>
      </c>
      <c r="K87">
        <v>32.5</v>
      </c>
      <c r="Q87">
        <v>2112234</v>
      </c>
    </row>
    <row r="88" spans="3:19" x14ac:dyDescent="0.3">
      <c r="C88">
        <v>6</v>
      </c>
      <c r="D88" t="s">
        <v>4687</v>
      </c>
      <c r="E88">
        <v>1</v>
      </c>
      <c r="I88">
        <v>162.75</v>
      </c>
      <c r="J88">
        <v>10.75</v>
      </c>
      <c r="Q88">
        <v>57298</v>
      </c>
    </row>
    <row r="89" spans="3:19" x14ac:dyDescent="0.3">
      <c r="C89">
        <v>6</v>
      </c>
      <c r="D89">
        <v>526</v>
      </c>
      <c r="E89">
        <v>1</v>
      </c>
      <c r="I89">
        <v>162.75</v>
      </c>
      <c r="J89">
        <v>10.75</v>
      </c>
      <c r="Q89">
        <v>57298</v>
      </c>
    </row>
    <row r="90" spans="3:19" x14ac:dyDescent="0.3">
      <c r="C90">
        <v>6</v>
      </c>
      <c r="D90" t="s">
        <v>4688</v>
      </c>
      <c r="E90">
        <v>78.75</v>
      </c>
      <c r="I90">
        <v>9889.0499999999993</v>
      </c>
      <c r="J90">
        <v>596.25</v>
      </c>
      <c r="K90">
        <v>145</v>
      </c>
      <c r="O90">
        <v>25318</v>
      </c>
      <c r="P90">
        <v>25318</v>
      </c>
      <c r="Q90">
        <v>3025944</v>
      </c>
      <c r="R90">
        <v>8936.24</v>
      </c>
      <c r="S90">
        <v>4166.666666666667</v>
      </c>
    </row>
    <row r="91" spans="3:19" x14ac:dyDescent="0.3">
      <c r="C91">
        <v>6</v>
      </c>
      <c r="D91">
        <v>303</v>
      </c>
      <c r="E91">
        <v>15</v>
      </c>
      <c r="I91">
        <v>1748.5</v>
      </c>
      <c r="J91">
        <v>38.5</v>
      </c>
      <c r="K91">
        <v>40</v>
      </c>
      <c r="O91">
        <v>2568</v>
      </c>
      <c r="P91">
        <v>2568</v>
      </c>
      <c r="Q91">
        <v>498567</v>
      </c>
      <c r="R91">
        <v>8936.24</v>
      </c>
      <c r="S91">
        <v>4166.666666666667</v>
      </c>
    </row>
    <row r="92" spans="3:19" x14ac:dyDescent="0.3">
      <c r="C92">
        <v>6</v>
      </c>
      <c r="D92">
        <v>304</v>
      </c>
      <c r="E92">
        <v>30.25</v>
      </c>
      <c r="I92">
        <v>4047</v>
      </c>
      <c r="J92">
        <v>333.75</v>
      </c>
      <c r="K92">
        <v>33.5</v>
      </c>
      <c r="O92">
        <v>11354</v>
      </c>
      <c r="P92">
        <v>11354</v>
      </c>
      <c r="Q92">
        <v>1355925</v>
      </c>
    </row>
    <row r="93" spans="3:19" x14ac:dyDescent="0.3">
      <c r="C93">
        <v>6</v>
      </c>
      <c r="D93">
        <v>305</v>
      </c>
      <c r="E93">
        <v>19.75</v>
      </c>
      <c r="I93">
        <v>2538.75</v>
      </c>
      <c r="J93">
        <v>224</v>
      </c>
      <c r="K93">
        <v>71.5</v>
      </c>
      <c r="O93">
        <v>6600</v>
      </c>
      <c r="P93">
        <v>6600</v>
      </c>
      <c r="Q93">
        <v>882525</v>
      </c>
    </row>
    <row r="94" spans="3:19" x14ac:dyDescent="0.3">
      <c r="C94">
        <v>6</v>
      </c>
      <c r="D94">
        <v>424</v>
      </c>
      <c r="E94">
        <v>6</v>
      </c>
      <c r="I94">
        <v>435</v>
      </c>
      <c r="O94">
        <v>1246</v>
      </c>
      <c r="P94">
        <v>1246</v>
      </c>
      <c r="Q94">
        <v>104096</v>
      </c>
    </row>
    <row r="95" spans="3:19" x14ac:dyDescent="0.3">
      <c r="C95">
        <v>6</v>
      </c>
      <c r="D95">
        <v>636</v>
      </c>
      <c r="E95">
        <v>2</v>
      </c>
      <c r="I95">
        <v>283.5</v>
      </c>
      <c r="Q95">
        <v>55276</v>
      </c>
    </row>
    <row r="96" spans="3:19" x14ac:dyDescent="0.3">
      <c r="C96">
        <v>6</v>
      </c>
      <c r="D96">
        <v>642</v>
      </c>
      <c r="E96">
        <v>5.75</v>
      </c>
      <c r="I96">
        <v>836.3</v>
      </c>
      <c r="O96">
        <v>3550</v>
      </c>
      <c r="P96">
        <v>3550</v>
      </c>
      <c r="Q96">
        <v>129555</v>
      </c>
    </row>
    <row r="97" spans="3:19" x14ac:dyDescent="0.3">
      <c r="C97">
        <v>6</v>
      </c>
      <c r="D97" t="s">
        <v>4689</v>
      </c>
      <c r="E97">
        <v>2</v>
      </c>
      <c r="I97">
        <v>296</v>
      </c>
      <c r="Q97">
        <v>59952</v>
      </c>
    </row>
    <row r="98" spans="3:19" x14ac:dyDescent="0.3">
      <c r="C98">
        <v>6</v>
      </c>
      <c r="D98">
        <v>30</v>
      </c>
      <c r="E98">
        <v>2</v>
      </c>
      <c r="I98">
        <v>296</v>
      </c>
      <c r="Q98">
        <v>59952</v>
      </c>
    </row>
    <row r="99" spans="3:19" x14ac:dyDescent="0.3">
      <c r="C99" t="s">
        <v>4695</v>
      </c>
      <c r="E99">
        <v>102.75</v>
      </c>
      <c r="I99">
        <v>13739.8</v>
      </c>
      <c r="J99">
        <v>1212.5</v>
      </c>
      <c r="K99">
        <v>177.5</v>
      </c>
      <c r="O99">
        <v>50318</v>
      </c>
      <c r="P99">
        <v>50318</v>
      </c>
      <c r="Q99">
        <v>5467797</v>
      </c>
      <c r="R99">
        <v>10936.24</v>
      </c>
      <c r="S99">
        <v>9226.5846777297847</v>
      </c>
    </row>
    <row r="100" spans="3:19" x14ac:dyDescent="0.3">
      <c r="C100">
        <v>7</v>
      </c>
      <c r="D100" t="s">
        <v>272</v>
      </c>
      <c r="E100">
        <v>21</v>
      </c>
      <c r="I100">
        <v>2580.8000000000002</v>
      </c>
      <c r="J100">
        <v>369</v>
      </c>
      <c r="K100">
        <v>31.2</v>
      </c>
      <c r="O100">
        <v>941564</v>
      </c>
      <c r="P100">
        <v>941564</v>
      </c>
      <c r="Q100">
        <v>3042562</v>
      </c>
      <c r="R100">
        <v>3190</v>
      </c>
      <c r="S100">
        <v>5059.9180110631169</v>
      </c>
    </row>
    <row r="101" spans="3:19" x14ac:dyDescent="0.3">
      <c r="C101">
        <v>7</v>
      </c>
      <c r="D101">
        <v>99</v>
      </c>
      <c r="R101">
        <v>3190</v>
      </c>
      <c r="S101">
        <v>5059.9180110631169</v>
      </c>
    </row>
    <row r="102" spans="3:19" x14ac:dyDescent="0.3">
      <c r="C102">
        <v>7</v>
      </c>
      <c r="D102">
        <v>100</v>
      </c>
      <c r="E102">
        <v>3</v>
      </c>
      <c r="I102">
        <v>440</v>
      </c>
      <c r="J102">
        <v>102</v>
      </c>
      <c r="O102">
        <v>42847</v>
      </c>
      <c r="P102">
        <v>42847</v>
      </c>
      <c r="Q102">
        <v>221079</v>
      </c>
    </row>
    <row r="103" spans="3:19" x14ac:dyDescent="0.3">
      <c r="C103">
        <v>7</v>
      </c>
      <c r="D103">
        <v>101</v>
      </c>
      <c r="E103">
        <v>18</v>
      </c>
      <c r="I103">
        <v>2140.8000000000002</v>
      </c>
      <c r="J103">
        <v>267</v>
      </c>
      <c r="K103">
        <v>31.2</v>
      </c>
      <c r="O103">
        <v>898717</v>
      </c>
      <c r="P103">
        <v>898717</v>
      </c>
      <c r="Q103">
        <v>2821483</v>
      </c>
    </row>
    <row r="104" spans="3:19" x14ac:dyDescent="0.3">
      <c r="C104">
        <v>7</v>
      </c>
      <c r="D104" t="s">
        <v>4687</v>
      </c>
      <c r="E104">
        <v>1</v>
      </c>
      <c r="I104">
        <v>131.75</v>
      </c>
      <c r="J104">
        <v>18.5</v>
      </c>
      <c r="O104">
        <v>11025</v>
      </c>
      <c r="P104">
        <v>11025</v>
      </c>
      <c r="Q104">
        <v>72899</v>
      </c>
    </row>
    <row r="105" spans="3:19" x14ac:dyDescent="0.3">
      <c r="C105">
        <v>7</v>
      </c>
      <c r="D105">
        <v>526</v>
      </c>
      <c r="E105">
        <v>1</v>
      </c>
      <c r="I105">
        <v>131.75</v>
      </c>
      <c r="J105">
        <v>18.5</v>
      </c>
      <c r="O105">
        <v>11025</v>
      </c>
      <c r="P105">
        <v>11025</v>
      </c>
      <c r="Q105">
        <v>72899</v>
      </c>
    </row>
    <row r="106" spans="3:19" x14ac:dyDescent="0.3">
      <c r="C106">
        <v>7</v>
      </c>
      <c r="D106" t="s">
        <v>4688</v>
      </c>
      <c r="E106">
        <v>73.75</v>
      </c>
      <c r="I106">
        <v>9270.11</v>
      </c>
      <c r="J106">
        <v>313.5</v>
      </c>
      <c r="K106">
        <v>30</v>
      </c>
      <c r="O106">
        <v>777531</v>
      </c>
      <c r="P106">
        <v>777531</v>
      </c>
      <c r="Q106">
        <v>3492504</v>
      </c>
      <c r="S106">
        <v>4166.666666666667</v>
      </c>
    </row>
    <row r="107" spans="3:19" x14ac:dyDescent="0.3">
      <c r="C107">
        <v>7</v>
      </c>
      <c r="D107">
        <v>303</v>
      </c>
      <c r="E107">
        <v>14</v>
      </c>
      <c r="I107">
        <v>1986.5</v>
      </c>
      <c r="J107">
        <v>15</v>
      </c>
      <c r="K107">
        <v>20</v>
      </c>
      <c r="O107">
        <v>110353</v>
      </c>
      <c r="P107">
        <v>110353</v>
      </c>
      <c r="Q107">
        <v>555083</v>
      </c>
      <c r="S107">
        <v>4166.666666666667</v>
      </c>
    </row>
    <row r="108" spans="3:19" x14ac:dyDescent="0.3">
      <c r="C108">
        <v>7</v>
      </c>
      <c r="D108">
        <v>304</v>
      </c>
      <c r="E108">
        <v>30.25</v>
      </c>
      <c r="I108">
        <v>3498</v>
      </c>
      <c r="J108">
        <v>178</v>
      </c>
      <c r="K108">
        <v>10</v>
      </c>
      <c r="O108">
        <v>345948</v>
      </c>
      <c r="P108">
        <v>345948</v>
      </c>
      <c r="Q108">
        <v>1578308</v>
      </c>
    </row>
    <row r="109" spans="3:19" x14ac:dyDescent="0.3">
      <c r="C109">
        <v>7</v>
      </c>
      <c r="D109">
        <v>305</v>
      </c>
      <c r="E109">
        <v>18.75</v>
      </c>
      <c r="I109">
        <v>2492.75</v>
      </c>
      <c r="J109">
        <v>100.5</v>
      </c>
      <c r="O109">
        <v>235838</v>
      </c>
      <c r="P109">
        <v>235838</v>
      </c>
      <c r="Q109">
        <v>1018942</v>
      </c>
    </row>
    <row r="110" spans="3:19" x14ac:dyDescent="0.3">
      <c r="C110">
        <v>7</v>
      </c>
      <c r="D110">
        <v>424</v>
      </c>
      <c r="E110">
        <v>3</v>
      </c>
      <c r="I110">
        <v>377.25</v>
      </c>
      <c r="O110">
        <v>17789</v>
      </c>
      <c r="P110">
        <v>17789</v>
      </c>
      <c r="Q110">
        <v>97467</v>
      </c>
    </row>
    <row r="111" spans="3:19" x14ac:dyDescent="0.3">
      <c r="C111">
        <v>7</v>
      </c>
      <c r="D111">
        <v>636</v>
      </c>
      <c r="E111">
        <v>2</v>
      </c>
      <c r="I111">
        <v>267</v>
      </c>
      <c r="O111">
        <v>16598</v>
      </c>
      <c r="P111">
        <v>16598</v>
      </c>
      <c r="Q111">
        <v>70200</v>
      </c>
    </row>
    <row r="112" spans="3:19" x14ac:dyDescent="0.3">
      <c r="C112">
        <v>7</v>
      </c>
      <c r="D112">
        <v>642</v>
      </c>
      <c r="E112">
        <v>5.75</v>
      </c>
      <c r="I112">
        <v>648.61</v>
      </c>
      <c r="J112">
        <v>20</v>
      </c>
      <c r="O112">
        <v>51005</v>
      </c>
      <c r="P112">
        <v>51005</v>
      </c>
      <c r="Q112">
        <v>172504</v>
      </c>
    </row>
    <row r="113" spans="3:19" x14ac:dyDescent="0.3">
      <c r="C113">
        <v>7</v>
      </c>
      <c r="D113" t="s">
        <v>4689</v>
      </c>
      <c r="E113">
        <v>2</v>
      </c>
      <c r="I113">
        <v>208</v>
      </c>
      <c r="O113">
        <v>17438</v>
      </c>
      <c r="P113">
        <v>17438</v>
      </c>
      <c r="Q113">
        <v>80654</v>
      </c>
    </row>
    <row r="114" spans="3:19" x14ac:dyDescent="0.3">
      <c r="C114">
        <v>7</v>
      </c>
      <c r="D114">
        <v>30</v>
      </c>
      <c r="E114">
        <v>2</v>
      </c>
      <c r="I114">
        <v>208</v>
      </c>
      <c r="O114">
        <v>17438</v>
      </c>
      <c r="P114">
        <v>17438</v>
      </c>
      <c r="Q114">
        <v>80654</v>
      </c>
    </row>
    <row r="115" spans="3:19" x14ac:dyDescent="0.3">
      <c r="C115" t="s">
        <v>4696</v>
      </c>
      <c r="E115">
        <v>97.75</v>
      </c>
      <c r="I115">
        <v>12190.66</v>
      </c>
      <c r="J115">
        <v>701</v>
      </c>
      <c r="K115">
        <v>61.2</v>
      </c>
      <c r="O115">
        <v>1747558</v>
      </c>
      <c r="P115">
        <v>1747558</v>
      </c>
      <c r="Q115">
        <v>6688619</v>
      </c>
      <c r="R115">
        <v>3190</v>
      </c>
      <c r="S115">
        <v>9226.5846777297847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0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4713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763091.30999999994</v>
      </c>
      <c r="C3" s="344">
        <f t="shared" ref="C3:Z3" si="0">SUBTOTAL(9,C6:C1048576)</f>
        <v>6</v>
      </c>
      <c r="D3" s="344"/>
      <c r="E3" s="344">
        <f>SUBTOTAL(9,E6:E1048576)/4</f>
        <v>754306.64</v>
      </c>
      <c r="F3" s="344"/>
      <c r="G3" s="344">
        <f t="shared" si="0"/>
        <v>6</v>
      </c>
      <c r="H3" s="344">
        <f>SUBTOTAL(9,H6:H1048576)/4</f>
        <v>897345.96000000008</v>
      </c>
      <c r="I3" s="347">
        <f>IF(B3&lt;&gt;0,H3/B3,"")</f>
        <v>1.1759352363742683</v>
      </c>
      <c r="J3" s="345">
        <f>IF(E3&lt;&gt;0,H3/E3,"")</f>
        <v>1.189630201319718</v>
      </c>
      <c r="K3" s="346">
        <f t="shared" si="0"/>
        <v>0</v>
      </c>
      <c r="L3" s="346"/>
      <c r="M3" s="344">
        <f t="shared" si="0"/>
        <v>0</v>
      </c>
      <c r="N3" s="344">
        <f t="shared" si="0"/>
        <v>30.2</v>
      </c>
      <c r="O3" s="344"/>
      <c r="P3" s="344">
        <f t="shared" si="0"/>
        <v>2</v>
      </c>
      <c r="Q3" s="344">
        <f t="shared" si="0"/>
        <v>64416.86</v>
      </c>
      <c r="R3" s="347" t="str">
        <f>IF(K3&lt;&gt;0,Q3/K3,"")</f>
        <v/>
      </c>
      <c r="S3" s="347">
        <f>IF(N3&lt;&gt;0,Q3/N3,"")</f>
        <v>2133.0086092715233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2017</v>
      </c>
      <c r="F5" s="867"/>
      <c r="G5" s="867"/>
      <c r="H5" s="867">
        <v>2018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2017</v>
      </c>
      <c r="O5" s="867"/>
      <c r="P5" s="867"/>
      <c r="Q5" s="867">
        <v>2018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2017</v>
      </c>
      <c r="X5" s="867"/>
      <c r="Y5" s="867"/>
      <c r="Z5" s="867">
        <v>2018</v>
      </c>
      <c r="AA5" s="868" t="s">
        <v>257</v>
      </c>
      <c r="AB5" s="869" t="s">
        <v>2</v>
      </c>
    </row>
    <row r="6" spans="1:28" ht="14.4" customHeight="1" x14ac:dyDescent="0.3">
      <c r="A6" s="870" t="s">
        <v>4709</v>
      </c>
      <c r="B6" s="871">
        <v>763091.30999999994</v>
      </c>
      <c r="C6" s="872">
        <v>1</v>
      </c>
      <c r="D6" s="872">
        <v>1.0116460197142105</v>
      </c>
      <c r="E6" s="871">
        <v>754306.64</v>
      </c>
      <c r="F6" s="872">
        <v>0.9884880486976062</v>
      </c>
      <c r="G6" s="872">
        <v>1</v>
      </c>
      <c r="H6" s="871">
        <v>897345.96</v>
      </c>
      <c r="I6" s="872">
        <v>1.1759352363742683</v>
      </c>
      <c r="J6" s="872">
        <v>1.189630201319718</v>
      </c>
      <c r="K6" s="871"/>
      <c r="L6" s="872"/>
      <c r="M6" s="872"/>
      <c r="N6" s="871">
        <v>15.1</v>
      </c>
      <c r="O6" s="872"/>
      <c r="P6" s="872">
        <v>1</v>
      </c>
      <c r="Q6" s="871">
        <v>32208.43</v>
      </c>
      <c r="R6" s="872"/>
      <c r="S6" s="872">
        <v>2133.0086092715233</v>
      </c>
      <c r="T6" s="871"/>
      <c r="U6" s="872"/>
      <c r="V6" s="872"/>
      <c r="W6" s="871"/>
      <c r="X6" s="872"/>
      <c r="Y6" s="872"/>
      <c r="Z6" s="871"/>
      <c r="AA6" s="872"/>
      <c r="AB6" s="873"/>
    </row>
    <row r="7" spans="1:28" ht="14.4" customHeight="1" x14ac:dyDescent="0.3">
      <c r="A7" s="880" t="s">
        <v>4710</v>
      </c>
      <c r="B7" s="874">
        <v>741463.0199999999</v>
      </c>
      <c r="C7" s="875">
        <v>1</v>
      </c>
      <c r="D7" s="875">
        <v>1.003595460230482</v>
      </c>
      <c r="E7" s="874">
        <v>738806.67</v>
      </c>
      <c r="F7" s="875">
        <v>0.99641742079058793</v>
      </c>
      <c r="G7" s="875">
        <v>1</v>
      </c>
      <c r="H7" s="874">
        <v>874347.65999999992</v>
      </c>
      <c r="I7" s="875">
        <v>1.1792195111767003</v>
      </c>
      <c r="J7" s="875">
        <v>1.1834593480321447</v>
      </c>
      <c r="K7" s="874"/>
      <c r="L7" s="875"/>
      <c r="M7" s="875"/>
      <c r="N7" s="874">
        <v>15.1</v>
      </c>
      <c r="O7" s="875"/>
      <c r="P7" s="875">
        <v>1</v>
      </c>
      <c r="Q7" s="874"/>
      <c r="R7" s="875"/>
      <c r="S7" s="875"/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" customHeight="1" x14ac:dyDescent="0.3">
      <c r="A8" s="880" t="s">
        <v>4711</v>
      </c>
      <c r="B8" s="874">
        <v>21628.29</v>
      </c>
      <c r="C8" s="875">
        <v>1</v>
      </c>
      <c r="D8" s="875">
        <v>1.395376249115321</v>
      </c>
      <c r="E8" s="874">
        <v>15499.97</v>
      </c>
      <c r="F8" s="875">
        <v>0.7166525878837392</v>
      </c>
      <c r="G8" s="875">
        <v>1</v>
      </c>
      <c r="H8" s="874">
        <v>18358.300000000007</v>
      </c>
      <c r="I8" s="875">
        <v>0.84880959151185809</v>
      </c>
      <c r="J8" s="875">
        <v>1.1844087440169244</v>
      </c>
      <c r="K8" s="874"/>
      <c r="L8" s="875"/>
      <c r="M8" s="875"/>
      <c r="N8" s="874"/>
      <c r="O8" s="875"/>
      <c r="P8" s="875"/>
      <c r="Q8" s="874"/>
      <c r="R8" s="875"/>
      <c r="S8" s="875"/>
      <c r="T8" s="874"/>
      <c r="U8" s="875"/>
      <c r="V8" s="875"/>
      <c r="W8" s="874"/>
      <c r="X8" s="875"/>
      <c r="Y8" s="875"/>
      <c r="Z8" s="874"/>
      <c r="AA8" s="875"/>
      <c r="AB8" s="876"/>
    </row>
    <row r="9" spans="1:28" ht="14.4" customHeight="1" thickBot="1" x14ac:dyDescent="0.35">
      <c r="A9" s="881" t="s">
        <v>4712</v>
      </c>
      <c r="B9" s="877"/>
      <c r="C9" s="878"/>
      <c r="D9" s="878"/>
      <c r="E9" s="877"/>
      <c r="F9" s="878"/>
      <c r="G9" s="878"/>
      <c r="H9" s="877">
        <v>4640</v>
      </c>
      <c r="I9" s="878"/>
      <c r="J9" s="878"/>
      <c r="K9" s="877"/>
      <c r="L9" s="878"/>
      <c r="M9" s="878"/>
      <c r="N9" s="877"/>
      <c r="O9" s="878"/>
      <c r="P9" s="878"/>
      <c r="Q9" s="877">
        <v>32208.43</v>
      </c>
      <c r="R9" s="878"/>
      <c r="S9" s="878"/>
      <c r="T9" s="877"/>
      <c r="U9" s="878"/>
      <c r="V9" s="878"/>
      <c r="W9" s="877"/>
      <c r="X9" s="878"/>
      <c r="Y9" s="878"/>
      <c r="Z9" s="877"/>
      <c r="AA9" s="878"/>
      <c r="AB9" s="879"/>
    </row>
    <row r="10" spans="1:28" ht="14.4" customHeight="1" thickBot="1" x14ac:dyDescent="0.35"/>
    <row r="11" spans="1:28" ht="14.4" customHeight="1" x14ac:dyDescent="0.3">
      <c r="A11" s="870" t="s">
        <v>604</v>
      </c>
      <c r="B11" s="871">
        <v>763091.30999999994</v>
      </c>
      <c r="C11" s="872">
        <v>1</v>
      </c>
      <c r="D11" s="872">
        <v>1.0116460197142105</v>
      </c>
      <c r="E11" s="871">
        <v>754306.64</v>
      </c>
      <c r="F11" s="872">
        <v>0.9884880486976062</v>
      </c>
      <c r="G11" s="872">
        <v>1</v>
      </c>
      <c r="H11" s="871">
        <v>892705.9600000002</v>
      </c>
      <c r="I11" s="872">
        <v>1.169854705854271</v>
      </c>
      <c r="J11" s="873">
        <v>1.1834788568214119</v>
      </c>
    </row>
    <row r="12" spans="1:28" ht="14.4" customHeight="1" x14ac:dyDescent="0.3">
      <c r="A12" s="880" t="s">
        <v>4714</v>
      </c>
      <c r="B12" s="874">
        <v>312349.32999999996</v>
      </c>
      <c r="C12" s="875">
        <v>1</v>
      </c>
      <c r="D12" s="875">
        <v>1.0732301903134811</v>
      </c>
      <c r="E12" s="874">
        <v>291036.66000000003</v>
      </c>
      <c r="F12" s="875">
        <v>0.93176655765517435</v>
      </c>
      <c r="G12" s="875">
        <v>1</v>
      </c>
      <c r="H12" s="874">
        <v>348132.66000000003</v>
      </c>
      <c r="I12" s="875">
        <v>1.1145618913285329</v>
      </c>
      <c r="J12" s="876">
        <v>1.1961814707466749</v>
      </c>
    </row>
    <row r="13" spans="1:28" ht="14.4" customHeight="1" x14ac:dyDescent="0.3">
      <c r="A13" s="880" t="s">
        <v>4715</v>
      </c>
      <c r="B13" s="874">
        <v>450741.98</v>
      </c>
      <c r="C13" s="875">
        <v>1</v>
      </c>
      <c r="D13" s="875">
        <v>0.97295745344863482</v>
      </c>
      <c r="E13" s="874">
        <v>463269.98</v>
      </c>
      <c r="F13" s="875">
        <v>1.0277941717343479</v>
      </c>
      <c r="G13" s="875">
        <v>1</v>
      </c>
      <c r="H13" s="874">
        <v>544573.30000000016</v>
      </c>
      <c r="I13" s="875">
        <v>1.208170803172139</v>
      </c>
      <c r="J13" s="876">
        <v>1.1754987879853562</v>
      </c>
    </row>
    <row r="14" spans="1:28" ht="14.4" customHeight="1" x14ac:dyDescent="0.3">
      <c r="A14" s="882" t="s">
        <v>4716</v>
      </c>
      <c r="B14" s="883"/>
      <c r="C14" s="884"/>
      <c r="D14" s="884"/>
      <c r="E14" s="883"/>
      <c r="F14" s="884"/>
      <c r="G14" s="884"/>
      <c r="H14" s="883">
        <v>4640</v>
      </c>
      <c r="I14" s="884"/>
      <c r="J14" s="885"/>
    </row>
    <row r="15" spans="1:28" ht="14.4" customHeight="1" x14ac:dyDescent="0.3">
      <c r="A15" s="880" t="s">
        <v>4714</v>
      </c>
      <c r="B15" s="874"/>
      <c r="C15" s="875"/>
      <c r="D15" s="875"/>
      <c r="E15" s="874"/>
      <c r="F15" s="875"/>
      <c r="G15" s="875"/>
      <c r="H15" s="874">
        <v>4060</v>
      </c>
      <c r="I15" s="875"/>
      <c r="J15" s="876"/>
    </row>
    <row r="16" spans="1:28" ht="14.4" customHeight="1" thickBot="1" x14ac:dyDescent="0.35">
      <c r="A16" s="881" t="s">
        <v>4715</v>
      </c>
      <c r="B16" s="877"/>
      <c r="C16" s="878"/>
      <c r="D16" s="878"/>
      <c r="E16" s="877"/>
      <c r="F16" s="878"/>
      <c r="G16" s="878"/>
      <c r="H16" s="877">
        <v>580</v>
      </c>
      <c r="I16" s="878"/>
      <c r="J16" s="879"/>
    </row>
    <row r="17" spans="1:1" ht="14.4" customHeight="1" x14ac:dyDescent="0.3">
      <c r="A17" s="804" t="s">
        <v>301</v>
      </c>
    </row>
    <row r="18" spans="1:1" ht="14.4" customHeight="1" x14ac:dyDescent="0.3">
      <c r="A18" s="805" t="s">
        <v>2044</v>
      </c>
    </row>
    <row r="19" spans="1:1" ht="14.4" customHeight="1" x14ac:dyDescent="0.3">
      <c r="A19" s="804" t="s">
        <v>4717</v>
      </c>
    </row>
    <row r="20" spans="1:1" ht="14.4" customHeight="1" x14ac:dyDescent="0.3">
      <c r="A20" s="804" t="s">
        <v>4718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4722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2011</v>
      </c>
      <c r="C3" s="404">
        <f t="shared" si="0"/>
        <v>1974</v>
      </c>
      <c r="D3" s="438">
        <f t="shared" si="0"/>
        <v>2318</v>
      </c>
      <c r="E3" s="346">
        <f t="shared" si="0"/>
        <v>763091.30999999971</v>
      </c>
      <c r="F3" s="344">
        <f t="shared" si="0"/>
        <v>754306.64</v>
      </c>
      <c r="G3" s="405">
        <f t="shared" si="0"/>
        <v>897345.96000000031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2017</v>
      </c>
      <c r="D5" s="886">
        <v>2018</v>
      </c>
      <c r="E5" s="866">
        <v>2015</v>
      </c>
      <c r="F5" s="867">
        <v>2017</v>
      </c>
      <c r="G5" s="886">
        <v>2018</v>
      </c>
    </row>
    <row r="6" spans="1:7" ht="14.4" customHeight="1" x14ac:dyDescent="0.3">
      <c r="A6" s="856" t="s">
        <v>2046</v>
      </c>
      <c r="B6" s="225"/>
      <c r="C6" s="225"/>
      <c r="D6" s="225">
        <v>9</v>
      </c>
      <c r="E6" s="887"/>
      <c r="F6" s="887"/>
      <c r="G6" s="888">
        <v>681.99</v>
      </c>
    </row>
    <row r="7" spans="1:7" ht="14.4" customHeight="1" x14ac:dyDescent="0.3">
      <c r="A7" s="857" t="s">
        <v>4714</v>
      </c>
      <c r="B7" s="849">
        <v>475</v>
      </c>
      <c r="C7" s="849">
        <v>427</v>
      </c>
      <c r="D7" s="849">
        <v>530</v>
      </c>
      <c r="E7" s="889">
        <v>312349.32999999996</v>
      </c>
      <c r="F7" s="889">
        <v>291036.66000000003</v>
      </c>
      <c r="G7" s="890">
        <v>352192.66000000003</v>
      </c>
    </row>
    <row r="8" spans="1:7" ht="14.4" customHeight="1" x14ac:dyDescent="0.3">
      <c r="A8" s="857" t="s">
        <v>2047</v>
      </c>
      <c r="B8" s="849"/>
      <c r="C8" s="849"/>
      <c r="D8" s="849">
        <v>2</v>
      </c>
      <c r="E8" s="889"/>
      <c r="F8" s="889"/>
      <c r="G8" s="890">
        <v>74</v>
      </c>
    </row>
    <row r="9" spans="1:7" ht="14.4" customHeight="1" x14ac:dyDescent="0.3">
      <c r="A9" s="857" t="s">
        <v>2048</v>
      </c>
      <c r="B9" s="849">
        <v>9</v>
      </c>
      <c r="C9" s="849">
        <v>3</v>
      </c>
      <c r="D9" s="849">
        <v>3</v>
      </c>
      <c r="E9" s="889">
        <v>749.99</v>
      </c>
      <c r="F9" s="889">
        <v>242.32999999999998</v>
      </c>
      <c r="G9" s="890">
        <v>243.32999999999998</v>
      </c>
    </row>
    <row r="10" spans="1:7" ht="14.4" customHeight="1" x14ac:dyDescent="0.3">
      <c r="A10" s="857" t="s">
        <v>2049</v>
      </c>
      <c r="B10" s="849">
        <v>276</v>
      </c>
      <c r="C10" s="849">
        <v>351</v>
      </c>
      <c r="D10" s="849">
        <v>368</v>
      </c>
      <c r="E10" s="889">
        <v>149501.01</v>
      </c>
      <c r="F10" s="889">
        <v>166892.66999999998</v>
      </c>
      <c r="G10" s="890">
        <v>166265.33000000002</v>
      </c>
    </row>
    <row r="11" spans="1:7" ht="14.4" customHeight="1" x14ac:dyDescent="0.3">
      <c r="A11" s="857" t="s">
        <v>2050</v>
      </c>
      <c r="B11" s="849">
        <v>31</v>
      </c>
      <c r="C11" s="849">
        <v>3</v>
      </c>
      <c r="D11" s="849">
        <v>2</v>
      </c>
      <c r="E11" s="889">
        <v>2568.66</v>
      </c>
      <c r="F11" s="889">
        <v>242.32999999999998</v>
      </c>
      <c r="G11" s="890">
        <v>160.32999999999998</v>
      </c>
    </row>
    <row r="12" spans="1:7" ht="14.4" customHeight="1" x14ac:dyDescent="0.3">
      <c r="A12" s="857" t="s">
        <v>2051</v>
      </c>
      <c r="B12" s="849">
        <v>24</v>
      </c>
      <c r="C12" s="849">
        <v>23</v>
      </c>
      <c r="D12" s="849">
        <v>19</v>
      </c>
      <c r="E12" s="889">
        <v>2578.9899999999998</v>
      </c>
      <c r="F12" s="889">
        <v>1596.6599999999999</v>
      </c>
      <c r="G12" s="890">
        <v>1607.9899999999998</v>
      </c>
    </row>
    <row r="13" spans="1:7" ht="14.4" customHeight="1" x14ac:dyDescent="0.3">
      <c r="A13" s="857" t="s">
        <v>4719</v>
      </c>
      <c r="B13" s="849">
        <v>42</v>
      </c>
      <c r="C13" s="849">
        <v>40</v>
      </c>
      <c r="D13" s="849"/>
      <c r="E13" s="889">
        <v>3251</v>
      </c>
      <c r="F13" s="889">
        <v>3327.66</v>
      </c>
      <c r="G13" s="890"/>
    </row>
    <row r="14" spans="1:7" ht="14.4" customHeight="1" x14ac:dyDescent="0.3">
      <c r="A14" s="857" t="s">
        <v>2052</v>
      </c>
      <c r="B14" s="849">
        <v>40</v>
      </c>
      <c r="C14" s="849">
        <v>24</v>
      </c>
      <c r="D14" s="849">
        <v>32</v>
      </c>
      <c r="E14" s="889">
        <v>3392.99</v>
      </c>
      <c r="F14" s="889">
        <v>2095</v>
      </c>
      <c r="G14" s="890">
        <v>2501.67</v>
      </c>
    </row>
    <row r="15" spans="1:7" ht="14.4" customHeight="1" x14ac:dyDescent="0.3">
      <c r="A15" s="857" t="s">
        <v>2053</v>
      </c>
      <c r="B15" s="849">
        <v>5</v>
      </c>
      <c r="C15" s="849">
        <v>1</v>
      </c>
      <c r="D15" s="849"/>
      <c r="E15" s="889">
        <v>480.67</v>
      </c>
      <c r="F15" s="889">
        <v>37</v>
      </c>
      <c r="G15" s="890"/>
    </row>
    <row r="16" spans="1:7" ht="14.4" customHeight="1" x14ac:dyDescent="0.3">
      <c r="A16" s="857" t="s">
        <v>4720</v>
      </c>
      <c r="B16" s="849">
        <v>1</v>
      </c>
      <c r="C16" s="849">
        <v>1</v>
      </c>
      <c r="D16" s="849"/>
      <c r="E16" s="889">
        <v>37</v>
      </c>
      <c r="F16" s="889">
        <v>37</v>
      </c>
      <c r="G16" s="890"/>
    </row>
    <row r="17" spans="1:7" ht="14.4" customHeight="1" x14ac:dyDescent="0.3">
      <c r="A17" s="857" t="s">
        <v>2054</v>
      </c>
      <c r="B17" s="849">
        <v>514</v>
      </c>
      <c r="C17" s="849">
        <v>587</v>
      </c>
      <c r="D17" s="849">
        <v>695</v>
      </c>
      <c r="E17" s="889">
        <v>72490.34</v>
      </c>
      <c r="F17" s="889">
        <v>84952.67</v>
      </c>
      <c r="G17" s="890">
        <v>97946.01</v>
      </c>
    </row>
    <row r="18" spans="1:7" ht="14.4" customHeight="1" x14ac:dyDescent="0.3">
      <c r="A18" s="857" t="s">
        <v>2055</v>
      </c>
      <c r="B18" s="849">
        <v>289</v>
      </c>
      <c r="C18" s="849">
        <v>274</v>
      </c>
      <c r="D18" s="849">
        <v>208</v>
      </c>
      <c r="E18" s="889">
        <v>142530</v>
      </c>
      <c r="F18" s="889">
        <v>132508.33000000002</v>
      </c>
      <c r="G18" s="890">
        <v>103400.32000000001</v>
      </c>
    </row>
    <row r="19" spans="1:7" ht="14.4" customHeight="1" x14ac:dyDescent="0.3">
      <c r="A19" s="857" t="s">
        <v>2056</v>
      </c>
      <c r="B19" s="849">
        <v>3</v>
      </c>
      <c r="C19" s="849"/>
      <c r="D19" s="849">
        <v>6</v>
      </c>
      <c r="E19" s="889">
        <v>242.32999999999998</v>
      </c>
      <c r="F19" s="889"/>
      <c r="G19" s="890">
        <v>486.67</v>
      </c>
    </row>
    <row r="20" spans="1:7" ht="14.4" customHeight="1" x14ac:dyDescent="0.3">
      <c r="A20" s="857" t="s">
        <v>2057</v>
      </c>
      <c r="B20" s="849">
        <v>16</v>
      </c>
      <c r="C20" s="849">
        <v>3</v>
      </c>
      <c r="D20" s="849">
        <v>22</v>
      </c>
      <c r="E20" s="889">
        <v>2152.33</v>
      </c>
      <c r="F20" s="889">
        <v>242.32999999999998</v>
      </c>
      <c r="G20" s="890">
        <v>3250.66</v>
      </c>
    </row>
    <row r="21" spans="1:7" ht="14.4" customHeight="1" x14ac:dyDescent="0.3">
      <c r="A21" s="857" t="s">
        <v>2058</v>
      </c>
      <c r="B21" s="849">
        <v>38</v>
      </c>
      <c r="C21" s="849">
        <v>7</v>
      </c>
      <c r="D21" s="849">
        <v>18</v>
      </c>
      <c r="E21" s="889">
        <v>3058.33</v>
      </c>
      <c r="F21" s="889">
        <v>561</v>
      </c>
      <c r="G21" s="890">
        <v>1448.67</v>
      </c>
    </row>
    <row r="22" spans="1:7" ht="14.4" customHeight="1" x14ac:dyDescent="0.3">
      <c r="A22" s="857" t="s">
        <v>2059</v>
      </c>
      <c r="B22" s="849">
        <v>248</v>
      </c>
      <c r="C22" s="849">
        <v>189</v>
      </c>
      <c r="D22" s="849">
        <v>218</v>
      </c>
      <c r="E22" s="889">
        <v>67708.34</v>
      </c>
      <c r="F22" s="889">
        <v>51878.009999999995</v>
      </c>
      <c r="G22" s="890">
        <v>68653.67</v>
      </c>
    </row>
    <row r="23" spans="1:7" ht="14.4" customHeight="1" x14ac:dyDescent="0.3">
      <c r="A23" s="857" t="s">
        <v>2060</v>
      </c>
      <c r="B23" s="849"/>
      <c r="C23" s="849">
        <v>41</v>
      </c>
      <c r="D23" s="849">
        <v>185</v>
      </c>
      <c r="E23" s="889"/>
      <c r="F23" s="889">
        <v>18656.990000000002</v>
      </c>
      <c r="G23" s="890">
        <v>98395.66</v>
      </c>
    </row>
    <row r="24" spans="1:7" ht="14.4" customHeight="1" thickBot="1" x14ac:dyDescent="0.35">
      <c r="A24" s="893" t="s">
        <v>4721</v>
      </c>
      <c r="B24" s="851"/>
      <c r="C24" s="851"/>
      <c r="D24" s="851">
        <v>1</v>
      </c>
      <c r="E24" s="891"/>
      <c r="F24" s="891"/>
      <c r="G24" s="892">
        <v>37</v>
      </c>
    </row>
    <row r="25" spans="1:7" ht="14.4" customHeight="1" x14ac:dyDescent="0.3">
      <c r="A25" s="804" t="s">
        <v>301</v>
      </c>
    </row>
    <row r="26" spans="1:7" ht="14.4" customHeight="1" x14ac:dyDescent="0.3">
      <c r="A26" s="805" t="s">
        <v>2044</v>
      </c>
    </row>
    <row r="27" spans="1:7" ht="14.4" customHeight="1" x14ac:dyDescent="0.3">
      <c r="A27" s="804" t="s">
        <v>4717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7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4820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2011</v>
      </c>
      <c r="H3" s="208">
        <f t="shared" si="0"/>
        <v>763091.31</v>
      </c>
      <c r="I3" s="78"/>
      <c r="J3" s="78"/>
      <c r="K3" s="208">
        <f t="shared" si="0"/>
        <v>1974.1</v>
      </c>
      <c r="L3" s="208">
        <f t="shared" si="0"/>
        <v>754321.74</v>
      </c>
      <c r="M3" s="78"/>
      <c r="N3" s="78"/>
      <c r="O3" s="208">
        <f t="shared" si="0"/>
        <v>2324</v>
      </c>
      <c r="P3" s="208">
        <f t="shared" si="0"/>
        <v>929554.39000000013</v>
      </c>
      <c r="Q3" s="79">
        <f>IF(L3=0,0,P3/L3)</f>
        <v>1.23230491805791</v>
      </c>
      <c r="R3" s="209">
        <f>IF(O3=0,0,P3/O3)</f>
        <v>399.98037435456115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2017</v>
      </c>
      <c r="L4" s="635"/>
      <c r="M4" s="206"/>
      <c r="N4" s="206"/>
      <c r="O4" s="634">
        <v>2018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" customHeight="1" x14ac:dyDescent="0.3">
      <c r="A6" s="824" t="s">
        <v>4723</v>
      </c>
      <c r="B6" s="825" t="s">
        <v>4724</v>
      </c>
      <c r="C6" s="825" t="s">
        <v>604</v>
      </c>
      <c r="D6" s="825" t="s">
        <v>4725</v>
      </c>
      <c r="E6" s="825" t="s">
        <v>4726</v>
      </c>
      <c r="F6" s="825" t="s">
        <v>4727</v>
      </c>
      <c r="G6" s="225"/>
      <c r="H6" s="225"/>
      <c r="I6" s="825"/>
      <c r="J6" s="825"/>
      <c r="K6" s="225">
        <v>0.1</v>
      </c>
      <c r="L6" s="225">
        <v>15.1</v>
      </c>
      <c r="M6" s="825">
        <v>1</v>
      </c>
      <c r="N6" s="825">
        <v>151</v>
      </c>
      <c r="O6" s="225"/>
      <c r="P6" s="225"/>
      <c r="Q6" s="830"/>
      <c r="R6" s="848"/>
    </row>
    <row r="7" spans="1:18" ht="14.4" customHeight="1" x14ac:dyDescent="0.3">
      <c r="A7" s="831" t="s">
        <v>4723</v>
      </c>
      <c r="B7" s="832" t="s">
        <v>4724</v>
      </c>
      <c r="C7" s="832" t="s">
        <v>604</v>
      </c>
      <c r="D7" s="832" t="s">
        <v>4728</v>
      </c>
      <c r="E7" s="832" t="s">
        <v>4729</v>
      </c>
      <c r="F7" s="832" t="s">
        <v>4730</v>
      </c>
      <c r="G7" s="849">
        <v>234</v>
      </c>
      <c r="H7" s="849">
        <v>8658</v>
      </c>
      <c r="I7" s="832">
        <v>0.99152542372881358</v>
      </c>
      <c r="J7" s="832">
        <v>37</v>
      </c>
      <c r="K7" s="849">
        <v>236</v>
      </c>
      <c r="L7" s="849">
        <v>8732</v>
      </c>
      <c r="M7" s="832">
        <v>1</v>
      </c>
      <c r="N7" s="832">
        <v>37</v>
      </c>
      <c r="O7" s="849">
        <v>226</v>
      </c>
      <c r="P7" s="849">
        <v>8362</v>
      </c>
      <c r="Q7" s="837">
        <v>0.9576271186440678</v>
      </c>
      <c r="R7" s="850">
        <v>37</v>
      </c>
    </row>
    <row r="8" spans="1:18" ht="14.4" customHeight="1" x14ac:dyDescent="0.3">
      <c r="A8" s="831" t="s">
        <v>4723</v>
      </c>
      <c r="B8" s="832" t="s">
        <v>4724</v>
      </c>
      <c r="C8" s="832" t="s">
        <v>604</v>
      </c>
      <c r="D8" s="832" t="s">
        <v>4728</v>
      </c>
      <c r="E8" s="832" t="s">
        <v>4729</v>
      </c>
      <c r="F8" s="832" t="s">
        <v>4731</v>
      </c>
      <c r="G8" s="849"/>
      <c r="H8" s="849"/>
      <c r="I8" s="832"/>
      <c r="J8" s="832"/>
      <c r="K8" s="849">
        <v>5</v>
      </c>
      <c r="L8" s="849">
        <v>185</v>
      </c>
      <c r="M8" s="832">
        <v>1</v>
      </c>
      <c r="N8" s="832">
        <v>37</v>
      </c>
      <c r="O8" s="849">
        <v>8</v>
      </c>
      <c r="P8" s="849">
        <v>296</v>
      </c>
      <c r="Q8" s="837">
        <v>1.6</v>
      </c>
      <c r="R8" s="850">
        <v>37</v>
      </c>
    </row>
    <row r="9" spans="1:18" ht="14.4" customHeight="1" x14ac:dyDescent="0.3">
      <c r="A9" s="831" t="s">
        <v>4723</v>
      </c>
      <c r="B9" s="832" t="s">
        <v>4724</v>
      </c>
      <c r="C9" s="832" t="s">
        <v>604</v>
      </c>
      <c r="D9" s="832" t="s">
        <v>4728</v>
      </c>
      <c r="E9" s="832" t="s">
        <v>4732</v>
      </c>
      <c r="F9" s="832" t="s">
        <v>4733</v>
      </c>
      <c r="G9" s="849"/>
      <c r="H9" s="849"/>
      <c r="I9" s="832"/>
      <c r="J9" s="832"/>
      <c r="K9" s="849">
        <v>1</v>
      </c>
      <c r="L9" s="849">
        <v>5</v>
      </c>
      <c r="M9" s="832">
        <v>1</v>
      </c>
      <c r="N9" s="832">
        <v>5</v>
      </c>
      <c r="O9" s="849"/>
      <c r="P9" s="849"/>
      <c r="Q9" s="837"/>
      <c r="R9" s="850"/>
    </row>
    <row r="10" spans="1:18" ht="14.4" customHeight="1" x14ac:dyDescent="0.3">
      <c r="A10" s="831" t="s">
        <v>4723</v>
      </c>
      <c r="B10" s="832" t="s">
        <v>4724</v>
      </c>
      <c r="C10" s="832" t="s">
        <v>604</v>
      </c>
      <c r="D10" s="832" t="s">
        <v>4728</v>
      </c>
      <c r="E10" s="832" t="s">
        <v>4734</v>
      </c>
      <c r="F10" s="832" t="s">
        <v>4735</v>
      </c>
      <c r="G10" s="849">
        <v>1</v>
      </c>
      <c r="H10" s="849">
        <v>701</v>
      </c>
      <c r="I10" s="832">
        <v>0.5</v>
      </c>
      <c r="J10" s="832">
        <v>701</v>
      </c>
      <c r="K10" s="849">
        <v>2</v>
      </c>
      <c r="L10" s="849">
        <v>1402</v>
      </c>
      <c r="M10" s="832">
        <v>1</v>
      </c>
      <c r="N10" s="832">
        <v>701</v>
      </c>
      <c r="O10" s="849"/>
      <c r="P10" s="849"/>
      <c r="Q10" s="837"/>
      <c r="R10" s="850"/>
    </row>
    <row r="11" spans="1:18" ht="14.4" customHeight="1" x14ac:dyDescent="0.3">
      <c r="A11" s="831" t="s">
        <v>4723</v>
      </c>
      <c r="B11" s="832" t="s">
        <v>4724</v>
      </c>
      <c r="C11" s="832" t="s">
        <v>604</v>
      </c>
      <c r="D11" s="832" t="s">
        <v>4728</v>
      </c>
      <c r="E11" s="832" t="s">
        <v>4734</v>
      </c>
      <c r="F11" s="832" t="s">
        <v>4736</v>
      </c>
      <c r="G11" s="849">
        <v>4</v>
      </c>
      <c r="H11" s="849">
        <v>2804</v>
      </c>
      <c r="I11" s="832"/>
      <c r="J11" s="832">
        <v>701</v>
      </c>
      <c r="K11" s="849"/>
      <c r="L11" s="849"/>
      <c r="M11" s="832"/>
      <c r="N11" s="832"/>
      <c r="O11" s="849">
        <v>4</v>
      </c>
      <c r="P11" s="849">
        <v>2808</v>
      </c>
      <c r="Q11" s="837"/>
      <c r="R11" s="850">
        <v>702</v>
      </c>
    </row>
    <row r="12" spans="1:18" ht="14.4" customHeight="1" x14ac:dyDescent="0.3">
      <c r="A12" s="831" t="s">
        <v>4723</v>
      </c>
      <c r="B12" s="832" t="s">
        <v>4724</v>
      </c>
      <c r="C12" s="832" t="s">
        <v>604</v>
      </c>
      <c r="D12" s="832" t="s">
        <v>4728</v>
      </c>
      <c r="E12" s="832" t="s">
        <v>4737</v>
      </c>
      <c r="F12" s="832" t="s">
        <v>4738</v>
      </c>
      <c r="G12" s="849">
        <v>111</v>
      </c>
      <c r="H12" s="849">
        <v>15651</v>
      </c>
      <c r="I12" s="832">
        <v>1.1326530612244898</v>
      </c>
      <c r="J12" s="832">
        <v>141</v>
      </c>
      <c r="K12" s="849">
        <v>98</v>
      </c>
      <c r="L12" s="849">
        <v>13818</v>
      </c>
      <c r="M12" s="832">
        <v>1</v>
      </c>
      <c r="N12" s="832">
        <v>141</v>
      </c>
      <c r="O12" s="849">
        <v>299</v>
      </c>
      <c r="P12" s="849">
        <v>42159</v>
      </c>
      <c r="Q12" s="837">
        <v>3.0510204081632653</v>
      </c>
      <c r="R12" s="850">
        <v>141</v>
      </c>
    </row>
    <row r="13" spans="1:18" ht="14.4" customHeight="1" x14ac:dyDescent="0.3">
      <c r="A13" s="831" t="s">
        <v>4723</v>
      </c>
      <c r="B13" s="832" t="s">
        <v>4724</v>
      </c>
      <c r="C13" s="832" t="s">
        <v>604</v>
      </c>
      <c r="D13" s="832" t="s">
        <v>4728</v>
      </c>
      <c r="E13" s="832" t="s">
        <v>4737</v>
      </c>
      <c r="F13" s="832" t="s">
        <v>4739</v>
      </c>
      <c r="G13" s="849">
        <v>4</v>
      </c>
      <c r="H13" s="849">
        <v>564</v>
      </c>
      <c r="I13" s="832">
        <v>8.5106382978723402E-2</v>
      </c>
      <c r="J13" s="832">
        <v>141</v>
      </c>
      <c r="K13" s="849">
        <v>47</v>
      </c>
      <c r="L13" s="849">
        <v>6627</v>
      </c>
      <c r="M13" s="832">
        <v>1</v>
      </c>
      <c r="N13" s="832">
        <v>141</v>
      </c>
      <c r="O13" s="849">
        <v>3</v>
      </c>
      <c r="P13" s="849">
        <v>423</v>
      </c>
      <c r="Q13" s="837">
        <v>6.3829787234042548E-2</v>
      </c>
      <c r="R13" s="850">
        <v>141</v>
      </c>
    </row>
    <row r="14" spans="1:18" ht="14.4" customHeight="1" x14ac:dyDescent="0.3">
      <c r="A14" s="831" t="s">
        <v>4723</v>
      </c>
      <c r="B14" s="832" t="s">
        <v>4724</v>
      </c>
      <c r="C14" s="832" t="s">
        <v>604</v>
      </c>
      <c r="D14" s="832" t="s">
        <v>4728</v>
      </c>
      <c r="E14" s="832" t="s">
        <v>4740</v>
      </c>
      <c r="F14" s="832" t="s">
        <v>4741</v>
      </c>
      <c r="G14" s="849">
        <v>17</v>
      </c>
      <c r="H14" s="849">
        <v>16269</v>
      </c>
      <c r="I14" s="832">
        <v>0.6071428571428571</v>
      </c>
      <c r="J14" s="832">
        <v>957</v>
      </c>
      <c r="K14" s="849">
        <v>28</v>
      </c>
      <c r="L14" s="849">
        <v>26796</v>
      </c>
      <c r="M14" s="832">
        <v>1</v>
      </c>
      <c r="N14" s="832">
        <v>957</v>
      </c>
      <c r="O14" s="849">
        <v>26</v>
      </c>
      <c r="P14" s="849">
        <v>24908</v>
      </c>
      <c r="Q14" s="837">
        <v>0.92954172264517088</v>
      </c>
      <c r="R14" s="850">
        <v>958</v>
      </c>
    </row>
    <row r="15" spans="1:18" ht="14.4" customHeight="1" x14ac:dyDescent="0.3">
      <c r="A15" s="831" t="s">
        <v>4723</v>
      </c>
      <c r="B15" s="832" t="s">
        <v>4724</v>
      </c>
      <c r="C15" s="832" t="s">
        <v>604</v>
      </c>
      <c r="D15" s="832" t="s">
        <v>4728</v>
      </c>
      <c r="E15" s="832" t="s">
        <v>4740</v>
      </c>
      <c r="F15" s="832" t="s">
        <v>4742</v>
      </c>
      <c r="G15" s="849">
        <v>11</v>
      </c>
      <c r="H15" s="849">
        <v>10527</v>
      </c>
      <c r="I15" s="832">
        <v>5.5</v>
      </c>
      <c r="J15" s="832">
        <v>957</v>
      </c>
      <c r="K15" s="849">
        <v>2</v>
      </c>
      <c r="L15" s="849">
        <v>1914</v>
      </c>
      <c r="M15" s="832">
        <v>1</v>
      </c>
      <c r="N15" s="832">
        <v>957</v>
      </c>
      <c r="O15" s="849">
        <v>7</v>
      </c>
      <c r="P15" s="849">
        <v>6706</v>
      </c>
      <c r="Q15" s="837">
        <v>3.5036572622779518</v>
      </c>
      <c r="R15" s="850">
        <v>958</v>
      </c>
    </row>
    <row r="16" spans="1:18" ht="14.4" customHeight="1" x14ac:dyDescent="0.3">
      <c r="A16" s="831" t="s">
        <v>4723</v>
      </c>
      <c r="B16" s="832" t="s">
        <v>4724</v>
      </c>
      <c r="C16" s="832" t="s">
        <v>604</v>
      </c>
      <c r="D16" s="832" t="s">
        <v>4728</v>
      </c>
      <c r="E16" s="832" t="s">
        <v>4743</v>
      </c>
      <c r="F16" s="832" t="s">
        <v>4744</v>
      </c>
      <c r="G16" s="849">
        <v>1</v>
      </c>
      <c r="H16" s="849">
        <v>431</v>
      </c>
      <c r="I16" s="832">
        <v>0.16628086419753085</v>
      </c>
      <c r="J16" s="832">
        <v>431</v>
      </c>
      <c r="K16" s="849">
        <v>6</v>
      </c>
      <c r="L16" s="849">
        <v>2592</v>
      </c>
      <c r="M16" s="832">
        <v>1</v>
      </c>
      <c r="N16" s="832">
        <v>432</v>
      </c>
      <c r="O16" s="849">
        <v>5</v>
      </c>
      <c r="P16" s="849">
        <v>2160</v>
      </c>
      <c r="Q16" s="837">
        <v>0.83333333333333337</v>
      </c>
      <c r="R16" s="850">
        <v>432</v>
      </c>
    </row>
    <row r="17" spans="1:18" ht="14.4" customHeight="1" x14ac:dyDescent="0.3">
      <c r="A17" s="831" t="s">
        <v>4723</v>
      </c>
      <c r="B17" s="832" t="s">
        <v>4724</v>
      </c>
      <c r="C17" s="832" t="s">
        <v>604</v>
      </c>
      <c r="D17" s="832" t="s">
        <v>4728</v>
      </c>
      <c r="E17" s="832" t="s">
        <v>4743</v>
      </c>
      <c r="F17" s="832" t="s">
        <v>4745</v>
      </c>
      <c r="G17" s="849">
        <v>6</v>
      </c>
      <c r="H17" s="849">
        <v>2586</v>
      </c>
      <c r="I17" s="832">
        <v>0.99768518518518523</v>
      </c>
      <c r="J17" s="832">
        <v>431</v>
      </c>
      <c r="K17" s="849">
        <v>6</v>
      </c>
      <c r="L17" s="849">
        <v>2592</v>
      </c>
      <c r="M17" s="832">
        <v>1</v>
      </c>
      <c r="N17" s="832">
        <v>432</v>
      </c>
      <c r="O17" s="849">
        <v>3</v>
      </c>
      <c r="P17" s="849">
        <v>1296</v>
      </c>
      <c r="Q17" s="837">
        <v>0.5</v>
      </c>
      <c r="R17" s="850">
        <v>432</v>
      </c>
    </row>
    <row r="18" spans="1:18" ht="14.4" customHeight="1" x14ac:dyDescent="0.3">
      <c r="A18" s="831" t="s">
        <v>4723</v>
      </c>
      <c r="B18" s="832" t="s">
        <v>4724</v>
      </c>
      <c r="C18" s="832" t="s">
        <v>604</v>
      </c>
      <c r="D18" s="832" t="s">
        <v>4728</v>
      </c>
      <c r="E18" s="832" t="s">
        <v>4746</v>
      </c>
      <c r="F18" s="832" t="s">
        <v>4747</v>
      </c>
      <c r="G18" s="849">
        <v>431</v>
      </c>
      <c r="H18" s="849">
        <v>434448</v>
      </c>
      <c r="I18" s="832">
        <v>1.025173439048563</v>
      </c>
      <c r="J18" s="832">
        <v>1008</v>
      </c>
      <c r="K18" s="849">
        <v>420</v>
      </c>
      <c r="L18" s="849">
        <v>423780</v>
      </c>
      <c r="M18" s="832">
        <v>1</v>
      </c>
      <c r="N18" s="832">
        <v>1009</v>
      </c>
      <c r="O18" s="849">
        <v>485</v>
      </c>
      <c r="P18" s="849">
        <v>489850</v>
      </c>
      <c r="Q18" s="837">
        <v>1.1559063665109255</v>
      </c>
      <c r="R18" s="850">
        <v>1010</v>
      </c>
    </row>
    <row r="19" spans="1:18" ht="14.4" customHeight="1" x14ac:dyDescent="0.3">
      <c r="A19" s="831" t="s">
        <v>4723</v>
      </c>
      <c r="B19" s="832" t="s">
        <v>4724</v>
      </c>
      <c r="C19" s="832" t="s">
        <v>604</v>
      </c>
      <c r="D19" s="832" t="s">
        <v>4728</v>
      </c>
      <c r="E19" s="832" t="s">
        <v>4746</v>
      </c>
      <c r="F19" s="832" t="s">
        <v>4748</v>
      </c>
      <c r="G19" s="849">
        <v>5</v>
      </c>
      <c r="H19" s="849">
        <v>5040</v>
      </c>
      <c r="I19" s="832">
        <v>0.2938261528595581</v>
      </c>
      <c r="J19" s="832">
        <v>1008</v>
      </c>
      <c r="K19" s="849">
        <v>17</v>
      </c>
      <c r="L19" s="849">
        <v>17153</v>
      </c>
      <c r="M19" s="832">
        <v>1</v>
      </c>
      <c r="N19" s="832">
        <v>1009</v>
      </c>
      <c r="O19" s="849">
        <v>4</v>
      </c>
      <c r="P19" s="849">
        <v>4040</v>
      </c>
      <c r="Q19" s="837">
        <v>0.23552731300647117</v>
      </c>
      <c r="R19" s="850">
        <v>1010</v>
      </c>
    </row>
    <row r="20" spans="1:18" ht="14.4" customHeight="1" x14ac:dyDescent="0.3">
      <c r="A20" s="831" t="s">
        <v>4723</v>
      </c>
      <c r="B20" s="832" t="s">
        <v>4724</v>
      </c>
      <c r="C20" s="832" t="s">
        <v>604</v>
      </c>
      <c r="D20" s="832" t="s">
        <v>4728</v>
      </c>
      <c r="E20" s="832" t="s">
        <v>4749</v>
      </c>
      <c r="F20" s="832" t="s">
        <v>4750</v>
      </c>
      <c r="G20" s="849">
        <v>7</v>
      </c>
      <c r="H20" s="849">
        <v>14854</v>
      </c>
      <c r="I20" s="832">
        <v>1.75</v>
      </c>
      <c r="J20" s="832">
        <v>2122</v>
      </c>
      <c r="K20" s="849">
        <v>4</v>
      </c>
      <c r="L20" s="849">
        <v>8488</v>
      </c>
      <c r="M20" s="832">
        <v>1</v>
      </c>
      <c r="N20" s="832">
        <v>2122</v>
      </c>
      <c r="O20" s="849">
        <v>2</v>
      </c>
      <c r="P20" s="849">
        <v>4248</v>
      </c>
      <c r="Q20" s="837">
        <v>0.50047125353440147</v>
      </c>
      <c r="R20" s="850">
        <v>2124</v>
      </c>
    </row>
    <row r="21" spans="1:18" ht="14.4" customHeight="1" x14ac:dyDescent="0.3">
      <c r="A21" s="831" t="s">
        <v>4723</v>
      </c>
      <c r="B21" s="832" t="s">
        <v>4724</v>
      </c>
      <c r="C21" s="832" t="s">
        <v>604</v>
      </c>
      <c r="D21" s="832" t="s">
        <v>4728</v>
      </c>
      <c r="E21" s="832" t="s">
        <v>4751</v>
      </c>
      <c r="F21" s="832" t="s">
        <v>4752</v>
      </c>
      <c r="G21" s="849">
        <v>1</v>
      </c>
      <c r="H21" s="849">
        <v>318</v>
      </c>
      <c r="I21" s="832"/>
      <c r="J21" s="832">
        <v>318</v>
      </c>
      <c r="K21" s="849"/>
      <c r="L21" s="849"/>
      <c r="M21" s="832"/>
      <c r="N21" s="832"/>
      <c r="O21" s="849">
        <v>4</v>
      </c>
      <c r="P21" s="849">
        <v>1276</v>
      </c>
      <c r="Q21" s="837"/>
      <c r="R21" s="850">
        <v>319</v>
      </c>
    </row>
    <row r="22" spans="1:18" ht="14.4" customHeight="1" x14ac:dyDescent="0.3">
      <c r="A22" s="831" t="s">
        <v>4723</v>
      </c>
      <c r="B22" s="832" t="s">
        <v>4724</v>
      </c>
      <c r="C22" s="832" t="s">
        <v>604</v>
      </c>
      <c r="D22" s="832" t="s">
        <v>4728</v>
      </c>
      <c r="E22" s="832" t="s">
        <v>4753</v>
      </c>
      <c r="F22" s="832" t="s">
        <v>4754</v>
      </c>
      <c r="G22" s="849">
        <v>10</v>
      </c>
      <c r="H22" s="849">
        <v>8720</v>
      </c>
      <c r="I22" s="832">
        <v>1.2485681557846506</v>
      </c>
      <c r="J22" s="832">
        <v>872</v>
      </c>
      <c r="K22" s="849">
        <v>8</v>
      </c>
      <c r="L22" s="849">
        <v>6984</v>
      </c>
      <c r="M22" s="832">
        <v>1</v>
      </c>
      <c r="N22" s="832">
        <v>873</v>
      </c>
      <c r="O22" s="849">
        <v>4</v>
      </c>
      <c r="P22" s="849">
        <v>3496</v>
      </c>
      <c r="Q22" s="837">
        <v>0.50057273768613975</v>
      </c>
      <c r="R22" s="850">
        <v>874</v>
      </c>
    </row>
    <row r="23" spans="1:18" ht="14.4" customHeight="1" x14ac:dyDescent="0.3">
      <c r="A23" s="831" t="s">
        <v>4723</v>
      </c>
      <c r="B23" s="832" t="s">
        <v>4724</v>
      </c>
      <c r="C23" s="832" t="s">
        <v>604</v>
      </c>
      <c r="D23" s="832" t="s">
        <v>4728</v>
      </c>
      <c r="E23" s="832" t="s">
        <v>4755</v>
      </c>
      <c r="F23" s="832" t="s">
        <v>4756</v>
      </c>
      <c r="G23" s="849">
        <v>14</v>
      </c>
      <c r="H23" s="849">
        <v>466.67</v>
      </c>
      <c r="I23" s="832">
        <v>1.2727942179189966</v>
      </c>
      <c r="J23" s="832">
        <v>33.333571428571432</v>
      </c>
      <c r="K23" s="849">
        <v>11</v>
      </c>
      <c r="L23" s="849">
        <v>366.64999999999992</v>
      </c>
      <c r="M23" s="832">
        <v>1</v>
      </c>
      <c r="N23" s="832">
        <v>33.331818181818171</v>
      </c>
      <c r="O23" s="849">
        <v>6</v>
      </c>
      <c r="P23" s="849">
        <v>199.99</v>
      </c>
      <c r="Q23" s="837">
        <v>0.54545206600300022</v>
      </c>
      <c r="R23" s="850">
        <v>33.331666666666671</v>
      </c>
    </row>
    <row r="24" spans="1:18" ht="14.4" customHeight="1" x14ac:dyDescent="0.3">
      <c r="A24" s="831" t="s">
        <v>4723</v>
      </c>
      <c r="B24" s="832" t="s">
        <v>4724</v>
      </c>
      <c r="C24" s="832" t="s">
        <v>604</v>
      </c>
      <c r="D24" s="832" t="s">
        <v>4728</v>
      </c>
      <c r="E24" s="832" t="s">
        <v>4755</v>
      </c>
      <c r="F24" s="832" t="s">
        <v>4757</v>
      </c>
      <c r="G24" s="849">
        <v>358</v>
      </c>
      <c r="H24" s="849">
        <v>11933.35</v>
      </c>
      <c r="I24" s="832">
        <v>0.93963237853168735</v>
      </c>
      <c r="J24" s="832">
        <v>33.333379888268155</v>
      </c>
      <c r="K24" s="849">
        <v>381</v>
      </c>
      <c r="L24" s="849">
        <v>12700.02</v>
      </c>
      <c r="M24" s="832">
        <v>1</v>
      </c>
      <c r="N24" s="832">
        <v>33.333385826771654</v>
      </c>
      <c r="O24" s="849">
        <v>407</v>
      </c>
      <c r="P24" s="849">
        <v>13566.67</v>
      </c>
      <c r="Q24" s="837">
        <v>1.0682400500156692</v>
      </c>
      <c r="R24" s="850">
        <v>33.333341523341524</v>
      </c>
    </row>
    <row r="25" spans="1:18" ht="14.4" customHeight="1" x14ac:dyDescent="0.3">
      <c r="A25" s="831" t="s">
        <v>4723</v>
      </c>
      <c r="B25" s="832" t="s">
        <v>4724</v>
      </c>
      <c r="C25" s="832" t="s">
        <v>604</v>
      </c>
      <c r="D25" s="832" t="s">
        <v>4728</v>
      </c>
      <c r="E25" s="832" t="s">
        <v>4758</v>
      </c>
      <c r="F25" s="832" t="s">
        <v>4759</v>
      </c>
      <c r="G25" s="849">
        <v>107</v>
      </c>
      <c r="H25" s="849">
        <v>3959</v>
      </c>
      <c r="I25" s="832">
        <v>2.8918918918918921</v>
      </c>
      <c r="J25" s="832">
        <v>37</v>
      </c>
      <c r="K25" s="849">
        <v>37</v>
      </c>
      <c r="L25" s="849">
        <v>1369</v>
      </c>
      <c r="M25" s="832">
        <v>1</v>
      </c>
      <c r="N25" s="832">
        <v>37</v>
      </c>
      <c r="O25" s="849">
        <v>139</v>
      </c>
      <c r="P25" s="849">
        <v>5143</v>
      </c>
      <c r="Q25" s="837">
        <v>3.7567567567567566</v>
      </c>
      <c r="R25" s="850">
        <v>37</v>
      </c>
    </row>
    <row r="26" spans="1:18" ht="14.4" customHeight="1" x14ac:dyDescent="0.3">
      <c r="A26" s="831" t="s">
        <v>4723</v>
      </c>
      <c r="B26" s="832" t="s">
        <v>4724</v>
      </c>
      <c r="C26" s="832" t="s">
        <v>604</v>
      </c>
      <c r="D26" s="832" t="s">
        <v>4728</v>
      </c>
      <c r="E26" s="832" t="s">
        <v>4760</v>
      </c>
      <c r="F26" s="832" t="s">
        <v>4761</v>
      </c>
      <c r="G26" s="849">
        <v>1</v>
      </c>
      <c r="H26" s="849">
        <v>86</v>
      </c>
      <c r="I26" s="832">
        <v>1</v>
      </c>
      <c r="J26" s="832">
        <v>86</v>
      </c>
      <c r="K26" s="849">
        <v>1</v>
      </c>
      <c r="L26" s="849">
        <v>86</v>
      </c>
      <c r="M26" s="832">
        <v>1</v>
      </c>
      <c r="N26" s="832">
        <v>86</v>
      </c>
      <c r="O26" s="849"/>
      <c r="P26" s="849"/>
      <c r="Q26" s="837"/>
      <c r="R26" s="850"/>
    </row>
    <row r="27" spans="1:18" ht="14.4" customHeight="1" x14ac:dyDescent="0.3">
      <c r="A27" s="831" t="s">
        <v>4723</v>
      </c>
      <c r="B27" s="832" t="s">
        <v>4724</v>
      </c>
      <c r="C27" s="832" t="s">
        <v>604</v>
      </c>
      <c r="D27" s="832" t="s">
        <v>4728</v>
      </c>
      <c r="E27" s="832" t="s">
        <v>4760</v>
      </c>
      <c r="F27" s="832" t="s">
        <v>4762</v>
      </c>
      <c r="G27" s="849">
        <v>1</v>
      </c>
      <c r="H27" s="849">
        <v>86</v>
      </c>
      <c r="I27" s="832">
        <v>0.5</v>
      </c>
      <c r="J27" s="832">
        <v>86</v>
      </c>
      <c r="K27" s="849">
        <v>2</v>
      </c>
      <c r="L27" s="849">
        <v>172</v>
      </c>
      <c r="M27" s="832">
        <v>1</v>
      </c>
      <c r="N27" s="832">
        <v>86</v>
      </c>
      <c r="O27" s="849"/>
      <c r="P27" s="849"/>
      <c r="Q27" s="837"/>
      <c r="R27" s="850"/>
    </row>
    <row r="28" spans="1:18" ht="14.4" customHeight="1" x14ac:dyDescent="0.3">
      <c r="A28" s="831" t="s">
        <v>4723</v>
      </c>
      <c r="B28" s="832" t="s">
        <v>4724</v>
      </c>
      <c r="C28" s="832" t="s">
        <v>604</v>
      </c>
      <c r="D28" s="832" t="s">
        <v>4728</v>
      </c>
      <c r="E28" s="832" t="s">
        <v>4763</v>
      </c>
      <c r="F28" s="832" t="s">
        <v>4764</v>
      </c>
      <c r="G28" s="849">
        <v>1</v>
      </c>
      <c r="H28" s="849">
        <v>32</v>
      </c>
      <c r="I28" s="832">
        <v>0.5</v>
      </c>
      <c r="J28" s="832">
        <v>32</v>
      </c>
      <c r="K28" s="849">
        <v>2</v>
      </c>
      <c r="L28" s="849">
        <v>64</v>
      </c>
      <c r="M28" s="832">
        <v>1</v>
      </c>
      <c r="N28" s="832">
        <v>32</v>
      </c>
      <c r="O28" s="849"/>
      <c r="P28" s="849"/>
      <c r="Q28" s="837"/>
      <c r="R28" s="850"/>
    </row>
    <row r="29" spans="1:18" ht="14.4" customHeight="1" x14ac:dyDescent="0.3">
      <c r="A29" s="831" t="s">
        <v>4723</v>
      </c>
      <c r="B29" s="832" t="s">
        <v>4724</v>
      </c>
      <c r="C29" s="832" t="s">
        <v>604</v>
      </c>
      <c r="D29" s="832" t="s">
        <v>4728</v>
      </c>
      <c r="E29" s="832" t="s">
        <v>4763</v>
      </c>
      <c r="F29" s="832" t="s">
        <v>4765</v>
      </c>
      <c r="G29" s="849"/>
      <c r="H29" s="849"/>
      <c r="I29" s="832"/>
      <c r="J29" s="832"/>
      <c r="K29" s="849">
        <v>1</v>
      </c>
      <c r="L29" s="849">
        <v>32</v>
      </c>
      <c r="M29" s="832">
        <v>1</v>
      </c>
      <c r="N29" s="832">
        <v>32</v>
      </c>
      <c r="O29" s="849"/>
      <c r="P29" s="849"/>
      <c r="Q29" s="837"/>
      <c r="R29" s="850"/>
    </row>
    <row r="30" spans="1:18" ht="14.4" customHeight="1" x14ac:dyDescent="0.3">
      <c r="A30" s="831" t="s">
        <v>4723</v>
      </c>
      <c r="B30" s="832" t="s">
        <v>4724</v>
      </c>
      <c r="C30" s="832" t="s">
        <v>604</v>
      </c>
      <c r="D30" s="832" t="s">
        <v>4728</v>
      </c>
      <c r="E30" s="832" t="s">
        <v>4766</v>
      </c>
      <c r="F30" s="832" t="s">
        <v>4767</v>
      </c>
      <c r="G30" s="849">
        <v>38</v>
      </c>
      <c r="H30" s="849">
        <v>73302</v>
      </c>
      <c r="I30" s="832">
        <v>1.2992201347040058</v>
      </c>
      <c r="J30" s="832">
        <v>1929</v>
      </c>
      <c r="K30" s="849">
        <v>28</v>
      </c>
      <c r="L30" s="849">
        <v>56420</v>
      </c>
      <c r="M30" s="832">
        <v>1</v>
      </c>
      <c r="N30" s="832">
        <v>2015</v>
      </c>
      <c r="O30" s="849">
        <v>50</v>
      </c>
      <c r="P30" s="849">
        <v>100800</v>
      </c>
      <c r="Q30" s="837">
        <v>1.7866004962779156</v>
      </c>
      <c r="R30" s="850">
        <v>2016</v>
      </c>
    </row>
    <row r="31" spans="1:18" ht="14.4" customHeight="1" x14ac:dyDescent="0.3">
      <c r="A31" s="831" t="s">
        <v>4723</v>
      </c>
      <c r="B31" s="832" t="s">
        <v>4724</v>
      </c>
      <c r="C31" s="832" t="s">
        <v>604</v>
      </c>
      <c r="D31" s="832" t="s">
        <v>4728</v>
      </c>
      <c r="E31" s="832" t="s">
        <v>4766</v>
      </c>
      <c r="F31" s="832" t="s">
        <v>4768</v>
      </c>
      <c r="G31" s="849">
        <v>1</v>
      </c>
      <c r="H31" s="849">
        <v>1929</v>
      </c>
      <c r="I31" s="832">
        <v>0.19146401985111663</v>
      </c>
      <c r="J31" s="832">
        <v>1929</v>
      </c>
      <c r="K31" s="849">
        <v>5</v>
      </c>
      <c r="L31" s="849">
        <v>10075</v>
      </c>
      <c r="M31" s="832">
        <v>1</v>
      </c>
      <c r="N31" s="832">
        <v>2015</v>
      </c>
      <c r="O31" s="849">
        <v>4</v>
      </c>
      <c r="P31" s="849">
        <v>8064</v>
      </c>
      <c r="Q31" s="837">
        <v>0.8003970223325062</v>
      </c>
      <c r="R31" s="850">
        <v>2016</v>
      </c>
    </row>
    <row r="32" spans="1:18" ht="14.4" customHeight="1" x14ac:dyDescent="0.3">
      <c r="A32" s="831" t="s">
        <v>4723</v>
      </c>
      <c r="B32" s="832" t="s">
        <v>4724</v>
      </c>
      <c r="C32" s="832" t="s">
        <v>604</v>
      </c>
      <c r="D32" s="832" t="s">
        <v>4728</v>
      </c>
      <c r="E32" s="832" t="s">
        <v>4769</v>
      </c>
      <c r="F32" s="832" t="s">
        <v>4770</v>
      </c>
      <c r="G32" s="849">
        <v>3</v>
      </c>
      <c r="H32" s="849">
        <v>1062</v>
      </c>
      <c r="I32" s="832">
        <v>0.27195902688860435</v>
      </c>
      <c r="J32" s="832">
        <v>354</v>
      </c>
      <c r="K32" s="849">
        <v>11</v>
      </c>
      <c r="L32" s="849">
        <v>3905</v>
      </c>
      <c r="M32" s="832">
        <v>1</v>
      </c>
      <c r="N32" s="832">
        <v>355</v>
      </c>
      <c r="O32" s="849">
        <v>7</v>
      </c>
      <c r="P32" s="849">
        <v>2485</v>
      </c>
      <c r="Q32" s="837">
        <v>0.63636363636363635</v>
      </c>
      <c r="R32" s="850">
        <v>355</v>
      </c>
    </row>
    <row r="33" spans="1:18" ht="14.4" customHeight="1" x14ac:dyDescent="0.3">
      <c r="A33" s="831" t="s">
        <v>4723</v>
      </c>
      <c r="B33" s="832" t="s">
        <v>4724</v>
      </c>
      <c r="C33" s="832" t="s">
        <v>604</v>
      </c>
      <c r="D33" s="832" t="s">
        <v>4728</v>
      </c>
      <c r="E33" s="832" t="s">
        <v>4769</v>
      </c>
      <c r="F33" s="832" t="s">
        <v>4771</v>
      </c>
      <c r="G33" s="849">
        <v>340</v>
      </c>
      <c r="H33" s="849">
        <v>120360</v>
      </c>
      <c r="I33" s="832">
        <v>0.93400069840530786</v>
      </c>
      <c r="J33" s="832">
        <v>354</v>
      </c>
      <c r="K33" s="849">
        <v>363</v>
      </c>
      <c r="L33" s="849">
        <v>128865</v>
      </c>
      <c r="M33" s="832">
        <v>1</v>
      </c>
      <c r="N33" s="832">
        <v>355</v>
      </c>
      <c r="O33" s="849">
        <v>417</v>
      </c>
      <c r="P33" s="849">
        <v>148035</v>
      </c>
      <c r="Q33" s="837">
        <v>1.1487603305785123</v>
      </c>
      <c r="R33" s="850">
        <v>355</v>
      </c>
    </row>
    <row r="34" spans="1:18" ht="14.4" customHeight="1" x14ac:dyDescent="0.3">
      <c r="A34" s="831" t="s">
        <v>4723</v>
      </c>
      <c r="B34" s="832" t="s">
        <v>4724</v>
      </c>
      <c r="C34" s="832" t="s">
        <v>604</v>
      </c>
      <c r="D34" s="832" t="s">
        <v>4728</v>
      </c>
      <c r="E34" s="832" t="s">
        <v>4772</v>
      </c>
      <c r="F34" s="832" t="s">
        <v>4773</v>
      </c>
      <c r="G34" s="849"/>
      <c r="H34" s="849"/>
      <c r="I34" s="832"/>
      <c r="J34" s="832"/>
      <c r="K34" s="849"/>
      <c r="L34" s="849"/>
      <c r="M34" s="832"/>
      <c r="N34" s="832"/>
      <c r="O34" s="849">
        <v>1</v>
      </c>
      <c r="P34" s="849">
        <v>223</v>
      </c>
      <c r="Q34" s="837"/>
      <c r="R34" s="850">
        <v>223</v>
      </c>
    </row>
    <row r="35" spans="1:18" ht="14.4" customHeight="1" x14ac:dyDescent="0.3">
      <c r="A35" s="831" t="s">
        <v>4723</v>
      </c>
      <c r="B35" s="832" t="s">
        <v>4724</v>
      </c>
      <c r="C35" s="832" t="s">
        <v>604</v>
      </c>
      <c r="D35" s="832" t="s">
        <v>4728</v>
      </c>
      <c r="E35" s="832" t="s">
        <v>4772</v>
      </c>
      <c r="F35" s="832" t="s">
        <v>4774</v>
      </c>
      <c r="G35" s="849"/>
      <c r="H35" s="849"/>
      <c r="I35" s="832"/>
      <c r="J35" s="832"/>
      <c r="K35" s="849"/>
      <c r="L35" s="849"/>
      <c r="M35" s="832"/>
      <c r="N35" s="832"/>
      <c r="O35" s="849">
        <v>2</v>
      </c>
      <c r="P35" s="849">
        <v>446</v>
      </c>
      <c r="Q35" s="837"/>
      <c r="R35" s="850">
        <v>223</v>
      </c>
    </row>
    <row r="36" spans="1:18" ht="14.4" customHeight="1" x14ac:dyDescent="0.3">
      <c r="A36" s="831" t="s">
        <v>4723</v>
      </c>
      <c r="B36" s="832" t="s">
        <v>4724</v>
      </c>
      <c r="C36" s="832" t="s">
        <v>604</v>
      </c>
      <c r="D36" s="832" t="s">
        <v>4728</v>
      </c>
      <c r="E36" s="832" t="s">
        <v>4775</v>
      </c>
      <c r="F36" s="832" t="s">
        <v>4776</v>
      </c>
      <c r="G36" s="849">
        <v>25</v>
      </c>
      <c r="H36" s="849">
        <v>4425</v>
      </c>
      <c r="I36" s="832">
        <v>2.5</v>
      </c>
      <c r="J36" s="832">
        <v>177</v>
      </c>
      <c r="K36" s="849">
        <v>10</v>
      </c>
      <c r="L36" s="849">
        <v>1770</v>
      </c>
      <c r="M36" s="832">
        <v>1</v>
      </c>
      <c r="N36" s="832">
        <v>177</v>
      </c>
      <c r="O36" s="849">
        <v>3</v>
      </c>
      <c r="P36" s="849">
        <v>534</v>
      </c>
      <c r="Q36" s="837">
        <v>0.30169491525423731</v>
      </c>
      <c r="R36" s="850">
        <v>178</v>
      </c>
    </row>
    <row r="37" spans="1:18" ht="14.4" customHeight="1" x14ac:dyDescent="0.3">
      <c r="A37" s="831" t="s">
        <v>4723</v>
      </c>
      <c r="B37" s="832" t="s">
        <v>4724</v>
      </c>
      <c r="C37" s="832" t="s">
        <v>604</v>
      </c>
      <c r="D37" s="832" t="s">
        <v>4728</v>
      </c>
      <c r="E37" s="832" t="s">
        <v>4775</v>
      </c>
      <c r="F37" s="832" t="s">
        <v>4777</v>
      </c>
      <c r="G37" s="849">
        <v>3</v>
      </c>
      <c r="H37" s="849">
        <v>531</v>
      </c>
      <c r="I37" s="832">
        <v>0.5</v>
      </c>
      <c r="J37" s="832">
        <v>177</v>
      </c>
      <c r="K37" s="849">
        <v>6</v>
      </c>
      <c r="L37" s="849">
        <v>1062</v>
      </c>
      <c r="M37" s="832">
        <v>1</v>
      </c>
      <c r="N37" s="832">
        <v>177</v>
      </c>
      <c r="O37" s="849">
        <v>7</v>
      </c>
      <c r="P37" s="849">
        <v>1246</v>
      </c>
      <c r="Q37" s="837">
        <v>1.1732580037664784</v>
      </c>
      <c r="R37" s="850">
        <v>178</v>
      </c>
    </row>
    <row r="38" spans="1:18" ht="14.4" customHeight="1" x14ac:dyDescent="0.3">
      <c r="A38" s="831" t="s">
        <v>4723</v>
      </c>
      <c r="B38" s="832" t="s">
        <v>4724</v>
      </c>
      <c r="C38" s="832" t="s">
        <v>604</v>
      </c>
      <c r="D38" s="832" t="s">
        <v>4728</v>
      </c>
      <c r="E38" s="832" t="s">
        <v>4778</v>
      </c>
      <c r="F38" s="832" t="s">
        <v>4779</v>
      </c>
      <c r="G38" s="849"/>
      <c r="H38" s="849"/>
      <c r="I38" s="832"/>
      <c r="J38" s="832"/>
      <c r="K38" s="849"/>
      <c r="L38" s="849"/>
      <c r="M38" s="832"/>
      <c r="N38" s="832"/>
      <c r="O38" s="849">
        <v>1</v>
      </c>
      <c r="P38" s="849">
        <v>751</v>
      </c>
      <c r="Q38" s="837"/>
      <c r="R38" s="850">
        <v>751</v>
      </c>
    </row>
    <row r="39" spans="1:18" ht="14.4" customHeight="1" x14ac:dyDescent="0.3">
      <c r="A39" s="831" t="s">
        <v>4723</v>
      </c>
      <c r="B39" s="832" t="s">
        <v>4724</v>
      </c>
      <c r="C39" s="832" t="s">
        <v>604</v>
      </c>
      <c r="D39" s="832" t="s">
        <v>4728</v>
      </c>
      <c r="E39" s="832" t="s">
        <v>4780</v>
      </c>
      <c r="F39" s="832" t="s">
        <v>4781</v>
      </c>
      <c r="G39" s="849">
        <v>20</v>
      </c>
      <c r="H39" s="849">
        <v>1180</v>
      </c>
      <c r="I39" s="832">
        <v>3.3333333333333335</v>
      </c>
      <c r="J39" s="832">
        <v>59</v>
      </c>
      <c r="K39" s="849">
        <v>6</v>
      </c>
      <c r="L39" s="849">
        <v>354</v>
      </c>
      <c r="M39" s="832">
        <v>1</v>
      </c>
      <c r="N39" s="832">
        <v>59</v>
      </c>
      <c r="O39" s="849">
        <v>14</v>
      </c>
      <c r="P39" s="849">
        <v>826</v>
      </c>
      <c r="Q39" s="837">
        <v>2.3333333333333335</v>
      </c>
      <c r="R39" s="850">
        <v>59</v>
      </c>
    </row>
    <row r="40" spans="1:18" ht="14.4" customHeight="1" x14ac:dyDescent="0.3">
      <c r="A40" s="831" t="s">
        <v>4723</v>
      </c>
      <c r="B40" s="832" t="s">
        <v>4724</v>
      </c>
      <c r="C40" s="832" t="s">
        <v>604</v>
      </c>
      <c r="D40" s="832" t="s">
        <v>4728</v>
      </c>
      <c r="E40" s="832" t="s">
        <v>4782</v>
      </c>
      <c r="F40" s="832" t="s">
        <v>4783</v>
      </c>
      <c r="G40" s="849"/>
      <c r="H40" s="849"/>
      <c r="I40" s="832"/>
      <c r="J40" s="832"/>
      <c r="K40" s="849">
        <v>1</v>
      </c>
      <c r="L40" s="849">
        <v>498</v>
      </c>
      <c r="M40" s="832">
        <v>1</v>
      </c>
      <c r="N40" s="832">
        <v>498</v>
      </c>
      <c r="O40" s="849"/>
      <c r="P40" s="849"/>
      <c r="Q40" s="837"/>
      <c r="R40" s="850"/>
    </row>
    <row r="41" spans="1:18" ht="14.4" customHeight="1" x14ac:dyDescent="0.3">
      <c r="A41" s="831" t="s">
        <v>4723</v>
      </c>
      <c r="B41" s="832" t="s">
        <v>4724</v>
      </c>
      <c r="C41" s="832" t="s">
        <v>604</v>
      </c>
      <c r="D41" s="832" t="s">
        <v>4728</v>
      </c>
      <c r="E41" s="832" t="s">
        <v>4784</v>
      </c>
      <c r="F41" s="832" t="s">
        <v>4785</v>
      </c>
      <c r="G41" s="849">
        <v>1</v>
      </c>
      <c r="H41" s="849">
        <v>540</v>
      </c>
      <c r="I41" s="832"/>
      <c r="J41" s="832">
        <v>540</v>
      </c>
      <c r="K41" s="849"/>
      <c r="L41" s="849"/>
      <c r="M41" s="832"/>
      <c r="N41" s="832"/>
      <c r="O41" s="849"/>
      <c r="P41" s="849"/>
      <c r="Q41" s="837"/>
      <c r="R41" s="850"/>
    </row>
    <row r="42" spans="1:18" ht="14.4" customHeight="1" x14ac:dyDescent="0.3">
      <c r="A42" s="831" t="s">
        <v>4723</v>
      </c>
      <c r="B42" s="832" t="s">
        <v>4786</v>
      </c>
      <c r="C42" s="832" t="s">
        <v>604</v>
      </c>
      <c r="D42" s="832" t="s">
        <v>4728</v>
      </c>
      <c r="E42" s="832" t="s">
        <v>4787</v>
      </c>
      <c r="F42" s="832" t="s">
        <v>4788</v>
      </c>
      <c r="G42" s="849">
        <v>36</v>
      </c>
      <c r="H42" s="849">
        <v>2988</v>
      </c>
      <c r="I42" s="832">
        <v>2</v>
      </c>
      <c r="J42" s="832">
        <v>83</v>
      </c>
      <c r="K42" s="849">
        <v>18</v>
      </c>
      <c r="L42" s="849">
        <v>1494</v>
      </c>
      <c r="M42" s="832">
        <v>1</v>
      </c>
      <c r="N42" s="832">
        <v>83</v>
      </c>
      <c r="O42" s="849">
        <v>17</v>
      </c>
      <c r="P42" s="849">
        <v>1411</v>
      </c>
      <c r="Q42" s="837">
        <v>0.94444444444444442</v>
      </c>
      <c r="R42" s="850">
        <v>83</v>
      </c>
    </row>
    <row r="43" spans="1:18" ht="14.4" customHeight="1" x14ac:dyDescent="0.3">
      <c r="A43" s="831" t="s">
        <v>4723</v>
      </c>
      <c r="B43" s="832" t="s">
        <v>4786</v>
      </c>
      <c r="C43" s="832" t="s">
        <v>604</v>
      </c>
      <c r="D43" s="832" t="s">
        <v>4728</v>
      </c>
      <c r="E43" s="832" t="s">
        <v>4789</v>
      </c>
      <c r="F43" s="832" t="s">
        <v>4790</v>
      </c>
      <c r="G43" s="849">
        <v>6</v>
      </c>
      <c r="H43" s="849">
        <v>636</v>
      </c>
      <c r="I43" s="832">
        <v>6</v>
      </c>
      <c r="J43" s="832">
        <v>106</v>
      </c>
      <c r="K43" s="849">
        <v>1</v>
      </c>
      <c r="L43" s="849">
        <v>106</v>
      </c>
      <c r="M43" s="832">
        <v>1</v>
      </c>
      <c r="N43" s="832">
        <v>106</v>
      </c>
      <c r="O43" s="849">
        <v>2</v>
      </c>
      <c r="P43" s="849">
        <v>212</v>
      </c>
      <c r="Q43" s="837">
        <v>2</v>
      </c>
      <c r="R43" s="850">
        <v>106</v>
      </c>
    </row>
    <row r="44" spans="1:18" ht="14.4" customHeight="1" x14ac:dyDescent="0.3">
      <c r="A44" s="831" t="s">
        <v>4723</v>
      </c>
      <c r="B44" s="832" t="s">
        <v>4786</v>
      </c>
      <c r="C44" s="832" t="s">
        <v>604</v>
      </c>
      <c r="D44" s="832" t="s">
        <v>4728</v>
      </c>
      <c r="E44" s="832" t="s">
        <v>4729</v>
      </c>
      <c r="F44" s="832" t="s">
        <v>4730</v>
      </c>
      <c r="G44" s="849">
        <v>12</v>
      </c>
      <c r="H44" s="849">
        <v>444</v>
      </c>
      <c r="I44" s="832">
        <v>0.8</v>
      </c>
      <c r="J44" s="832">
        <v>37</v>
      </c>
      <c r="K44" s="849">
        <v>15</v>
      </c>
      <c r="L44" s="849">
        <v>555</v>
      </c>
      <c r="M44" s="832">
        <v>1</v>
      </c>
      <c r="N44" s="832">
        <v>37</v>
      </c>
      <c r="O44" s="849">
        <v>11</v>
      </c>
      <c r="P44" s="849">
        <v>407</v>
      </c>
      <c r="Q44" s="837">
        <v>0.73333333333333328</v>
      </c>
      <c r="R44" s="850">
        <v>37</v>
      </c>
    </row>
    <row r="45" spans="1:18" ht="14.4" customHeight="1" x14ac:dyDescent="0.3">
      <c r="A45" s="831" t="s">
        <v>4723</v>
      </c>
      <c r="B45" s="832" t="s">
        <v>4786</v>
      </c>
      <c r="C45" s="832" t="s">
        <v>604</v>
      </c>
      <c r="D45" s="832" t="s">
        <v>4728</v>
      </c>
      <c r="E45" s="832" t="s">
        <v>4729</v>
      </c>
      <c r="F45" s="832" t="s">
        <v>4731</v>
      </c>
      <c r="G45" s="849">
        <v>6</v>
      </c>
      <c r="H45" s="849">
        <v>222</v>
      </c>
      <c r="I45" s="832">
        <v>0.75</v>
      </c>
      <c r="J45" s="832">
        <v>37</v>
      </c>
      <c r="K45" s="849">
        <v>8</v>
      </c>
      <c r="L45" s="849">
        <v>296</v>
      </c>
      <c r="M45" s="832">
        <v>1</v>
      </c>
      <c r="N45" s="832">
        <v>37</v>
      </c>
      <c r="O45" s="849">
        <v>4</v>
      </c>
      <c r="P45" s="849">
        <v>148</v>
      </c>
      <c r="Q45" s="837">
        <v>0.5</v>
      </c>
      <c r="R45" s="850">
        <v>37</v>
      </c>
    </row>
    <row r="46" spans="1:18" ht="14.4" customHeight="1" x14ac:dyDescent="0.3">
      <c r="A46" s="831" t="s">
        <v>4723</v>
      </c>
      <c r="B46" s="832" t="s">
        <v>4786</v>
      </c>
      <c r="C46" s="832" t="s">
        <v>604</v>
      </c>
      <c r="D46" s="832" t="s">
        <v>4728</v>
      </c>
      <c r="E46" s="832" t="s">
        <v>4737</v>
      </c>
      <c r="F46" s="832" t="s">
        <v>4738</v>
      </c>
      <c r="G46" s="849"/>
      <c r="H46" s="849"/>
      <c r="I46" s="832"/>
      <c r="J46" s="832"/>
      <c r="K46" s="849"/>
      <c r="L46" s="849"/>
      <c r="M46" s="832"/>
      <c r="N46" s="832"/>
      <c r="O46" s="849">
        <v>36</v>
      </c>
      <c r="P46" s="849">
        <v>5076</v>
      </c>
      <c r="Q46" s="837"/>
      <c r="R46" s="850">
        <v>141</v>
      </c>
    </row>
    <row r="47" spans="1:18" ht="14.4" customHeight="1" x14ac:dyDescent="0.3">
      <c r="A47" s="831" t="s">
        <v>4723</v>
      </c>
      <c r="B47" s="832" t="s">
        <v>4786</v>
      </c>
      <c r="C47" s="832" t="s">
        <v>604</v>
      </c>
      <c r="D47" s="832" t="s">
        <v>4728</v>
      </c>
      <c r="E47" s="832" t="s">
        <v>4737</v>
      </c>
      <c r="F47" s="832" t="s">
        <v>4739</v>
      </c>
      <c r="G47" s="849"/>
      <c r="H47" s="849"/>
      <c r="I47" s="832"/>
      <c r="J47" s="832"/>
      <c r="K47" s="849">
        <v>11</v>
      </c>
      <c r="L47" s="849">
        <v>1551</v>
      </c>
      <c r="M47" s="832">
        <v>1</v>
      </c>
      <c r="N47" s="832">
        <v>141</v>
      </c>
      <c r="O47" s="849"/>
      <c r="P47" s="849"/>
      <c r="Q47" s="837"/>
      <c r="R47" s="850"/>
    </row>
    <row r="48" spans="1:18" ht="14.4" customHeight="1" x14ac:dyDescent="0.3">
      <c r="A48" s="831" t="s">
        <v>4723</v>
      </c>
      <c r="B48" s="832" t="s">
        <v>4786</v>
      </c>
      <c r="C48" s="832" t="s">
        <v>604</v>
      </c>
      <c r="D48" s="832" t="s">
        <v>4728</v>
      </c>
      <c r="E48" s="832" t="s">
        <v>4791</v>
      </c>
      <c r="F48" s="832" t="s">
        <v>4792</v>
      </c>
      <c r="G48" s="849">
        <v>3</v>
      </c>
      <c r="H48" s="849">
        <v>378</v>
      </c>
      <c r="I48" s="832">
        <v>0.6</v>
      </c>
      <c r="J48" s="832">
        <v>126</v>
      </c>
      <c r="K48" s="849">
        <v>5</v>
      </c>
      <c r="L48" s="849">
        <v>630</v>
      </c>
      <c r="M48" s="832">
        <v>1</v>
      </c>
      <c r="N48" s="832">
        <v>126</v>
      </c>
      <c r="O48" s="849">
        <v>6</v>
      </c>
      <c r="P48" s="849">
        <v>762</v>
      </c>
      <c r="Q48" s="837">
        <v>1.2095238095238094</v>
      </c>
      <c r="R48" s="850">
        <v>127</v>
      </c>
    </row>
    <row r="49" spans="1:18" ht="14.4" customHeight="1" x14ac:dyDescent="0.3">
      <c r="A49" s="831" t="s">
        <v>4723</v>
      </c>
      <c r="B49" s="832" t="s">
        <v>4786</v>
      </c>
      <c r="C49" s="832" t="s">
        <v>604</v>
      </c>
      <c r="D49" s="832" t="s">
        <v>4728</v>
      </c>
      <c r="E49" s="832" t="s">
        <v>4791</v>
      </c>
      <c r="F49" s="832" t="s">
        <v>4793</v>
      </c>
      <c r="G49" s="849">
        <v>65</v>
      </c>
      <c r="H49" s="849">
        <v>8190</v>
      </c>
      <c r="I49" s="832">
        <v>2.2413793103448274</v>
      </c>
      <c r="J49" s="832">
        <v>126</v>
      </c>
      <c r="K49" s="849">
        <v>29</v>
      </c>
      <c r="L49" s="849">
        <v>3654</v>
      </c>
      <c r="M49" s="832">
        <v>1</v>
      </c>
      <c r="N49" s="832">
        <v>126</v>
      </c>
      <c r="O49" s="849">
        <v>35</v>
      </c>
      <c r="P49" s="849">
        <v>4445</v>
      </c>
      <c r="Q49" s="837">
        <v>1.2164750957854407</v>
      </c>
      <c r="R49" s="850">
        <v>127</v>
      </c>
    </row>
    <row r="50" spans="1:18" ht="14.4" customHeight="1" x14ac:dyDescent="0.3">
      <c r="A50" s="831" t="s">
        <v>4723</v>
      </c>
      <c r="B50" s="832" t="s">
        <v>4786</v>
      </c>
      <c r="C50" s="832" t="s">
        <v>604</v>
      </c>
      <c r="D50" s="832" t="s">
        <v>4728</v>
      </c>
      <c r="E50" s="832" t="s">
        <v>4794</v>
      </c>
      <c r="F50" s="832" t="s">
        <v>4795</v>
      </c>
      <c r="G50" s="849"/>
      <c r="H50" s="849"/>
      <c r="I50" s="832"/>
      <c r="J50" s="832"/>
      <c r="K50" s="849">
        <v>1</v>
      </c>
      <c r="L50" s="849">
        <v>428</v>
      </c>
      <c r="M50" s="832">
        <v>1</v>
      </c>
      <c r="N50" s="832">
        <v>428</v>
      </c>
      <c r="O50" s="849">
        <v>1</v>
      </c>
      <c r="P50" s="849">
        <v>428</v>
      </c>
      <c r="Q50" s="837">
        <v>1</v>
      </c>
      <c r="R50" s="850">
        <v>428</v>
      </c>
    </row>
    <row r="51" spans="1:18" ht="14.4" customHeight="1" x14ac:dyDescent="0.3">
      <c r="A51" s="831" t="s">
        <v>4723</v>
      </c>
      <c r="B51" s="832" t="s">
        <v>4786</v>
      </c>
      <c r="C51" s="832" t="s">
        <v>604</v>
      </c>
      <c r="D51" s="832" t="s">
        <v>4728</v>
      </c>
      <c r="E51" s="832" t="s">
        <v>4794</v>
      </c>
      <c r="F51" s="832" t="s">
        <v>4796</v>
      </c>
      <c r="G51" s="849">
        <v>3</v>
      </c>
      <c r="H51" s="849">
        <v>1281</v>
      </c>
      <c r="I51" s="832">
        <v>1.4964953271028036</v>
      </c>
      <c r="J51" s="832">
        <v>427</v>
      </c>
      <c r="K51" s="849">
        <v>2</v>
      </c>
      <c r="L51" s="849">
        <v>856</v>
      </c>
      <c r="M51" s="832">
        <v>1</v>
      </c>
      <c r="N51" s="832">
        <v>428</v>
      </c>
      <c r="O51" s="849">
        <v>1</v>
      </c>
      <c r="P51" s="849">
        <v>428</v>
      </c>
      <c r="Q51" s="837">
        <v>0.5</v>
      </c>
      <c r="R51" s="850">
        <v>428</v>
      </c>
    </row>
    <row r="52" spans="1:18" ht="14.4" customHeight="1" x14ac:dyDescent="0.3">
      <c r="A52" s="831" t="s">
        <v>4723</v>
      </c>
      <c r="B52" s="832" t="s">
        <v>4786</v>
      </c>
      <c r="C52" s="832" t="s">
        <v>604</v>
      </c>
      <c r="D52" s="832" t="s">
        <v>4728</v>
      </c>
      <c r="E52" s="832" t="s">
        <v>4753</v>
      </c>
      <c r="F52" s="832" t="s">
        <v>4754</v>
      </c>
      <c r="G52" s="849"/>
      <c r="H52" s="849"/>
      <c r="I52" s="832"/>
      <c r="J52" s="832"/>
      <c r="K52" s="849"/>
      <c r="L52" s="849"/>
      <c r="M52" s="832"/>
      <c r="N52" s="832"/>
      <c r="O52" s="849">
        <v>1</v>
      </c>
      <c r="P52" s="849">
        <v>874</v>
      </c>
      <c r="Q52" s="837"/>
      <c r="R52" s="850">
        <v>874</v>
      </c>
    </row>
    <row r="53" spans="1:18" ht="14.4" customHeight="1" x14ac:dyDescent="0.3">
      <c r="A53" s="831" t="s">
        <v>4723</v>
      </c>
      <c r="B53" s="832" t="s">
        <v>4786</v>
      </c>
      <c r="C53" s="832" t="s">
        <v>604</v>
      </c>
      <c r="D53" s="832" t="s">
        <v>4728</v>
      </c>
      <c r="E53" s="832" t="s">
        <v>4755</v>
      </c>
      <c r="F53" s="832" t="s">
        <v>4756</v>
      </c>
      <c r="G53" s="849">
        <v>12</v>
      </c>
      <c r="H53" s="849">
        <v>399.97999999999996</v>
      </c>
      <c r="I53" s="832">
        <v>2.0001000100010002</v>
      </c>
      <c r="J53" s="832">
        <v>33.331666666666663</v>
      </c>
      <c r="K53" s="849">
        <v>6</v>
      </c>
      <c r="L53" s="849">
        <v>199.97999999999996</v>
      </c>
      <c r="M53" s="832">
        <v>1</v>
      </c>
      <c r="N53" s="832">
        <v>33.329999999999991</v>
      </c>
      <c r="O53" s="849">
        <v>6</v>
      </c>
      <c r="P53" s="849">
        <v>199.98999999999995</v>
      </c>
      <c r="Q53" s="837">
        <v>1.0000500050004999</v>
      </c>
      <c r="R53" s="850">
        <v>33.331666666666656</v>
      </c>
    </row>
    <row r="54" spans="1:18" ht="14.4" customHeight="1" x14ac:dyDescent="0.3">
      <c r="A54" s="831" t="s">
        <v>4723</v>
      </c>
      <c r="B54" s="832" t="s">
        <v>4786</v>
      </c>
      <c r="C54" s="832" t="s">
        <v>604</v>
      </c>
      <c r="D54" s="832" t="s">
        <v>4728</v>
      </c>
      <c r="E54" s="832" t="s">
        <v>4755</v>
      </c>
      <c r="F54" s="832" t="s">
        <v>4757</v>
      </c>
      <c r="G54" s="849">
        <v>61</v>
      </c>
      <c r="H54" s="849">
        <v>2033.3099999999997</v>
      </c>
      <c r="I54" s="832">
        <v>2.0333303333033323</v>
      </c>
      <c r="J54" s="832">
        <v>33.332950819672128</v>
      </c>
      <c r="K54" s="849">
        <v>30</v>
      </c>
      <c r="L54" s="849">
        <v>999.99000000000012</v>
      </c>
      <c r="M54" s="832">
        <v>1</v>
      </c>
      <c r="N54" s="832">
        <v>33.333000000000006</v>
      </c>
      <c r="O54" s="849">
        <v>37</v>
      </c>
      <c r="P54" s="849">
        <v>1233.31</v>
      </c>
      <c r="Q54" s="837">
        <v>1.2333223332233321</v>
      </c>
      <c r="R54" s="850">
        <v>33.332702702702704</v>
      </c>
    </row>
    <row r="55" spans="1:18" ht="14.4" customHeight="1" x14ac:dyDescent="0.3">
      <c r="A55" s="831" t="s">
        <v>4723</v>
      </c>
      <c r="B55" s="832" t="s">
        <v>4786</v>
      </c>
      <c r="C55" s="832" t="s">
        <v>604</v>
      </c>
      <c r="D55" s="832" t="s">
        <v>4728</v>
      </c>
      <c r="E55" s="832" t="s">
        <v>4758</v>
      </c>
      <c r="F55" s="832" t="s">
        <v>4759</v>
      </c>
      <c r="G55" s="849">
        <v>29</v>
      </c>
      <c r="H55" s="849">
        <v>1073</v>
      </c>
      <c r="I55" s="832">
        <v>0.32222222222222224</v>
      </c>
      <c r="J55" s="832">
        <v>37</v>
      </c>
      <c r="K55" s="849">
        <v>90</v>
      </c>
      <c r="L55" s="849">
        <v>3330</v>
      </c>
      <c r="M55" s="832">
        <v>1</v>
      </c>
      <c r="N55" s="832">
        <v>37</v>
      </c>
      <c r="O55" s="849">
        <v>3</v>
      </c>
      <c r="P55" s="849">
        <v>111</v>
      </c>
      <c r="Q55" s="837">
        <v>3.3333333333333333E-2</v>
      </c>
      <c r="R55" s="850">
        <v>37</v>
      </c>
    </row>
    <row r="56" spans="1:18" ht="14.4" customHeight="1" x14ac:dyDescent="0.3">
      <c r="A56" s="831" t="s">
        <v>4723</v>
      </c>
      <c r="B56" s="832" t="s">
        <v>4786</v>
      </c>
      <c r="C56" s="832" t="s">
        <v>604</v>
      </c>
      <c r="D56" s="832" t="s">
        <v>4728</v>
      </c>
      <c r="E56" s="832" t="s">
        <v>4760</v>
      </c>
      <c r="F56" s="832" t="s">
        <v>4761</v>
      </c>
      <c r="G56" s="849">
        <v>3</v>
      </c>
      <c r="H56" s="849">
        <v>258</v>
      </c>
      <c r="I56" s="832">
        <v>3</v>
      </c>
      <c r="J56" s="832">
        <v>86</v>
      </c>
      <c r="K56" s="849">
        <v>1</v>
      </c>
      <c r="L56" s="849">
        <v>86</v>
      </c>
      <c r="M56" s="832">
        <v>1</v>
      </c>
      <c r="N56" s="832">
        <v>86</v>
      </c>
      <c r="O56" s="849">
        <v>2</v>
      </c>
      <c r="P56" s="849">
        <v>172</v>
      </c>
      <c r="Q56" s="837">
        <v>2</v>
      </c>
      <c r="R56" s="850">
        <v>86</v>
      </c>
    </row>
    <row r="57" spans="1:18" ht="14.4" customHeight="1" x14ac:dyDescent="0.3">
      <c r="A57" s="831" t="s">
        <v>4723</v>
      </c>
      <c r="B57" s="832" t="s">
        <v>4786</v>
      </c>
      <c r="C57" s="832" t="s">
        <v>604</v>
      </c>
      <c r="D57" s="832" t="s">
        <v>4728</v>
      </c>
      <c r="E57" s="832" t="s">
        <v>4760</v>
      </c>
      <c r="F57" s="832" t="s">
        <v>4762</v>
      </c>
      <c r="G57" s="849">
        <v>2</v>
      </c>
      <c r="H57" s="849">
        <v>172</v>
      </c>
      <c r="I57" s="832">
        <v>2</v>
      </c>
      <c r="J57" s="832">
        <v>86</v>
      </c>
      <c r="K57" s="849">
        <v>1</v>
      </c>
      <c r="L57" s="849">
        <v>86</v>
      </c>
      <c r="M57" s="832">
        <v>1</v>
      </c>
      <c r="N57" s="832">
        <v>86</v>
      </c>
      <c r="O57" s="849">
        <v>2</v>
      </c>
      <c r="P57" s="849">
        <v>172</v>
      </c>
      <c r="Q57" s="837">
        <v>2</v>
      </c>
      <c r="R57" s="850">
        <v>86</v>
      </c>
    </row>
    <row r="58" spans="1:18" ht="14.4" customHeight="1" x14ac:dyDescent="0.3">
      <c r="A58" s="831" t="s">
        <v>4723</v>
      </c>
      <c r="B58" s="832" t="s">
        <v>4786</v>
      </c>
      <c r="C58" s="832" t="s">
        <v>604</v>
      </c>
      <c r="D58" s="832" t="s">
        <v>4728</v>
      </c>
      <c r="E58" s="832" t="s">
        <v>4763</v>
      </c>
      <c r="F58" s="832" t="s">
        <v>4764</v>
      </c>
      <c r="G58" s="849">
        <v>2</v>
      </c>
      <c r="H58" s="849">
        <v>64</v>
      </c>
      <c r="I58" s="832">
        <v>2</v>
      </c>
      <c r="J58" s="832">
        <v>32</v>
      </c>
      <c r="K58" s="849">
        <v>1</v>
      </c>
      <c r="L58" s="849">
        <v>32</v>
      </c>
      <c r="M58" s="832">
        <v>1</v>
      </c>
      <c r="N58" s="832">
        <v>32</v>
      </c>
      <c r="O58" s="849"/>
      <c r="P58" s="849"/>
      <c r="Q58" s="837"/>
      <c r="R58" s="850"/>
    </row>
    <row r="59" spans="1:18" ht="14.4" customHeight="1" x14ac:dyDescent="0.3">
      <c r="A59" s="831" t="s">
        <v>4723</v>
      </c>
      <c r="B59" s="832" t="s">
        <v>4786</v>
      </c>
      <c r="C59" s="832" t="s">
        <v>604</v>
      </c>
      <c r="D59" s="832" t="s">
        <v>4728</v>
      </c>
      <c r="E59" s="832" t="s">
        <v>4763</v>
      </c>
      <c r="F59" s="832" t="s">
        <v>4765</v>
      </c>
      <c r="G59" s="849"/>
      <c r="H59" s="849"/>
      <c r="I59" s="832"/>
      <c r="J59" s="832"/>
      <c r="K59" s="849"/>
      <c r="L59" s="849"/>
      <c r="M59" s="832"/>
      <c r="N59" s="832"/>
      <c r="O59" s="849">
        <v>1</v>
      </c>
      <c r="P59" s="849">
        <v>32</v>
      </c>
      <c r="Q59" s="837"/>
      <c r="R59" s="850">
        <v>32</v>
      </c>
    </row>
    <row r="60" spans="1:18" ht="14.4" customHeight="1" x14ac:dyDescent="0.3">
      <c r="A60" s="831" t="s">
        <v>4723</v>
      </c>
      <c r="B60" s="832" t="s">
        <v>4786</v>
      </c>
      <c r="C60" s="832" t="s">
        <v>604</v>
      </c>
      <c r="D60" s="832" t="s">
        <v>4728</v>
      </c>
      <c r="E60" s="832" t="s">
        <v>4772</v>
      </c>
      <c r="F60" s="832" t="s">
        <v>4774</v>
      </c>
      <c r="G60" s="849">
        <v>1</v>
      </c>
      <c r="H60" s="849">
        <v>222</v>
      </c>
      <c r="I60" s="832">
        <v>0.99551569506726456</v>
      </c>
      <c r="J60" s="832">
        <v>222</v>
      </c>
      <c r="K60" s="849">
        <v>1</v>
      </c>
      <c r="L60" s="849">
        <v>223</v>
      </c>
      <c r="M60" s="832">
        <v>1</v>
      </c>
      <c r="N60" s="832">
        <v>223</v>
      </c>
      <c r="O60" s="849"/>
      <c r="P60" s="849"/>
      <c r="Q60" s="837"/>
      <c r="R60" s="850"/>
    </row>
    <row r="61" spans="1:18" ht="14.4" customHeight="1" x14ac:dyDescent="0.3">
      <c r="A61" s="831" t="s">
        <v>4723</v>
      </c>
      <c r="B61" s="832" t="s">
        <v>4786</v>
      </c>
      <c r="C61" s="832" t="s">
        <v>604</v>
      </c>
      <c r="D61" s="832" t="s">
        <v>4728</v>
      </c>
      <c r="E61" s="832" t="s">
        <v>4797</v>
      </c>
      <c r="F61" s="832" t="s">
        <v>4798</v>
      </c>
      <c r="G61" s="849">
        <v>2</v>
      </c>
      <c r="H61" s="849">
        <v>888</v>
      </c>
      <c r="I61" s="832"/>
      <c r="J61" s="832">
        <v>444</v>
      </c>
      <c r="K61" s="849"/>
      <c r="L61" s="849"/>
      <c r="M61" s="832"/>
      <c r="N61" s="832"/>
      <c r="O61" s="849"/>
      <c r="P61" s="849"/>
      <c r="Q61" s="837"/>
      <c r="R61" s="850"/>
    </row>
    <row r="62" spans="1:18" ht="14.4" customHeight="1" x14ac:dyDescent="0.3">
      <c r="A62" s="831" t="s">
        <v>4723</v>
      </c>
      <c r="B62" s="832" t="s">
        <v>4786</v>
      </c>
      <c r="C62" s="832" t="s">
        <v>604</v>
      </c>
      <c r="D62" s="832" t="s">
        <v>4728</v>
      </c>
      <c r="E62" s="832" t="s">
        <v>4799</v>
      </c>
      <c r="F62" s="832" t="s">
        <v>4800</v>
      </c>
      <c r="G62" s="849">
        <v>3</v>
      </c>
      <c r="H62" s="849">
        <v>369</v>
      </c>
      <c r="I62" s="832">
        <v>3</v>
      </c>
      <c r="J62" s="832">
        <v>123</v>
      </c>
      <c r="K62" s="849">
        <v>1</v>
      </c>
      <c r="L62" s="849">
        <v>123</v>
      </c>
      <c r="M62" s="832">
        <v>1</v>
      </c>
      <c r="N62" s="832">
        <v>123</v>
      </c>
      <c r="O62" s="849"/>
      <c r="P62" s="849"/>
      <c r="Q62" s="837"/>
      <c r="R62" s="850"/>
    </row>
    <row r="63" spans="1:18" ht="14.4" customHeight="1" x14ac:dyDescent="0.3">
      <c r="A63" s="831" t="s">
        <v>4723</v>
      </c>
      <c r="B63" s="832" t="s">
        <v>4786</v>
      </c>
      <c r="C63" s="832" t="s">
        <v>604</v>
      </c>
      <c r="D63" s="832" t="s">
        <v>4728</v>
      </c>
      <c r="E63" s="832" t="s">
        <v>4799</v>
      </c>
      <c r="F63" s="832" t="s">
        <v>4801</v>
      </c>
      <c r="G63" s="849"/>
      <c r="H63" s="849"/>
      <c r="I63" s="832"/>
      <c r="J63" s="832"/>
      <c r="K63" s="849">
        <v>1</v>
      </c>
      <c r="L63" s="849">
        <v>123</v>
      </c>
      <c r="M63" s="832">
        <v>1</v>
      </c>
      <c r="N63" s="832">
        <v>123</v>
      </c>
      <c r="O63" s="849">
        <v>1</v>
      </c>
      <c r="P63" s="849">
        <v>124</v>
      </c>
      <c r="Q63" s="837">
        <v>1.0081300813008129</v>
      </c>
      <c r="R63" s="850">
        <v>124</v>
      </c>
    </row>
    <row r="64" spans="1:18" ht="14.4" customHeight="1" x14ac:dyDescent="0.3">
      <c r="A64" s="831" t="s">
        <v>4723</v>
      </c>
      <c r="B64" s="832" t="s">
        <v>4786</v>
      </c>
      <c r="C64" s="832" t="s">
        <v>604</v>
      </c>
      <c r="D64" s="832" t="s">
        <v>4728</v>
      </c>
      <c r="E64" s="832" t="s">
        <v>4780</v>
      </c>
      <c r="F64" s="832" t="s">
        <v>4781</v>
      </c>
      <c r="G64" s="849">
        <v>2</v>
      </c>
      <c r="H64" s="849">
        <v>118</v>
      </c>
      <c r="I64" s="832">
        <v>0.33333333333333331</v>
      </c>
      <c r="J64" s="832">
        <v>59</v>
      </c>
      <c r="K64" s="849">
        <v>6</v>
      </c>
      <c r="L64" s="849">
        <v>354</v>
      </c>
      <c r="M64" s="832">
        <v>1</v>
      </c>
      <c r="N64" s="832">
        <v>59</v>
      </c>
      <c r="O64" s="849"/>
      <c r="P64" s="849"/>
      <c r="Q64" s="837"/>
      <c r="R64" s="850"/>
    </row>
    <row r="65" spans="1:18" ht="14.4" customHeight="1" x14ac:dyDescent="0.3">
      <c r="A65" s="831" t="s">
        <v>4723</v>
      </c>
      <c r="B65" s="832" t="s">
        <v>4786</v>
      </c>
      <c r="C65" s="832" t="s">
        <v>604</v>
      </c>
      <c r="D65" s="832" t="s">
        <v>4728</v>
      </c>
      <c r="E65" s="832" t="s">
        <v>4802</v>
      </c>
      <c r="F65" s="832" t="s">
        <v>4803</v>
      </c>
      <c r="G65" s="849">
        <v>1</v>
      </c>
      <c r="H65" s="849">
        <v>91</v>
      </c>
      <c r="I65" s="832"/>
      <c r="J65" s="832">
        <v>91</v>
      </c>
      <c r="K65" s="849"/>
      <c r="L65" s="849"/>
      <c r="M65" s="832"/>
      <c r="N65" s="832"/>
      <c r="O65" s="849"/>
      <c r="P65" s="849"/>
      <c r="Q65" s="837"/>
      <c r="R65" s="850"/>
    </row>
    <row r="66" spans="1:18" ht="14.4" customHeight="1" x14ac:dyDescent="0.3">
      <c r="A66" s="831" t="s">
        <v>4723</v>
      </c>
      <c r="B66" s="832" t="s">
        <v>4786</v>
      </c>
      <c r="C66" s="832" t="s">
        <v>604</v>
      </c>
      <c r="D66" s="832" t="s">
        <v>4728</v>
      </c>
      <c r="E66" s="832" t="s">
        <v>4804</v>
      </c>
      <c r="F66" s="832" t="s">
        <v>4805</v>
      </c>
      <c r="G66" s="849">
        <v>1</v>
      </c>
      <c r="H66" s="849">
        <v>183</v>
      </c>
      <c r="I66" s="832"/>
      <c r="J66" s="832">
        <v>183</v>
      </c>
      <c r="K66" s="849"/>
      <c r="L66" s="849"/>
      <c r="M66" s="832"/>
      <c r="N66" s="832"/>
      <c r="O66" s="849">
        <v>1</v>
      </c>
      <c r="P66" s="849">
        <v>375</v>
      </c>
      <c r="Q66" s="837"/>
      <c r="R66" s="850">
        <v>375</v>
      </c>
    </row>
    <row r="67" spans="1:18" ht="14.4" customHeight="1" x14ac:dyDescent="0.3">
      <c r="A67" s="831" t="s">
        <v>4723</v>
      </c>
      <c r="B67" s="832" t="s">
        <v>4786</v>
      </c>
      <c r="C67" s="832" t="s">
        <v>604</v>
      </c>
      <c r="D67" s="832" t="s">
        <v>4728</v>
      </c>
      <c r="E67" s="832" t="s">
        <v>4806</v>
      </c>
      <c r="F67" s="832" t="s">
        <v>4807</v>
      </c>
      <c r="G67" s="849">
        <v>3</v>
      </c>
      <c r="H67" s="849">
        <v>1116</v>
      </c>
      <c r="I67" s="832"/>
      <c r="J67" s="832">
        <v>372</v>
      </c>
      <c r="K67" s="849"/>
      <c r="L67" s="849"/>
      <c r="M67" s="832"/>
      <c r="N67" s="832"/>
      <c r="O67" s="849">
        <v>3</v>
      </c>
      <c r="P67" s="849">
        <v>1122</v>
      </c>
      <c r="Q67" s="837"/>
      <c r="R67" s="850">
        <v>374</v>
      </c>
    </row>
    <row r="68" spans="1:18" ht="14.4" customHeight="1" x14ac:dyDescent="0.3">
      <c r="A68" s="831" t="s">
        <v>4723</v>
      </c>
      <c r="B68" s="832" t="s">
        <v>4786</v>
      </c>
      <c r="C68" s="832" t="s">
        <v>604</v>
      </c>
      <c r="D68" s="832" t="s">
        <v>4728</v>
      </c>
      <c r="E68" s="832" t="s">
        <v>4806</v>
      </c>
      <c r="F68" s="832" t="s">
        <v>4808</v>
      </c>
      <c r="G68" s="849"/>
      <c r="H68" s="849"/>
      <c r="I68" s="832"/>
      <c r="J68" s="832"/>
      <c r="K68" s="849">
        <v>1</v>
      </c>
      <c r="L68" s="849">
        <v>373</v>
      </c>
      <c r="M68" s="832">
        <v>1</v>
      </c>
      <c r="N68" s="832">
        <v>373</v>
      </c>
      <c r="O68" s="849">
        <v>1</v>
      </c>
      <c r="P68" s="849">
        <v>374</v>
      </c>
      <c r="Q68" s="837">
        <v>1.0026809651474531</v>
      </c>
      <c r="R68" s="850">
        <v>374</v>
      </c>
    </row>
    <row r="69" spans="1:18" ht="14.4" customHeight="1" x14ac:dyDescent="0.3">
      <c r="A69" s="831" t="s">
        <v>4723</v>
      </c>
      <c r="B69" s="832" t="s">
        <v>4786</v>
      </c>
      <c r="C69" s="832" t="s">
        <v>604</v>
      </c>
      <c r="D69" s="832" t="s">
        <v>4728</v>
      </c>
      <c r="E69" s="832" t="s">
        <v>4809</v>
      </c>
      <c r="F69" s="832" t="s">
        <v>4810</v>
      </c>
      <c r="G69" s="849">
        <v>2</v>
      </c>
      <c r="H69" s="849">
        <v>502</v>
      </c>
      <c r="I69" s="832"/>
      <c r="J69" s="832">
        <v>251</v>
      </c>
      <c r="K69" s="849"/>
      <c r="L69" s="849"/>
      <c r="M69" s="832"/>
      <c r="N69" s="832"/>
      <c r="O69" s="849">
        <v>1</v>
      </c>
      <c r="P69" s="849">
        <v>252</v>
      </c>
      <c r="Q69" s="837"/>
      <c r="R69" s="850">
        <v>252</v>
      </c>
    </row>
    <row r="70" spans="1:18" ht="14.4" customHeight="1" x14ac:dyDescent="0.3">
      <c r="A70" s="831" t="s">
        <v>4723</v>
      </c>
      <c r="B70" s="832" t="s">
        <v>4811</v>
      </c>
      <c r="C70" s="832" t="s">
        <v>4716</v>
      </c>
      <c r="D70" s="832" t="s">
        <v>4812</v>
      </c>
      <c r="E70" s="832" t="s">
        <v>4813</v>
      </c>
      <c r="F70" s="832" t="s">
        <v>4814</v>
      </c>
      <c r="G70" s="849"/>
      <c r="H70" s="849"/>
      <c r="I70" s="832"/>
      <c r="J70" s="832"/>
      <c r="K70" s="849"/>
      <c r="L70" s="849"/>
      <c r="M70" s="832"/>
      <c r="N70" s="832"/>
      <c r="O70" s="849">
        <v>5</v>
      </c>
      <c r="P70" s="849">
        <v>27840</v>
      </c>
      <c r="Q70" s="837"/>
      <c r="R70" s="850">
        <v>5568</v>
      </c>
    </row>
    <row r="71" spans="1:18" ht="14.4" customHeight="1" x14ac:dyDescent="0.3">
      <c r="A71" s="831" t="s">
        <v>4723</v>
      </c>
      <c r="B71" s="832" t="s">
        <v>4811</v>
      </c>
      <c r="C71" s="832" t="s">
        <v>4716</v>
      </c>
      <c r="D71" s="832" t="s">
        <v>4812</v>
      </c>
      <c r="E71" s="832" t="s">
        <v>4815</v>
      </c>
      <c r="F71" s="832" t="s">
        <v>4816</v>
      </c>
      <c r="G71" s="849"/>
      <c r="H71" s="849"/>
      <c r="I71" s="832"/>
      <c r="J71" s="832"/>
      <c r="K71" s="849"/>
      <c r="L71" s="849"/>
      <c r="M71" s="832"/>
      <c r="N71" s="832"/>
      <c r="O71" s="849">
        <v>1</v>
      </c>
      <c r="P71" s="849">
        <v>4368.43</v>
      </c>
      <c r="Q71" s="837"/>
      <c r="R71" s="850">
        <v>4368.43</v>
      </c>
    </row>
    <row r="72" spans="1:18" ht="14.4" customHeight="1" x14ac:dyDescent="0.3">
      <c r="A72" s="831" t="s">
        <v>4723</v>
      </c>
      <c r="B72" s="832" t="s">
        <v>4811</v>
      </c>
      <c r="C72" s="832" t="s">
        <v>4716</v>
      </c>
      <c r="D72" s="832" t="s">
        <v>4728</v>
      </c>
      <c r="E72" s="832" t="s">
        <v>4817</v>
      </c>
      <c r="F72" s="832" t="s">
        <v>4818</v>
      </c>
      <c r="G72" s="849"/>
      <c r="H72" s="849"/>
      <c r="I72" s="832"/>
      <c r="J72" s="832"/>
      <c r="K72" s="849"/>
      <c r="L72" s="849"/>
      <c r="M72" s="832"/>
      <c r="N72" s="832"/>
      <c r="O72" s="849">
        <v>3</v>
      </c>
      <c r="P72" s="849">
        <v>1740</v>
      </c>
      <c r="Q72" s="837"/>
      <c r="R72" s="850">
        <v>580</v>
      </c>
    </row>
    <row r="73" spans="1:18" ht="14.4" customHeight="1" thickBot="1" x14ac:dyDescent="0.35">
      <c r="A73" s="839" t="s">
        <v>4723</v>
      </c>
      <c r="B73" s="840" t="s">
        <v>4811</v>
      </c>
      <c r="C73" s="840" t="s">
        <v>4716</v>
      </c>
      <c r="D73" s="840" t="s">
        <v>4728</v>
      </c>
      <c r="E73" s="840" t="s">
        <v>4817</v>
      </c>
      <c r="F73" s="840" t="s">
        <v>4819</v>
      </c>
      <c r="G73" s="851"/>
      <c r="H73" s="851"/>
      <c r="I73" s="840"/>
      <c r="J73" s="840"/>
      <c r="K73" s="851"/>
      <c r="L73" s="851"/>
      <c r="M73" s="840"/>
      <c r="N73" s="840"/>
      <c r="O73" s="851">
        <v>5</v>
      </c>
      <c r="P73" s="851">
        <v>2900</v>
      </c>
      <c r="Q73" s="845"/>
      <c r="R73" s="852">
        <v>580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23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4821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2011</v>
      </c>
      <c r="I3" s="208">
        <f t="shared" si="0"/>
        <v>763091.30999999971</v>
      </c>
      <c r="J3" s="78"/>
      <c r="K3" s="78"/>
      <c r="L3" s="208">
        <f t="shared" si="0"/>
        <v>1974.1</v>
      </c>
      <c r="M3" s="208">
        <f t="shared" si="0"/>
        <v>754321.73999999964</v>
      </c>
      <c r="N3" s="78"/>
      <c r="O3" s="78"/>
      <c r="P3" s="208">
        <f t="shared" si="0"/>
        <v>2324</v>
      </c>
      <c r="Q3" s="208">
        <f t="shared" si="0"/>
        <v>929554.39</v>
      </c>
      <c r="R3" s="79">
        <f>IF(M3=0,0,Q3/M3)</f>
        <v>1.2323049180579104</v>
      </c>
      <c r="S3" s="209">
        <f>IF(P3=0,0,Q3/P3)</f>
        <v>399.98037435456109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2017</v>
      </c>
      <c r="M4" s="635"/>
      <c r="N4" s="206"/>
      <c r="O4" s="206"/>
      <c r="P4" s="634">
        <v>2018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" customHeight="1" x14ac:dyDescent="0.3">
      <c r="A6" s="824" t="s">
        <v>4723</v>
      </c>
      <c r="B6" s="825" t="s">
        <v>4724</v>
      </c>
      <c r="C6" s="825" t="s">
        <v>604</v>
      </c>
      <c r="D6" s="825" t="s">
        <v>4714</v>
      </c>
      <c r="E6" s="825" t="s">
        <v>4728</v>
      </c>
      <c r="F6" s="825" t="s">
        <v>4729</v>
      </c>
      <c r="G6" s="825" t="s">
        <v>4730</v>
      </c>
      <c r="H6" s="225"/>
      <c r="I6" s="225"/>
      <c r="J6" s="825"/>
      <c r="K6" s="825"/>
      <c r="L6" s="225">
        <v>1</v>
      </c>
      <c r="M6" s="225">
        <v>37</v>
      </c>
      <c r="N6" s="825">
        <v>1</v>
      </c>
      <c r="O6" s="825">
        <v>37</v>
      </c>
      <c r="P6" s="225">
        <v>1</v>
      </c>
      <c r="Q6" s="225">
        <v>37</v>
      </c>
      <c r="R6" s="830">
        <v>1</v>
      </c>
      <c r="S6" s="848">
        <v>37</v>
      </c>
    </row>
    <row r="7" spans="1:19" ht="14.4" customHeight="1" x14ac:dyDescent="0.3">
      <c r="A7" s="831" t="s">
        <v>4723</v>
      </c>
      <c r="B7" s="832" t="s">
        <v>4724</v>
      </c>
      <c r="C7" s="832" t="s">
        <v>604</v>
      </c>
      <c r="D7" s="832" t="s">
        <v>4714</v>
      </c>
      <c r="E7" s="832" t="s">
        <v>4728</v>
      </c>
      <c r="F7" s="832" t="s">
        <v>4737</v>
      </c>
      <c r="G7" s="832" t="s">
        <v>4738</v>
      </c>
      <c r="H7" s="849"/>
      <c r="I7" s="849"/>
      <c r="J7" s="832"/>
      <c r="K7" s="832"/>
      <c r="L7" s="849"/>
      <c r="M7" s="849"/>
      <c r="N7" s="832"/>
      <c r="O7" s="832"/>
      <c r="P7" s="849">
        <v>1</v>
      </c>
      <c r="Q7" s="849">
        <v>141</v>
      </c>
      <c r="R7" s="837"/>
      <c r="S7" s="850">
        <v>141</v>
      </c>
    </row>
    <row r="8" spans="1:19" ht="14.4" customHeight="1" x14ac:dyDescent="0.3">
      <c r="A8" s="831" t="s">
        <v>4723</v>
      </c>
      <c r="B8" s="832" t="s">
        <v>4724</v>
      </c>
      <c r="C8" s="832" t="s">
        <v>604</v>
      </c>
      <c r="D8" s="832" t="s">
        <v>4714</v>
      </c>
      <c r="E8" s="832" t="s">
        <v>4728</v>
      </c>
      <c r="F8" s="832" t="s">
        <v>4740</v>
      </c>
      <c r="G8" s="832" t="s">
        <v>4741</v>
      </c>
      <c r="H8" s="849">
        <v>6</v>
      </c>
      <c r="I8" s="849">
        <v>5742</v>
      </c>
      <c r="J8" s="832">
        <v>0.6</v>
      </c>
      <c r="K8" s="832">
        <v>957</v>
      </c>
      <c r="L8" s="849">
        <v>10</v>
      </c>
      <c r="M8" s="849">
        <v>9570</v>
      </c>
      <c r="N8" s="832">
        <v>1</v>
      </c>
      <c r="O8" s="832">
        <v>957</v>
      </c>
      <c r="P8" s="849">
        <v>6</v>
      </c>
      <c r="Q8" s="849">
        <v>5748</v>
      </c>
      <c r="R8" s="837">
        <v>0.60062695924764886</v>
      </c>
      <c r="S8" s="850">
        <v>958</v>
      </c>
    </row>
    <row r="9" spans="1:19" ht="14.4" customHeight="1" x14ac:dyDescent="0.3">
      <c r="A9" s="831" t="s">
        <v>4723</v>
      </c>
      <c r="B9" s="832" t="s">
        <v>4724</v>
      </c>
      <c r="C9" s="832" t="s">
        <v>604</v>
      </c>
      <c r="D9" s="832" t="s">
        <v>4714</v>
      </c>
      <c r="E9" s="832" t="s">
        <v>4728</v>
      </c>
      <c r="F9" s="832" t="s">
        <v>4740</v>
      </c>
      <c r="G9" s="832" t="s">
        <v>4742</v>
      </c>
      <c r="H9" s="849">
        <v>4</v>
      </c>
      <c r="I9" s="849">
        <v>3828</v>
      </c>
      <c r="J9" s="832">
        <v>4</v>
      </c>
      <c r="K9" s="832">
        <v>957</v>
      </c>
      <c r="L9" s="849">
        <v>1</v>
      </c>
      <c r="M9" s="849">
        <v>957</v>
      </c>
      <c r="N9" s="832">
        <v>1</v>
      </c>
      <c r="O9" s="832">
        <v>957</v>
      </c>
      <c r="P9" s="849">
        <v>4</v>
      </c>
      <c r="Q9" s="849">
        <v>3832</v>
      </c>
      <c r="R9" s="837">
        <v>4.0041797283176592</v>
      </c>
      <c r="S9" s="850">
        <v>958</v>
      </c>
    </row>
    <row r="10" spans="1:19" ht="14.4" customHeight="1" x14ac:dyDescent="0.3">
      <c r="A10" s="831" t="s">
        <v>4723</v>
      </c>
      <c r="B10" s="832" t="s">
        <v>4724</v>
      </c>
      <c r="C10" s="832" t="s">
        <v>604</v>
      </c>
      <c r="D10" s="832" t="s">
        <v>4714</v>
      </c>
      <c r="E10" s="832" t="s">
        <v>4728</v>
      </c>
      <c r="F10" s="832" t="s">
        <v>4743</v>
      </c>
      <c r="G10" s="832" t="s">
        <v>4744</v>
      </c>
      <c r="H10" s="849"/>
      <c r="I10" s="849"/>
      <c r="J10" s="832"/>
      <c r="K10" s="832"/>
      <c r="L10" s="849"/>
      <c r="M10" s="849"/>
      <c r="N10" s="832"/>
      <c r="O10" s="832"/>
      <c r="P10" s="849">
        <v>2</v>
      </c>
      <c r="Q10" s="849">
        <v>864</v>
      </c>
      <c r="R10" s="837"/>
      <c r="S10" s="850">
        <v>432</v>
      </c>
    </row>
    <row r="11" spans="1:19" ht="14.4" customHeight="1" x14ac:dyDescent="0.3">
      <c r="A11" s="831" t="s">
        <v>4723</v>
      </c>
      <c r="B11" s="832" t="s">
        <v>4724</v>
      </c>
      <c r="C11" s="832" t="s">
        <v>604</v>
      </c>
      <c r="D11" s="832" t="s">
        <v>4714</v>
      </c>
      <c r="E11" s="832" t="s">
        <v>4728</v>
      </c>
      <c r="F11" s="832" t="s">
        <v>4743</v>
      </c>
      <c r="G11" s="832" t="s">
        <v>4745</v>
      </c>
      <c r="H11" s="849">
        <v>2</v>
      </c>
      <c r="I11" s="849">
        <v>862</v>
      </c>
      <c r="J11" s="832">
        <v>0.66512345679012341</v>
      </c>
      <c r="K11" s="832">
        <v>431</v>
      </c>
      <c r="L11" s="849">
        <v>3</v>
      </c>
      <c r="M11" s="849">
        <v>1296</v>
      </c>
      <c r="N11" s="832">
        <v>1</v>
      </c>
      <c r="O11" s="832">
        <v>432</v>
      </c>
      <c r="P11" s="849"/>
      <c r="Q11" s="849"/>
      <c r="R11" s="837"/>
      <c r="S11" s="850"/>
    </row>
    <row r="12" spans="1:19" ht="14.4" customHeight="1" x14ac:dyDescent="0.3">
      <c r="A12" s="831" t="s">
        <v>4723</v>
      </c>
      <c r="B12" s="832" t="s">
        <v>4724</v>
      </c>
      <c r="C12" s="832" t="s">
        <v>604</v>
      </c>
      <c r="D12" s="832" t="s">
        <v>4714</v>
      </c>
      <c r="E12" s="832" t="s">
        <v>4728</v>
      </c>
      <c r="F12" s="832" t="s">
        <v>4746</v>
      </c>
      <c r="G12" s="832" t="s">
        <v>4747</v>
      </c>
      <c r="H12" s="849">
        <v>247</v>
      </c>
      <c r="I12" s="849">
        <v>248976</v>
      </c>
      <c r="J12" s="832">
        <v>1.0545094152626362</v>
      </c>
      <c r="K12" s="832">
        <v>1008</v>
      </c>
      <c r="L12" s="849">
        <v>234</v>
      </c>
      <c r="M12" s="849">
        <v>236106</v>
      </c>
      <c r="N12" s="832">
        <v>1</v>
      </c>
      <c r="O12" s="832">
        <v>1009</v>
      </c>
      <c r="P12" s="849">
        <v>266</v>
      </c>
      <c r="Q12" s="849">
        <v>268660</v>
      </c>
      <c r="R12" s="837">
        <v>1.1378787493752807</v>
      </c>
      <c r="S12" s="850">
        <v>1010</v>
      </c>
    </row>
    <row r="13" spans="1:19" ht="14.4" customHeight="1" x14ac:dyDescent="0.3">
      <c r="A13" s="831" t="s">
        <v>4723</v>
      </c>
      <c r="B13" s="832" t="s">
        <v>4724</v>
      </c>
      <c r="C13" s="832" t="s">
        <v>604</v>
      </c>
      <c r="D13" s="832" t="s">
        <v>4714</v>
      </c>
      <c r="E13" s="832" t="s">
        <v>4728</v>
      </c>
      <c r="F13" s="832" t="s">
        <v>4751</v>
      </c>
      <c r="G13" s="832" t="s">
        <v>4752</v>
      </c>
      <c r="H13" s="849">
        <v>1</v>
      </c>
      <c r="I13" s="849">
        <v>318</v>
      </c>
      <c r="J13" s="832"/>
      <c r="K13" s="832">
        <v>318</v>
      </c>
      <c r="L13" s="849"/>
      <c r="M13" s="849"/>
      <c r="N13" s="832"/>
      <c r="O13" s="832"/>
      <c r="P13" s="849">
        <v>4</v>
      </c>
      <c r="Q13" s="849">
        <v>1276</v>
      </c>
      <c r="R13" s="837"/>
      <c r="S13" s="850">
        <v>319</v>
      </c>
    </row>
    <row r="14" spans="1:19" ht="14.4" customHeight="1" x14ac:dyDescent="0.3">
      <c r="A14" s="831" t="s">
        <v>4723</v>
      </c>
      <c r="B14" s="832" t="s">
        <v>4724</v>
      </c>
      <c r="C14" s="832" t="s">
        <v>604</v>
      </c>
      <c r="D14" s="832" t="s">
        <v>4714</v>
      </c>
      <c r="E14" s="832" t="s">
        <v>4728</v>
      </c>
      <c r="F14" s="832" t="s">
        <v>4753</v>
      </c>
      <c r="G14" s="832" t="s">
        <v>4754</v>
      </c>
      <c r="H14" s="849">
        <v>5</v>
      </c>
      <c r="I14" s="849">
        <v>4360</v>
      </c>
      <c r="J14" s="832">
        <v>1.2485681557846506</v>
      </c>
      <c r="K14" s="832">
        <v>872</v>
      </c>
      <c r="L14" s="849">
        <v>4</v>
      </c>
      <c r="M14" s="849">
        <v>3492</v>
      </c>
      <c r="N14" s="832">
        <v>1</v>
      </c>
      <c r="O14" s="832">
        <v>873</v>
      </c>
      <c r="P14" s="849">
        <v>4</v>
      </c>
      <c r="Q14" s="849">
        <v>3496</v>
      </c>
      <c r="R14" s="837">
        <v>1.0011454753722795</v>
      </c>
      <c r="S14" s="850">
        <v>874</v>
      </c>
    </row>
    <row r="15" spans="1:19" ht="14.4" customHeight="1" x14ac:dyDescent="0.3">
      <c r="A15" s="831" t="s">
        <v>4723</v>
      </c>
      <c r="B15" s="832" t="s">
        <v>4724</v>
      </c>
      <c r="C15" s="832" t="s">
        <v>604</v>
      </c>
      <c r="D15" s="832" t="s">
        <v>4714</v>
      </c>
      <c r="E15" s="832" t="s">
        <v>4728</v>
      </c>
      <c r="F15" s="832" t="s">
        <v>4755</v>
      </c>
      <c r="G15" s="832" t="s">
        <v>4756</v>
      </c>
      <c r="H15" s="849">
        <v>8</v>
      </c>
      <c r="I15" s="849">
        <v>266.66999999999996</v>
      </c>
      <c r="J15" s="832">
        <v>8.0009000900090008</v>
      </c>
      <c r="K15" s="832">
        <v>33.333749999999995</v>
      </c>
      <c r="L15" s="849">
        <v>1</v>
      </c>
      <c r="M15" s="849">
        <v>33.33</v>
      </c>
      <c r="N15" s="832">
        <v>1</v>
      </c>
      <c r="O15" s="832">
        <v>33.33</v>
      </c>
      <c r="P15" s="849">
        <v>3</v>
      </c>
      <c r="Q15" s="849">
        <v>100</v>
      </c>
      <c r="R15" s="837">
        <v>3.0003000300030003</v>
      </c>
      <c r="S15" s="850">
        <v>33.333333333333336</v>
      </c>
    </row>
    <row r="16" spans="1:19" ht="14.4" customHeight="1" x14ac:dyDescent="0.3">
      <c r="A16" s="831" t="s">
        <v>4723</v>
      </c>
      <c r="B16" s="832" t="s">
        <v>4724</v>
      </c>
      <c r="C16" s="832" t="s">
        <v>604</v>
      </c>
      <c r="D16" s="832" t="s">
        <v>4714</v>
      </c>
      <c r="E16" s="832" t="s">
        <v>4728</v>
      </c>
      <c r="F16" s="832" t="s">
        <v>4755</v>
      </c>
      <c r="G16" s="832" t="s">
        <v>4757</v>
      </c>
      <c r="H16" s="849">
        <v>11</v>
      </c>
      <c r="I16" s="849">
        <v>366.66</v>
      </c>
      <c r="J16" s="832">
        <v>1.2222000000000004</v>
      </c>
      <c r="K16" s="832">
        <v>33.332727272727276</v>
      </c>
      <c r="L16" s="849">
        <v>9</v>
      </c>
      <c r="M16" s="849">
        <v>299.99999999999994</v>
      </c>
      <c r="N16" s="832">
        <v>1</v>
      </c>
      <c r="O16" s="832">
        <v>33.333333333333329</v>
      </c>
      <c r="P16" s="849">
        <v>24</v>
      </c>
      <c r="Q16" s="849">
        <v>800.00000000000011</v>
      </c>
      <c r="R16" s="837">
        <v>2.6666666666666674</v>
      </c>
      <c r="S16" s="850">
        <v>33.333333333333336</v>
      </c>
    </row>
    <row r="17" spans="1:19" ht="14.4" customHeight="1" x14ac:dyDescent="0.3">
      <c r="A17" s="831" t="s">
        <v>4723</v>
      </c>
      <c r="B17" s="832" t="s">
        <v>4724</v>
      </c>
      <c r="C17" s="832" t="s">
        <v>604</v>
      </c>
      <c r="D17" s="832" t="s">
        <v>4714</v>
      </c>
      <c r="E17" s="832" t="s">
        <v>4728</v>
      </c>
      <c r="F17" s="832" t="s">
        <v>4758</v>
      </c>
      <c r="G17" s="832" t="s">
        <v>4759</v>
      </c>
      <c r="H17" s="849">
        <v>103</v>
      </c>
      <c r="I17" s="849">
        <v>3811</v>
      </c>
      <c r="J17" s="832">
        <v>2.8611111111111112</v>
      </c>
      <c r="K17" s="832">
        <v>37</v>
      </c>
      <c r="L17" s="849">
        <v>36</v>
      </c>
      <c r="M17" s="849">
        <v>1332</v>
      </c>
      <c r="N17" s="832">
        <v>1</v>
      </c>
      <c r="O17" s="832">
        <v>37</v>
      </c>
      <c r="P17" s="849">
        <v>136</v>
      </c>
      <c r="Q17" s="849">
        <v>5032</v>
      </c>
      <c r="R17" s="837">
        <v>3.7777777777777777</v>
      </c>
      <c r="S17" s="850">
        <v>37</v>
      </c>
    </row>
    <row r="18" spans="1:19" ht="14.4" customHeight="1" x14ac:dyDescent="0.3">
      <c r="A18" s="831" t="s">
        <v>4723</v>
      </c>
      <c r="B18" s="832" t="s">
        <v>4724</v>
      </c>
      <c r="C18" s="832" t="s">
        <v>604</v>
      </c>
      <c r="D18" s="832" t="s">
        <v>4714</v>
      </c>
      <c r="E18" s="832" t="s">
        <v>4728</v>
      </c>
      <c r="F18" s="832" t="s">
        <v>4766</v>
      </c>
      <c r="G18" s="832" t="s">
        <v>4767</v>
      </c>
      <c r="H18" s="849">
        <v>18</v>
      </c>
      <c r="I18" s="849">
        <v>34722</v>
      </c>
      <c r="J18" s="832">
        <v>1.2308401276143213</v>
      </c>
      <c r="K18" s="832">
        <v>1929</v>
      </c>
      <c r="L18" s="849">
        <v>14</v>
      </c>
      <c r="M18" s="849">
        <v>28210</v>
      </c>
      <c r="N18" s="832">
        <v>1</v>
      </c>
      <c r="O18" s="832">
        <v>2015</v>
      </c>
      <c r="P18" s="849">
        <v>23</v>
      </c>
      <c r="Q18" s="849">
        <v>46368</v>
      </c>
      <c r="R18" s="837">
        <v>1.6436724565756824</v>
      </c>
      <c r="S18" s="850">
        <v>2016</v>
      </c>
    </row>
    <row r="19" spans="1:19" ht="14.4" customHeight="1" x14ac:dyDescent="0.3">
      <c r="A19" s="831" t="s">
        <v>4723</v>
      </c>
      <c r="B19" s="832" t="s">
        <v>4724</v>
      </c>
      <c r="C19" s="832" t="s">
        <v>604</v>
      </c>
      <c r="D19" s="832" t="s">
        <v>4714</v>
      </c>
      <c r="E19" s="832" t="s">
        <v>4728</v>
      </c>
      <c r="F19" s="832" t="s">
        <v>4766</v>
      </c>
      <c r="G19" s="832" t="s">
        <v>4768</v>
      </c>
      <c r="H19" s="849"/>
      <c r="I19" s="849"/>
      <c r="J19" s="832"/>
      <c r="K19" s="832"/>
      <c r="L19" s="849">
        <v>1</v>
      </c>
      <c r="M19" s="849">
        <v>2015</v>
      </c>
      <c r="N19" s="832">
        <v>1</v>
      </c>
      <c r="O19" s="832">
        <v>2015</v>
      </c>
      <c r="P19" s="849"/>
      <c r="Q19" s="849"/>
      <c r="R19" s="837"/>
      <c r="S19" s="850"/>
    </row>
    <row r="20" spans="1:19" ht="14.4" customHeight="1" x14ac:dyDescent="0.3">
      <c r="A20" s="831" t="s">
        <v>4723</v>
      </c>
      <c r="B20" s="832" t="s">
        <v>4724</v>
      </c>
      <c r="C20" s="832" t="s">
        <v>604</v>
      </c>
      <c r="D20" s="832" t="s">
        <v>4714</v>
      </c>
      <c r="E20" s="832" t="s">
        <v>4728</v>
      </c>
      <c r="F20" s="832" t="s">
        <v>4769</v>
      </c>
      <c r="G20" s="832" t="s">
        <v>4770</v>
      </c>
      <c r="H20" s="849"/>
      <c r="I20" s="849"/>
      <c r="J20" s="832"/>
      <c r="K20" s="832"/>
      <c r="L20" s="849">
        <v>1</v>
      </c>
      <c r="M20" s="849">
        <v>355</v>
      </c>
      <c r="N20" s="832">
        <v>1</v>
      </c>
      <c r="O20" s="832">
        <v>355</v>
      </c>
      <c r="P20" s="849">
        <v>3</v>
      </c>
      <c r="Q20" s="849">
        <v>1065</v>
      </c>
      <c r="R20" s="837">
        <v>3</v>
      </c>
      <c r="S20" s="850">
        <v>355</v>
      </c>
    </row>
    <row r="21" spans="1:19" ht="14.4" customHeight="1" x14ac:dyDescent="0.3">
      <c r="A21" s="831" t="s">
        <v>4723</v>
      </c>
      <c r="B21" s="832" t="s">
        <v>4724</v>
      </c>
      <c r="C21" s="832" t="s">
        <v>604</v>
      </c>
      <c r="D21" s="832" t="s">
        <v>4714</v>
      </c>
      <c r="E21" s="832" t="s">
        <v>4728</v>
      </c>
      <c r="F21" s="832" t="s">
        <v>4769</v>
      </c>
      <c r="G21" s="832" t="s">
        <v>4771</v>
      </c>
      <c r="H21" s="849">
        <v>19</v>
      </c>
      <c r="I21" s="849">
        <v>6726</v>
      </c>
      <c r="J21" s="832">
        <v>2.1051643192488263</v>
      </c>
      <c r="K21" s="832">
        <v>354</v>
      </c>
      <c r="L21" s="849">
        <v>9</v>
      </c>
      <c r="M21" s="849">
        <v>3195</v>
      </c>
      <c r="N21" s="832">
        <v>1</v>
      </c>
      <c r="O21" s="832">
        <v>355</v>
      </c>
      <c r="P21" s="849">
        <v>25</v>
      </c>
      <c r="Q21" s="849">
        <v>8875</v>
      </c>
      <c r="R21" s="837">
        <v>2.7777777777777777</v>
      </c>
      <c r="S21" s="850">
        <v>355</v>
      </c>
    </row>
    <row r="22" spans="1:19" ht="14.4" customHeight="1" x14ac:dyDescent="0.3">
      <c r="A22" s="831" t="s">
        <v>4723</v>
      </c>
      <c r="B22" s="832" t="s">
        <v>4724</v>
      </c>
      <c r="C22" s="832" t="s">
        <v>604</v>
      </c>
      <c r="D22" s="832" t="s">
        <v>4714</v>
      </c>
      <c r="E22" s="832" t="s">
        <v>4728</v>
      </c>
      <c r="F22" s="832" t="s">
        <v>4772</v>
      </c>
      <c r="G22" s="832" t="s">
        <v>4773</v>
      </c>
      <c r="H22" s="849"/>
      <c r="I22" s="849"/>
      <c r="J22" s="832"/>
      <c r="K22" s="832"/>
      <c r="L22" s="849"/>
      <c r="M22" s="849"/>
      <c r="N22" s="832"/>
      <c r="O22" s="832"/>
      <c r="P22" s="849">
        <v>1</v>
      </c>
      <c r="Q22" s="849">
        <v>223</v>
      </c>
      <c r="R22" s="837"/>
      <c r="S22" s="850">
        <v>223</v>
      </c>
    </row>
    <row r="23" spans="1:19" ht="14.4" customHeight="1" x14ac:dyDescent="0.3">
      <c r="A23" s="831" t="s">
        <v>4723</v>
      </c>
      <c r="B23" s="832" t="s">
        <v>4724</v>
      </c>
      <c r="C23" s="832" t="s">
        <v>604</v>
      </c>
      <c r="D23" s="832" t="s">
        <v>4714</v>
      </c>
      <c r="E23" s="832" t="s">
        <v>4728</v>
      </c>
      <c r="F23" s="832" t="s">
        <v>4772</v>
      </c>
      <c r="G23" s="832" t="s">
        <v>4774</v>
      </c>
      <c r="H23" s="849"/>
      <c r="I23" s="849"/>
      <c r="J23" s="832"/>
      <c r="K23" s="832"/>
      <c r="L23" s="849"/>
      <c r="M23" s="849"/>
      <c r="N23" s="832"/>
      <c r="O23" s="832"/>
      <c r="P23" s="849">
        <v>1</v>
      </c>
      <c r="Q23" s="849">
        <v>223</v>
      </c>
      <c r="R23" s="837"/>
      <c r="S23" s="850">
        <v>223</v>
      </c>
    </row>
    <row r="24" spans="1:19" ht="14.4" customHeight="1" x14ac:dyDescent="0.3">
      <c r="A24" s="831" t="s">
        <v>4723</v>
      </c>
      <c r="B24" s="832" t="s">
        <v>4724</v>
      </c>
      <c r="C24" s="832" t="s">
        <v>604</v>
      </c>
      <c r="D24" s="832" t="s">
        <v>4714</v>
      </c>
      <c r="E24" s="832" t="s">
        <v>4728</v>
      </c>
      <c r="F24" s="832" t="s">
        <v>4775</v>
      </c>
      <c r="G24" s="832" t="s">
        <v>4776</v>
      </c>
      <c r="H24" s="849"/>
      <c r="I24" s="849"/>
      <c r="J24" s="832"/>
      <c r="K24" s="832"/>
      <c r="L24" s="849"/>
      <c r="M24" s="849"/>
      <c r="N24" s="832"/>
      <c r="O24" s="832"/>
      <c r="P24" s="849">
        <v>1</v>
      </c>
      <c r="Q24" s="849">
        <v>178</v>
      </c>
      <c r="R24" s="837"/>
      <c r="S24" s="850">
        <v>178</v>
      </c>
    </row>
    <row r="25" spans="1:19" ht="14.4" customHeight="1" x14ac:dyDescent="0.3">
      <c r="A25" s="831" t="s">
        <v>4723</v>
      </c>
      <c r="B25" s="832" t="s">
        <v>4724</v>
      </c>
      <c r="C25" s="832" t="s">
        <v>604</v>
      </c>
      <c r="D25" s="832" t="s">
        <v>4714</v>
      </c>
      <c r="E25" s="832" t="s">
        <v>4728</v>
      </c>
      <c r="F25" s="832" t="s">
        <v>4780</v>
      </c>
      <c r="G25" s="832" t="s">
        <v>4781</v>
      </c>
      <c r="H25" s="849">
        <v>20</v>
      </c>
      <c r="I25" s="849">
        <v>1180</v>
      </c>
      <c r="J25" s="832">
        <v>4</v>
      </c>
      <c r="K25" s="832">
        <v>59</v>
      </c>
      <c r="L25" s="849">
        <v>5</v>
      </c>
      <c r="M25" s="849">
        <v>295</v>
      </c>
      <c r="N25" s="832">
        <v>1</v>
      </c>
      <c r="O25" s="832">
        <v>59</v>
      </c>
      <c r="P25" s="849">
        <v>13</v>
      </c>
      <c r="Q25" s="849">
        <v>767</v>
      </c>
      <c r="R25" s="837">
        <v>2.6</v>
      </c>
      <c r="S25" s="850">
        <v>59</v>
      </c>
    </row>
    <row r="26" spans="1:19" ht="14.4" customHeight="1" x14ac:dyDescent="0.3">
      <c r="A26" s="831" t="s">
        <v>4723</v>
      </c>
      <c r="B26" s="832" t="s">
        <v>4724</v>
      </c>
      <c r="C26" s="832" t="s">
        <v>604</v>
      </c>
      <c r="D26" s="832" t="s">
        <v>2047</v>
      </c>
      <c r="E26" s="832" t="s">
        <v>4728</v>
      </c>
      <c r="F26" s="832" t="s">
        <v>4729</v>
      </c>
      <c r="G26" s="832" t="s">
        <v>4730</v>
      </c>
      <c r="H26" s="849"/>
      <c r="I26" s="849"/>
      <c r="J26" s="832"/>
      <c r="K26" s="832"/>
      <c r="L26" s="849"/>
      <c r="M26" s="849"/>
      <c r="N26" s="832"/>
      <c r="O26" s="832"/>
      <c r="P26" s="849">
        <v>2</v>
      </c>
      <c r="Q26" s="849">
        <v>74</v>
      </c>
      <c r="R26" s="837"/>
      <c r="S26" s="850">
        <v>37</v>
      </c>
    </row>
    <row r="27" spans="1:19" ht="14.4" customHeight="1" x14ac:dyDescent="0.3">
      <c r="A27" s="831" t="s">
        <v>4723</v>
      </c>
      <c r="B27" s="832" t="s">
        <v>4724</v>
      </c>
      <c r="C27" s="832" t="s">
        <v>604</v>
      </c>
      <c r="D27" s="832" t="s">
        <v>2049</v>
      </c>
      <c r="E27" s="832" t="s">
        <v>4728</v>
      </c>
      <c r="F27" s="832" t="s">
        <v>4729</v>
      </c>
      <c r="G27" s="832" t="s">
        <v>4730</v>
      </c>
      <c r="H27" s="849">
        <v>8</v>
      </c>
      <c r="I27" s="849">
        <v>296</v>
      </c>
      <c r="J27" s="832">
        <v>0.8</v>
      </c>
      <c r="K27" s="832">
        <v>37</v>
      </c>
      <c r="L27" s="849">
        <v>10</v>
      </c>
      <c r="M27" s="849">
        <v>370</v>
      </c>
      <c r="N27" s="832">
        <v>1</v>
      </c>
      <c r="O27" s="832">
        <v>37</v>
      </c>
      <c r="P27" s="849">
        <v>13</v>
      </c>
      <c r="Q27" s="849">
        <v>481</v>
      </c>
      <c r="R27" s="837">
        <v>1.3</v>
      </c>
      <c r="S27" s="850">
        <v>37</v>
      </c>
    </row>
    <row r="28" spans="1:19" ht="14.4" customHeight="1" x14ac:dyDescent="0.3">
      <c r="A28" s="831" t="s">
        <v>4723</v>
      </c>
      <c r="B28" s="832" t="s">
        <v>4724</v>
      </c>
      <c r="C28" s="832" t="s">
        <v>604</v>
      </c>
      <c r="D28" s="832" t="s">
        <v>2049</v>
      </c>
      <c r="E28" s="832" t="s">
        <v>4728</v>
      </c>
      <c r="F28" s="832" t="s">
        <v>4729</v>
      </c>
      <c r="G28" s="832" t="s">
        <v>4731</v>
      </c>
      <c r="H28" s="849"/>
      <c r="I28" s="849"/>
      <c r="J28" s="832"/>
      <c r="K28" s="832"/>
      <c r="L28" s="849">
        <v>3</v>
      </c>
      <c r="M28" s="849">
        <v>111</v>
      </c>
      <c r="N28" s="832">
        <v>1</v>
      </c>
      <c r="O28" s="832">
        <v>37</v>
      </c>
      <c r="P28" s="849"/>
      <c r="Q28" s="849"/>
      <c r="R28" s="837"/>
      <c r="S28" s="850"/>
    </row>
    <row r="29" spans="1:19" ht="14.4" customHeight="1" x14ac:dyDescent="0.3">
      <c r="A29" s="831" t="s">
        <v>4723</v>
      </c>
      <c r="B29" s="832" t="s">
        <v>4724</v>
      </c>
      <c r="C29" s="832" t="s">
        <v>604</v>
      </c>
      <c r="D29" s="832" t="s">
        <v>2049</v>
      </c>
      <c r="E29" s="832" t="s">
        <v>4728</v>
      </c>
      <c r="F29" s="832" t="s">
        <v>4734</v>
      </c>
      <c r="G29" s="832" t="s">
        <v>4736</v>
      </c>
      <c r="H29" s="849"/>
      <c r="I29" s="849"/>
      <c r="J29" s="832"/>
      <c r="K29" s="832"/>
      <c r="L29" s="849"/>
      <c r="M29" s="849"/>
      <c r="N29" s="832"/>
      <c r="O29" s="832"/>
      <c r="P29" s="849">
        <v>2</v>
      </c>
      <c r="Q29" s="849">
        <v>1404</v>
      </c>
      <c r="R29" s="837"/>
      <c r="S29" s="850">
        <v>702</v>
      </c>
    </row>
    <row r="30" spans="1:19" ht="14.4" customHeight="1" x14ac:dyDescent="0.3">
      <c r="A30" s="831" t="s">
        <v>4723</v>
      </c>
      <c r="B30" s="832" t="s">
        <v>4724</v>
      </c>
      <c r="C30" s="832" t="s">
        <v>604</v>
      </c>
      <c r="D30" s="832" t="s">
        <v>2049</v>
      </c>
      <c r="E30" s="832" t="s">
        <v>4728</v>
      </c>
      <c r="F30" s="832" t="s">
        <v>4737</v>
      </c>
      <c r="G30" s="832" t="s">
        <v>4738</v>
      </c>
      <c r="H30" s="849"/>
      <c r="I30" s="849"/>
      <c r="J30" s="832"/>
      <c r="K30" s="832"/>
      <c r="L30" s="849"/>
      <c r="M30" s="849"/>
      <c r="N30" s="832"/>
      <c r="O30" s="832"/>
      <c r="P30" s="849">
        <v>45</v>
      </c>
      <c r="Q30" s="849">
        <v>6345</v>
      </c>
      <c r="R30" s="837"/>
      <c r="S30" s="850">
        <v>141</v>
      </c>
    </row>
    <row r="31" spans="1:19" ht="14.4" customHeight="1" x14ac:dyDescent="0.3">
      <c r="A31" s="831" t="s">
        <v>4723</v>
      </c>
      <c r="B31" s="832" t="s">
        <v>4724</v>
      </c>
      <c r="C31" s="832" t="s">
        <v>604</v>
      </c>
      <c r="D31" s="832" t="s">
        <v>2049</v>
      </c>
      <c r="E31" s="832" t="s">
        <v>4728</v>
      </c>
      <c r="F31" s="832" t="s">
        <v>4737</v>
      </c>
      <c r="G31" s="832" t="s">
        <v>4739</v>
      </c>
      <c r="H31" s="849"/>
      <c r="I31" s="849"/>
      <c r="J31" s="832"/>
      <c r="K31" s="832"/>
      <c r="L31" s="849">
        <v>14</v>
      </c>
      <c r="M31" s="849">
        <v>1974</v>
      </c>
      <c r="N31" s="832">
        <v>1</v>
      </c>
      <c r="O31" s="832">
        <v>141</v>
      </c>
      <c r="P31" s="849">
        <v>1</v>
      </c>
      <c r="Q31" s="849">
        <v>141</v>
      </c>
      <c r="R31" s="837">
        <v>7.1428571428571425E-2</v>
      </c>
      <c r="S31" s="850">
        <v>141</v>
      </c>
    </row>
    <row r="32" spans="1:19" ht="14.4" customHeight="1" x14ac:dyDescent="0.3">
      <c r="A32" s="831" t="s">
        <v>4723</v>
      </c>
      <c r="B32" s="832" t="s">
        <v>4724</v>
      </c>
      <c r="C32" s="832" t="s">
        <v>604</v>
      </c>
      <c r="D32" s="832" t="s">
        <v>2049</v>
      </c>
      <c r="E32" s="832" t="s">
        <v>4728</v>
      </c>
      <c r="F32" s="832" t="s">
        <v>4740</v>
      </c>
      <c r="G32" s="832" t="s">
        <v>4741</v>
      </c>
      <c r="H32" s="849">
        <v>4</v>
      </c>
      <c r="I32" s="849">
        <v>3828</v>
      </c>
      <c r="J32" s="832"/>
      <c r="K32" s="832">
        <v>957</v>
      </c>
      <c r="L32" s="849"/>
      <c r="M32" s="849"/>
      <c r="N32" s="832"/>
      <c r="O32" s="832"/>
      <c r="P32" s="849"/>
      <c r="Q32" s="849"/>
      <c r="R32" s="837"/>
      <c r="S32" s="850"/>
    </row>
    <row r="33" spans="1:19" ht="14.4" customHeight="1" x14ac:dyDescent="0.3">
      <c r="A33" s="831" t="s">
        <v>4723</v>
      </c>
      <c r="B33" s="832" t="s">
        <v>4724</v>
      </c>
      <c r="C33" s="832" t="s">
        <v>604</v>
      </c>
      <c r="D33" s="832" t="s">
        <v>2049</v>
      </c>
      <c r="E33" s="832" t="s">
        <v>4728</v>
      </c>
      <c r="F33" s="832" t="s">
        <v>4740</v>
      </c>
      <c r="G33" s="832" t="s">
        <v>4742</v>
      </c>
      <c r="H33" s="849">
        <v>2</v>
      </c>
      <c r="I33" s="849">
        <v>1914</v>
      </c>
      <c r="J33" s="832">
        <v>2</v>
      </c>
      <c r="K33" s="832">
        <v>957</v>
      </c>
      <c r="L33" s="849">
        <v>1</v>
      </c>
      <c r="M33" s="849">
        <v>957</v>
      </c>
      <c r="N33" s="832">
        <v>1</v>
      </c>
      <c r="O33" s="832">
        <v>957</v>
      </c>
      <c r="P33" s="849"/>
      <c r="Q33" s="849"/>
      <c r="R33" s="837"/>
      <c r="S33" s="850"/>
    </row>
    <row r="34" spans="1:19" ht="14.4" customHeight="1" x14ac:dyDescent="0.3">
      <c r="A34" s="831" t="s">
        <v>4723</v>
      </c>
      <c r="B34" s="832" t="s">
        <v>4724</v>
      </c>
      <c r="C34" s="832" t="s">
        <v>604</v>
      </c>
      <c r="D34" s="832" t="s">
        <v>2049</v>
      </c>
      <c r="E34" s="832" t="s">
        <v>4728</v>
      </c>
      <c r="F34" s="832" t="s">
        <v>4746</v>
      </c>
      <c r="G34" s="832" t="s">
        <v>4747</v>
      </c>
      <c r="H34" s="849">
        <v>93</v>
      </c>
      <c r="I34" s="849">
        <v>93744</v>
      </c>
      <c r="J34" s="832">
        <v>0.87648895786973835</v>
      </c>
      <c r="K34" s="832">
        <v>1008</v>
      </c>
      <c r="L34" s="849">
        <v>106</v>
      </c>
      <c r="M34" s="849">
        <v>106954</v>
      </c>
      <c r="N34" s="832">
        <v>1</v>
      </c>
      <c r="O34" s="832">
        <v>1009</v>
      </c>
      <c r="P34" s="849">
        <v>95</v>
      </c>
      <c r="Q34" s="849">
        <v>95950</v>
      </c>
      <c r="R34" s="837">
        <v>0.89711464741851632</v>
      </c>
      <c r="S34" s="850">
        <v>1010</v>
      </c>
    </row>
    <row r="35" spans="1:19" ht="14.4" customHeight="1" x14ac:dyDescent="0.3">
      <c r="A35" s="831" t="s">
        <v>4723</v>
      </c>
      <c r="B35" s="832" t="s">
        <v>4724</v>
      </c>
      <c r="C35" s="832" t="s">
        <v>604</v>
      </c>
      <c r="D35" s="832" t="s">
        <v>2049</v>
      </c>
      <c r="E35" s="832" t="s">
        <v>4728</v>
      </c>
      <c r="F35" s="832" t="s">
        <v>4746</v>
      </c>
      <c r="G35" s="832" t="s">
        <v>4748</v>
      </c>
      <c r="H35" s="849">
        <v>1</v>
      </c>
      <c r="I35" s="849">
        <v>1008</v>
      </c>
      <c r="J35" s="832"/>
      <c r="K35" s="832">
        <v>1008</v>
      </c>
      <c r="L35" s="849"/>
      <c r="M35" s="849"/>
      <c r="N35" s="832"/>
      <c r="O35" s="832"/>
      <c r="P35" s="849">
        <v>1</v>
      </c>
      <c r="Q35" s="849">
        <v>1010</v>
      </c>
      <c r="R35" s="837"/>
      <c r="S35" s="850">
        <v>1010</v>
      </c>
    </row>
    <row r="36" spans="1:19" ht="14.4" customHeight="1" x14ac:dyDescent="0.3">
      <c r="A36" s="831" t="s">
        <v>4723</v>
      </c>
      <c r="B36" s="832" t="s">
        <v>4724</v>
      </c>
      <c r="C36" s="832" t="s">
        <v>604</v>
      </c>
      <c r="D36" s="832" t="s">
        <v>2049</v>
      </c>
      <c r="E36" s="832" t="s">
        <v>4728</v>
      </c>
      <c r="F36" s="832" t="s">
        <v>4753</v>
      </c>
      <c r="G36" s="832" t="s">
        <v>4754</v>
      </c>
      <c r="H36" s="849">
        <v>3</v>
      </c>
      <c r="I36" s="849">
        <v>2616</v>
      </c>
      <c r="J36" s="832">
        <v>2.9965635738831615</v>
      </c>
      <c r="K36" s="832">
        <v>872</v>
      </c>
      <c r="L36" s="849">
        <v>1</v>
      </c>
      <c r="M36" s="849">
        <v>873</v>
      </c>
      <c r="N36" s="832">
        <v>1</v>
      </c>
      <c r="O36" s="832">
        <v>873</v>
      </c>
      <c r="P36" s="849"/>
      <c r="Q36" s="849"/>
      <c r="R36" s="837"/>
      <c r="S36" s="850"/>
    </row>
    <row r="37" spans="1:19" ht="14.4" customHeight="1" x14ac:dyDescent="0.3">
      <c r="A37" s="831" t="s">
        <v>4723</v>
      </c>
      <c r="B37" s="832" t="s">
        <v>4724</v>
      </c>
      <c r="C37" s="832" t="s">
        <v>604</v>
      </c>
      <c r="D37" s="832" t="s">
        <v>2049</v>
      </c>
      <c r="E37" s="832" t="s">
        <v>4728</v>
      </c>
      <c r="F37" s="832" t="s">
        <v>4755</v>
      </c>
      <c r="G37" s="832" t="s">
        <v>4756</v>
      </c>
      <c r="H37" s="849">
        <v>2</v>
      </c>
      <c r="I37" s="849">
        <v>66.67</v>
      </c>
      <c r="J37" s="832"/>
      <c r="K37" s="832">
        <v>33.335000000000001</v>
      </c>
      <c r="L37" s="849"/>
      <c r="M37" s="849"/>
      <c r="N37" s="832"/>
      <c r="O37" s="832"/>
      <c r="P37" s="849"/>
      <c r="Q37" s="849"/>
      <c r="R37" s="837"/>
      <c r="S37" s="850"/>
    </row>
    <row r="38" spans="1:19" ht="14.4" customHeight="1" x14ac:dyDescent="0.3">
      <c r="A38" s="831" t="s">
        <v>4723</v>
      </c>
      <c r="B38" s="832" t="s">
        <v>4724</v>
      </c>
      <c r="C38" s="832" t="s">
        <v>604</v>
      </c>
      <c r="D38" s="832" t="s">
        <v>2049</v>
      </c>
      <c r="E38" s="832" t="s">
        <v>4728</v>
      </c>
      <c r="F38" s="832" t="s">
        <v>4755</v>
      </c>
      <c r="G38" s="832" t="s">
        <v>4757</v>
      </c>
      <c r="H38" s="849">
        <v>70</v>
      </c>
      <c r="I38" s="849">
        <v>2333.34</v>
      </c>
      <c r="J38" s="832">
        <v>0.76087091209683466</v>
      </c>
      <c r="K38" s="832">
        <v>33.333428571428577</v>
      </c>
      <c r="L38" s="849">
        <v>92</v>
      </c>
      <c r="M38" s="849">
        <v>3066.67</v>
      </c>
      <c r="N38" s="832">
        <v>1</v>
      </c>
      <c r="O38" s="832">
        <v>33.333369565217389</v>
      </c>
      <c r="P38" s="849">
        <v>73</v>
      </c>
      <c r="Q38" s="849">
        <v>2433.33</v>
      </c>
      <c r="R38" s="837">
        <v>0.79347631143879183</v>
      </c>
      <c r="S38" s="850">
        <v>33.333287671232874</v>
      </c>
    </row>
    <row r="39" spans="1:19" ht="14.4" customHeight="1" x14ac:dyDescent="0.3">
      <c r="A39" s="831" t="s">
        <v>4723</v>
      </c>
      <c r="B39" s="832" t="s">
        <v>4724</v>
      </c>
      <c r="C39" s="832" t="s">
        <v>604</v>
      </c>
      <c r="D39" s="832" t="s">
        <v>2049</v>
      </c>
      <c r="E39" s="832" t="s">
        <v>4728</v>
      </c>
      <c r="F39" s="832" t="s">
        <v>4758</v>
      </c>
      <c r="G39" s="832" t="s">
        <v>4759</v>
      </c>
      <c r="H39" s="849">
        <v>2</v>
      </c>
      <c r="I39" s="849">
        <v>74</v>
      </c>
      <c r="J39" s="832">
        <v>2</v>
      </c>
      <c r="K39" s="832">
        <v>37</v>
      </c>
      <c r="L39" s="849">
        <v>1</v>
      </c>
      <c r="M39" s="849">
        <v>37</v>
      </c>
      <c r="N39" s="832">
        <v>1</v>
      </c>
      <c r="O39" s="832">
        <v>37</v>
      </c>
      <c r="P39" s="849"/>
      <c r="Q39" s="849"/>
      <c r="R39" s="837"/>
      <c r="S39" s="850"/>
    </row>
    <row r="40" spans="1:19" ht="14.4" customHeight="1" x14ac:dyDescent="0.3">
      <c r="A40" s="831" t="s">
        <v>4723</v>
      </c>
      <c r="B40" s="832" t="s">
        <v>4724</v>
      </c>
      <c r="C40" s="832" t="s">
        <v>604</v>
      </c>
      <c r="D40" s="832" t="s">
        <v>2049</v>
      </c>
      <c r="E40" s="832" t="s">
        <v>4728</v>
      </c>
      <c r="F40" s="832" t="s">
        <v>4760</v>
      </c>
      <c r="G40" s="832" t="s">
        <v>4762</v>
      </c>
      <c r="H40" s="849"/>
      <c r="I40" s="849"/>
      <c r="J40" s="832"/>
      <c r="K40" s="832"/>
      <c r="L40" s="849">
        <v>1</v>
      </c>
      <c r="M40" s="849">
        <v>86</v>
      </c>
      <c r="N40" s="832">
        <v>1</v>
      </c>
      <c r="O40" s="832">
        <v>86</v>
      </c>
      <c r="P40" s="849"/>
      <c r="Q40" s="849"/>
      <c r="R40" s="837"/>
      <c r="S40" s="850"/>
    </row>
    <row r="41" spans="1:19" ht="14.4" customHeight="1" x14ac:dyDescent="0.3">
      <c r="A41" s="831" t="s">
        <v>4723</v>
      </c>
      <c r="B41" s="832" t="s">
        <v>4724</v>
      </c>
      <c r="C41" s="832" t="s">
        <v>604</v>
      </c>
      <c r="D41" s="832" t="s">
        <v>2049</v>
      </c>
      <c r="E41" s="832" t="s">
        <v>4728</v>
      </c>
      <c r="F41" s="832" t="s">
        <v>4763</v>
      </c>
      <c r="G41" s="832" t="s">
        <v>4764</v>
      </c>
      <c r="H41" s="849"/>
      <c r="I41" s="849"/>
      <c r="J41" s="832"/>
      <c r="K41" s="832"/>
      <c r="L41" s="849">
        <v>1</v>
      </c>
      <c r="M41" s="849">
        <v>32</v>
      </c>
      <c r="N41" s="832">
        <v>1</v>
      </c>
      <c r="O41" s="832">
        <v>32</v>
      </c>
      <c r="P41" s="849"/>
      <c r="Q41" s="849"/>
      <c r="R41" s="837"/>
      <c r="S41" s="850"/>
    </row>
    <row r="42" spans="1:19" ht="14.4" customHeight="1" x14ac:dyDescent="0.3">
      <c r="A42" s="831" t="s">
        <v>4723</v>
      </c>
      <c r="B42" s="832" t="s">
        <v>4724</v>
      </c>
      <c r="C42" s="832" t="s">
        <v>604</v>
      </c>
      <c r="D42" s="832" t="s">
        <v>2049</v>
      </c>
      <c r="E42" s="832" t="s">
        <v>4728</v>
      </c>
      <c r="F42" s="832" t="s">
        <v>4766</v>
      </c>
      <c r="G42" s="832" t="s">
        <v>4767</v>
      </c>
      <c r="H42" s="849">
        <v>9</v>
      </c>
      <c r="I42" s="849">
        <v>17361</v>
      </c>
      <c r="J42" s="832">
        <v>1.4359801488833748</v>
      </c>
      <c r="K42" s="832">
        <v>1929</v>
      </c>
      <c r="L42" s="849">
        <v>6</v>
      </c>
      <c r="M42" s="849">
        <v>12090</v>
      </c>
      <c r="N42" s="832">
        <v>1</v>
      </c>
      <c r="O42" s="832">
        <v>2015</v>
      </c>
      <c r="P42" s="849">
        <v>12</v>
      </c>
      <c r="Q42" s="849">
        <v>24192</v>
      </c>
      <c r="R42" s="837">
        <v>2.0009925558312656</v>
      </c>
      <c r="S42" s="850">
        <v>2016</v>
      </c>
    </row>
    <row r="43" spans="1:19" ht="14.4" customHeight="1" x14ac:dyDescent="0.3">
      <c r="A43" s="831" t="s">
        <v>4723</v>
      </c>
      <c r="B43" s="832" t="s">
        <v>4724</v>
      </c>
      <c r="C43" s="832" t="s">
        <v>604</v>
      </c>
      <c r="D43" s="832" t="s">
        <v>2049</v>
      </c>
      <c r="E43" s="832" t="s">
        <v>4728</v>
      </c>
      <c r="F43" s="832" t="s">
        <v>4766</v>
      </c>
      <c r="G43" s="832" t="s">
        <v>4768</v>
      </c>
      <c r="H43" s="849">
        <v>1</v>
      </c>
      <c r="I43" s="849">
        <v>1929</v>
      </c>
      <c r="J43" s="832">
        <v>0.31910669975186107</v>
      </c>
      <c r="K43" s="832">
        <v>1929</v>
      </c>
      <c r="L43" s="849">
        <v>3</v>
      </c>
      <c r="M43" s="849">
        <v>6045</v>
      </c>
      <c r="N43" s="832">
        <v>1</v>
      </c>
      <c r="O43" s="832">
        <v>2015</v>
      </c>
      <c r="P43" s="849">
        <v>1</v>
      </c>
      <c r="Q43" s="849">
        <v>2016</v>
      </c>
      <c r="R43" s="837">
        <v>0.33349875930521095</v>
      </c>
      <c r="S43" s="850">
        <v>2016</v>
      </c>
    </row>
    <row r="44" spans="1:19" ht="14.4" customHeight="1" x14ac:dyDescent="0.3">
      <c r="A44" s="831" t="s">
        <v>4723</v>
      </c>
      <c r="B44" s="832" t="s">
        <v>4724</v>
      </c>
      <c r="C44" s="832" t="s">
        <v>604</v>
      </c>
      <c r="D44" s="832" t="s">
        <v>2049</v>
      </c>
      <c r="E44" s="832" t="s">
        <v>4728</v>
      </c>
      <c r="F44" s="832" t="s">
        <v>4769</v>
      </c>
      <c r="G44" s="832" t="s">
        <v>4771</v>
      </c>
      <c r="H44" s="849">
        <v>62</v>
      </c>
      <c r="I44" s="849">
        <v>21948</v>
      </c>
      <c r="J44" s="832">
        <v>0.69466687767051749</v>
      </c>
      <c r="K44" s="832">
        <v>354</v>
      </c>
      <c r="L44" s="849">
        <v>89</v>
      </c>
      <c r="M44" s="849">
        <v>31595</v>
      </c>
      <c r="N44" s="832">
        <v>1</v>
      </c>
      <c r="O44" s="832">
        <v>355</v>
      </c>
      <c r="P44" s="849">
        <v>75</v>
      </c>
      <c r="Q44" s="849">
        <v>26625</v>
      </c>
      <c r="R44" s="837">
        <v>0.84269662921348309</v>
      </c>
      <c r="S44" s="850">
        <v>355</v>
      </c>
    </row>
    <row r="45" spans="1:19" ht="14.4" customHeight="1" x14ac:dyDescent="0.3">
      <c r="A45" s="831" t="s">
        <v>4723</v>
      </c>
      <c r="B45" s="832" t="s">
        <v>4724</v>
      </c>
      <c r="C45" s="832" t="s">
        <v>604</v>
      </c>
      <c r="D45" s="832" t="s">
        <v>2049</v>
      </c>
      <c r="E45" s="832" t="s">
        <v>4728</v>
      </c>
      <c r="F45" s="832" t="s">
        <v>4775</v>
      </c>
      <c r="G45" s="832" t="s">
        <v>4776</v>
      </c>
      <c r="H45" s="849">
        <v>12</v>
      </c>
      <c r="I45" s="849">
        <v>2124</v>
      </c>
      <c r="J45" s="832"/>
      <c r="K45" s="832">
        <v>177</v>
      </c>
      <c r="L45" s="849"/>
      <c r="M45" s="849"/>
      <c r="N45" s="832"/>
      <c r="O45" s="832"/>
      <c r="P45" s="849"/>
      <c r="Q45" s="849"/>
      <c r="R45" s="837"/>
      <c r="S45" s="850"/>
    </row>
    <row r="46" spans="1:19" ht="14.4" customHeight="1" x14ac:dyDescent="0.3">
      <c r="A46" s="831" t="s">
        <v>4723</v>
      </c>
      <c r="B46" s="832" t="s">
        <v>4724</v>
      </c>
      <c r="C46" s="832" t="s">
        <v>604</v>
      </c>
      <c r="D46" s="832" t="s">
        <v>2049</v>
      </c>
      <c r="E46" s="832" t="s">
        <v>4728</v>
      </c>
      <c r="F46" s="832" t="s">
        <v>4775</v>
      </c>
      <c r="G46" s="832" t="s">
        <v>4777</v>
      </c>
      <c r="H46" s="849"/>
      <c r="I46" s="849"/>
      <c r="J46" s="832"/>
      <c r="K46" s="832"/>
      <c r="L46" s="849">
        <v>3</v>
      </c>
      <c r="M46" s="849">
        <v>531</v>
      </c>
      <c r="N46" s="832">
        <v>1</v>
      </c>
      <c r="O46" s="832">
        <v>177</v>
      </c>
      <c r="P46" s="849">
        <v>2</v>
      </c>
      <c r="Q46" s="849">
        <v>356</v>
      </c>
      <c r="R46" s="837">
        <v>0.6704331450094162</v>
      </c>
      <c r="S46" s="850">
        <v>178</v>
      </c>
    </row>
    <row r="47" spans="1:19" ht="14.4" customHeight="1" x14ac:dyDescent="0.3">
      <c r="A47" s="831" t="s">
        <v>4723</v>
      </c>
      <c r="B47" s="832" t="s">
        <v>4724</v>
      </c>
      <c r="C47" s="832" t="s">
        <v>604</v>
      </c>
      <c r="D47" s="832" t="s">
        <v>2054</v>
      </c>
      <c r="E47" s="832" t="s">
        <v>4728</v>
      </c>
      <c r="F47" s="832" t="s">
        <v>4729</v>
      </c>
      <c r="G47" s="832" t="s">
        <v>4730</v>
      </c>
      <c r="H47" s="849">
        <v>197</v>
      </c>
      <c r="I47" s="849">
        <v>7289</v>
      </c>
      <c r="J47" s="832">
        <v>0.93809523809523809</v>
      </c>
      <c r="K47" s="832">
        <v>37</v>
      </c>
      <c r="L47" s="849">
        <v>210</v>
      </c>
      <c r="M47" s="849">
        <v>7770</v>
      </c>
      <c r="N47" s="832">
        <v>1</v>
      </c>
      <c r="O47" s="832">
        <v>37</v>
      </c>
      <c r="P47" s="849">
        <v>205</v>
      </c>
      <c r="Q47" s="849">
        <v>7585</v>
      </c>
      <c r="R47" s="837">
        <v>0.97619047619047616</v>
      </c>
      <c r="S47" s="850">
        <v>37</v>
      </c>
    </row>
    <row r="48" spans="1:19" ht="14.4" customHeight="1" x14ac:dyDescent="0.3">
      <c r="A48" s="831" t="s">
        <v>4723</v>
      </c>
      <c r="B48" s="832" t="s">
        <v>4724</v>
      </c>
      <c r="C48" s="832" t="s">
        <v>604</v>
      </c>
      <c r="D48" s="832" t="s">
        <v>2054</v>
      </c>
      <c r="E48" s="832" t="s">
        <v>4728</v>
      </c>
      <c r="F48" s="832" t="s">
        <v>4732</v>
      </c>
      <c r="G48" s="832" t="s">
        <v>4733</v>
      </c>
      <c r="H48" s="849"/>
      <c r="I48" s="849"/>
      <c r="J48" s="832"/>
      <c r="K48" s="832"/>
      <c r="L48" s="849">
        <v>1</v>
      </c>
      <c r="M48" s="849">
        <v>5</v>
      </c>
      <c r="N48" s="832">
        <v>1</v>
      </c>
      <c r="O48" s="832">
        <v>5</v>
      </c>
      <c r="P48" s="849"/>
      <c r="Q48" s="849"/>
      <c r="R48" s="837"/>
      <c r="S48" s="850"/>
    </row>
    <row r="49" spans="1:19" ht="14.4" customHeight="1" x14ac:dyDescent="0.3">
      <c r="A49" s="831" t="s">
        <v>4723</v>
      </c>
      <c r="B49" s="832" t="s">
        <v>4724</v>
      </c>
      <c r="C49" s="832" t="s">
        <v>604</v>
      </c>
      <c r="D49" s="832" t="s">
        <v>2054</v>
      </c>
      <c r="E49" s="832" t="s">
        <v>4728</v>
      </c>
      <c r="F49" s="832" t="s">
        <v>4737</v>
      </c>
      <c r="G49" s="832" t="s">
        <v>4738</v>
      </c>
      <c r="H49" s="849"/>
      <c r="I49" s="849"/>
      <c r="J49" s="832"/>
      <c r="K49" s="832"/>
      <c r="L49" s="849"/>
      <c r="M49" s="849"/>
      <c r="N49" s="832"/>
      <c r="O49" s="832"/>
      <c r="P49" s="849">
        <v>163</v>
      </c>
      <c r="Q49" s="849">
        <v>22983</v>
      </c>
      <c r="R49" s="837"/>
      <c r="S49" s="850">
        <v>141</v>
      </c>
    </row>
    <row r="50" spans="1:19" ht="14.4" customHeight="1" x14ac:dyDescent="0.3">
      <c r="A50" s="831" t="s">
        <v>4723</v>
      </c>
      <c r="B50" s="832" t="s">
        <v>4724</v>
      </c>
      <c r="C50" s="832" t="s">
        <v>604</v>
      </c>
      <c r="D50" s="832" t="s">
        <v>2054</v>
      </c>
      <c r="E50" s="832" t="s">
        <v>4728</v>
      </c>
      <c r="F50" s="832" t="s">
        <v>4737</v>
      </c>
      <c r="G50" s="832" t="s">
        <v>4739</v>
      </c>
      <c r="H50" s="849">
        <v>1</v>
      </c>
      <c r="I50" s="849">
        <v>141</v>
      </c>
      <c r="J50" s="832">
        <v>3.5714285714285712E-2</v>
      </c>
      <c r="K50" s="832">
        <v>141</v>
      </c>
      <c r="L50" s="849">
        <v>28</v>
      </c>
      <c r="M50" s="849">
        <v>3948</v>
      </c>
      <c r="N50" s="832">
        <v>1</v>
      </c>
      <c r="O50" s="832">
        <v>141</v>
      </c>
      <c r="P50" s="849"/>
      <c r="Q50" s="849"/>
      <c r="R50" s="837"/>
      <c r="S50" s="850"/>
    </row>
    <row r="51" spans="1:19" ht="14.4" customHeight="1" x14ac:dyDescent="0.3">
      <c r="A51" s="831" t="s">
        <v>4723</v>
      </c>
      <c r="B51" s="832" t="s">
        <v>4724</v>
      </c>
      <c r="C51" s="832" t="s">
        <v>604</v>
      </c>
      <c r="D51" s="832" t="s">
        <v>2054</v>
      </c>
      <c r="E51" s="832" t="s">
        <v>4728</v>
      </c>
      <c r="F51" s="832" t="s">
        <v>4740</v>
      </c>
      <c r="G51" s="832" t="s">
        <v>4742</v>
      </c>
      <c r="H51" s="849">
        <v>2</v>
      </c>
      <c r="I51" s="849">
        <v>1914</v>
      </c>
      <c r="J51" s="832"/>
      <c r="K51" s="832">
        <v>957</v>
      </c>
      <c r="L51" s="849"/>
      <c r="M51" s="849"/>
      <c r="N51" s="832"/>
      <c r="O51" s="832"/>
      <c r="P51" s="849"/>
      <c r="Q51" s="849"/>
      <c r="R51" s="837"/>
      <c r="S51" s="850"/>
    </row>
    <row r="52" spans="1:19" ht="14.4" customHeight="1" x14ac:dyDescent="0.3">
      <c r="A52" s="831" t="s">
        <v>4723</v>
      </c>
      <c r="B52" s="832" t="s">
        <v>4724</v>
      </c>
      <c r="C52" s="832" t="s">
        <v>604</v>
      </c>
      <c r="D52" s="832" t="s">
        <v>2054</v>
      </c>
      <c r="E52" s="832" t="s">
        <v>4728</v>
      </c>
      <c r="F52" s="832" t="s">
        <v>4743</v>
      </c>
      <c r="G52" s="832" t="s">
        <v>4744</v>
      </c>
      <c r="H52" s="849"/>
      <c r="I52" s="849"/>
      <c r="J52" s="832"/>
      <c r="K52" s="832"/>
      <c r="L52" s="849">
        <v>3</v>
      </c>
      <c r="M52" s="849">
        <v>1296</v>
      </c>
      <c r="N52" s="832">
        <v>1</v>
      </c>
      <c r="O52" s="832">
        <v>432</v>
      </c>
      <c r="P52" s="849"/>
      <c r="Q52" s="849"/>
      <c r="R52" s="837"/>
      <c r="S52" s="850"/>
    </row>
    <row r="53" spans="1:19" ht="14.4" customHeight="1" x14ac:dyDescent="0.3">
      <c r="A53" s="831" t="s">
        <v>4723</v>
      </c>
      <c r="B53" s="832" t="s">
        <v>4724</v>
      </c>
      <c r="C53" s="832" t="s">
        <v>604</v>
      </c>
      <c r="D53" s="832" t="s">
        <v>2054</v>
      </c>
      <c r="E53" s="832" t="s">
        <v>4728</v>
      </c>
      <c r="F53" s="832" t="s">
        <v>4746</v>
      </c>
      <c r="G53" s="832" t="s">
        <v>4747</v>
      </c>
      <c r="H53" s="849">
        <v>1</v>
      </c>
      <c r="I53" s="849">
        <v>1008</v>
      </c>
      <c r="J53" s="832">
        <v>0.24975222993062438</v>
      </c>
      <c r="K53" s="832">
        <v>1008</v>
      </c>
      <c r="L53" s="849">
        <v>4</v>
      </c>
      <c r="M53" s="849">
        <v>4036</v>
      </c>
      <c r="N53" s="832">
        <v>1</v>
      </c>
      <c r="O53" s="832">
        <v>1009</v>
      </c>
      <c r="P53" s="849">
        <v>2</v>
      </c>
      <c r="Q53" s="849">
        <v>2020</v>
      </c>
      <c r="R53" s="837">
        <v>0.50049554013875119</v>
      </c>
      <c r="S53" s="850">
        <v>1010</v>
      </c>
    </row>
    <row r="54" spans="1:19" ht="14.4" customHeight="1" x14ac:dyDescent="0.3">
      <c r="A54" s="831" t="s">
        <v>4723</v>
      </c>
      <c r="B54" s="832" t="s">
        <v>4724</v>
      </c>
      <c r="C54" s="832" t="s">
        <v>604</v>
      </c>
      <c r="D54" s="832" t="s">
        <v>2054</v>
      </c>
      <c r="E54" s="832" t="s">
        <v>4728</v>
      </c>
      <c r="F54" s="832" t="s">
        <v>4746</v>
      </c>
      <c r="G54" s="832" t="s">
        <v>4748</v>
      </c>
      <c r="H54" s="849"/>
      <c r="I54" s="849"/>
      <c r="J54" s="832"/>
      <c r="K54" s="832"/>
      <c r="L54" s="849"/>
      <c r="M54" s="849"/>
      <c r="N54" s="832"/>
      <c r="O54" s="832"/>
      <c r="P54" s="849">
        <v>1</v>
      </c>
      <c r="Q54" s="849">
        <v>1010</v>
      </c>
      <c r="R54" s="837"/>
      <c r="S54" s="850">
        <v>1010</v>
      </c>
    </row>
    <row r="55" spans="1:19" ht="14.4" customHeight="1" x14ac:dyDescent="0.3">
      <c r="A55" s="831" t="s">
        <v>4723</v>
      </c>
      <c r="B55" s="832" t="s">
        <v>4724</v>
      </c>
      <c r="C55" s="832" t="s">
        <v>604</v>
      </c>
      <c r="D55" s="832" t="s">
        <v>2054</v>
      </c>
      <c r="E55" s="832" t="s">
        <v>4728</v>
      </c>
      <c r="F55" s="832" t="s">
        <v>4753</v>
      </c>
      <c r="G55" s="832" t="s">
        <v>4754</v>
      </c>
      <c r="H55" s="849">
        <v>2</v>
      </c>
      <c r="I55" s="849">
        <v>1744</v>
      </c>
      <c r="J55" s="832">
        <v>0.66590301641848038</v>
      </c>
      <c r="K55" s="832">
        <v>872</v>
      </c>
      <c r="L55" s="849">
        <v>3</v>
      </c>
      <c r="M55" s="849">
        <v>2619</v>
      </c>
      <c r="N55" s="832">
        <v>1</v>
      </c>
      <c r="O55" s="832">
        <v>873</v>
      </c>
      <c r="P55" s="849"/>
      <c r="Q55" s="849"/>
      <c r="R55" s="837"/>
      <c r="S55" s="850"/>
    </row>
    <row r="56" spans="1:19" ht="14.4" customHeight="1" x14ac:dyDescent="0.3">
      <c r="A56" s="831" t="s">
        <v>4723</v>
      </c>
      <c r="B56" s="832" t="s">
        <v>4724</v>
      </c>
      <c r="C56" s="832" t="s">
        <v>604</v>
      </c>
      <c r="D56" s="832" t="s">
        <v>2054</v>
      </c>
      <c r="E56" s="832" t="s">
        <v>4728</v>
      </c>
      <c r="F56" s="832" t="s">
        <v>4755</v>
      </c>
      <c r="G56" s="832" t="s">
        <v>4756</v>
      </c>
      <c r="H56" s="849">
        <v>1</v>
      </c>
      <c r="I56" s="849">
        <v>33.33</v>
      </c>
      <c r="J56" s="832"/>
      <c r="K56" s="832">
        <v>33.33</v>
      </c>
      <c r="L56" s="849"/>
      <c r="M56" s="849"/>
      <c r="N56" s="832"/>
      <c r="O56" s="832"/>
      <c r="P56" s="849"/>
      <c r="Q56" s="849"/>
      <c r="R56" s="837"/>
      <c r="S56" s="850"/>
    </row>
    <row r="57" spans="1:19" ht="14.4" customHeight="1" x14ac:dyDescent="0.3">
      <c r="A57" s="831" t="s">
        <v>4723</v>
      </c>
      <c r="B57" s="832" t="s">
        <v>4724</v>
      </c>
      <c r="C57" s="832" t="s">
        <v>604</v>
      </c>
      <c r="D57" s="832" t="s">
        <v>2054</v>
      </c>
      <c r="E57" s="832" t="s">
        <v>4728</v>
      </c>
      <c r="F57" s="832" t="s">
        <v>4755</v>
      </c>
      <c r="G57" s="832" t="s">
        <v>4757</v>
      </c>
      <c r="H57" s="849">
        <v>153</v>
      </c>
      <c r="I57" s="849">
        <v>5100.01</v>
      </c>
      <c r="J57" s="832">
        <v>0.91616891247370513</v>
      </c>
      <c r="K57" s="832">
        <v>33.333398692810462</v>
      </c>
      <c r="L57" s="849">
        <v>167</v>
      </c>
      <c r="M57" s="849">
        <v>5566.67</v>
      </c>
      <c r="N57" s="832">
        <v>1</v>
      </c>
      <c r="O57" s="832">
        <v>33.333353293413175</v>
      </c>
      <c r="P57" s="849">
        <v>156</v>
      </c>
      <c r="Q57" s="849">
        <v>5200.01</v>
      </c>
      <c r="R57" s="837">
        <v>0.93413297357306979</v>
      </c>
      <c r="S57" s="850">
        <v>33.333397435897439</v>
      </c>
    </row>
    <row r="58" spans="1:19" ht="14.4" customHeight="1" x14ac:dyDescent="0.3">
      <c r="A58" s="831" t="s">
        <v>4723</v>
      </c>
      <c r="B58" s="832" t="s">
        <v>4724</v>
      </c>
      <c r="C58" s="832" t="s">
        <v>604</v>
      </c>
      <c r="D58" s="832" t="s">
        <v>2054</v>
      </c>
      <c r="E58" s="832" t="s">
        <v>4728</v>
      </c>
      <c r="F58" s="832" t="s">
        <v>4758</v>
      </c>
      <c r="G58" s="832" t="s">
        <v>4759</v>
      </c>
      <c r="H58" s="849">
        <v>1</v>
      </c>
      <c r="I58" s="849">
        <v>37</v>
      </c>
      <c r="J58" s="832"/>
      <c r="K58" s="832">
        <v>37</v>
      </c>
      <c r="L58" s="849"/>
      <c r="M58" s="849"/>
      <c r="N58" s="832"/>
      <c r="O58" s="832"/>
      <c r="P58" s="849"/>
      <c r="Q58" s="849"/>
      <c r="R58" s="837"/>
      <c r="S58" s="850"/>
    </row>
    <row r="59" spans="1:19" ht="14.4" customHeight="1" x14ac:dyDescent="0.3">
      <c r="A59" s="831" t="s">
        <v>4723</v>
      </c>
      <c r="B59" s="832" t="s">
        <v>4724</v>
      </c>
      <c r="C59" s="832" t="s">
        <v>604</v>
      </c>
      <c r="D59" s="832" t="s">
        <v>2054</v>
      </c>
      <c r="E59" s="832" t="s">
        <v>4728</v>
      </c>
      <c r="F59" s="832" t="s">
        <v>4760</v>
      </c>
      <c r="G59" s="832" t="s">
        <v>4761</v>
      </c>
      <c r="H59" s="849"/>
      <c r="I59" s="849"/>
      <c r="J59" s="832"/>
      <c r="K59" s="832"/>
      <c r="L59" s="849">
        <v>1</v>
      </c>
      <c r="M59" s="849">
        <v>86</v>
      </c>
      <c r="N59" s="832">
        <v>1</v>
      </c>
      <c r="O59" s="832">
        <v>86</v>
      </c>
      <c r="P59" s="849"/>
      <c r="Q59" s="849"/>
      <c r="R59" s="837"/>
      <c r="S59" s="850"/>
    </row>
    <row r="60" spans="1:19" ht="14.4" customHeight="1" x14ac:dyDescent="0.3">
      <c r="A60" s="831" t="s">
        <v>4723</v>
      </c>
      <c r="B60" s="832" t="s">
        <v>4724</v>
      </c>
      <c r="C60" s="832" t="s">
        <v>604</v>
      </c>
      <c r="D60" s="832" t="s">
        <v>2054</v>
      </c>
      <c r="E60" s="832" t="s">
        <v>4728</v>
      </c>
      <c r="F60" s="832" t="s">
        <v>4763</v>
      </c>
      <c r="G60" s="832" t="s">
        <v>4765</v>
      </c>
      <c r="H60" s="849"/>
      <c r="I60" s="849"/>
      <c r="J60" s="832"/>
      <c r="K60" s="832"/>
      <c r="L60" s="849">
        <v>1</v>
      </c>
      <c r="M60" s="849">
        <v>32</v>
      </c>
      <c r="N60" s="832">
        <v>1</v>
      </c>
      <c r="O60" s="832">
        <v>32</v>
      </c>
      <c r="P60" s="849"/>
      <c r="Q60" s="849"/>
      <c r="R60" s="837"/>
      <c r="S60" s="850"/>
    </row>
    <row r="61" spans="1:19" ht="14.4" customHeight="1" x14ac:dyDescent="0.3">
      <c r="A61" s="831" t="s">
        <v>4723</v>
      </c>
      <c r="B61" s="832" t="s">
        <v>4724</v>
      </c>
      <c r="C61" s="832" t="s">
        <v>604</v>
      </c>
      <c r="D61" s="832" t="s">
        <v>2054</v>
      </c>
      <c r="E61" s="832" t="s">
        <v>4728</v>
      </c>
      <c r="F61" s="832" t="s">
        <v>4769</v>
      </c>
      <c r="G61" s="832" t="s">
        <v>4771</v>
      </c>
      <c r="H61" s="849">
        <v>156</v>
      </c>
      <c r="I61" s="849">
        <v>55224</v>
      </c>
      <c r="J61" s="832">
        <v>0.93711182759205836</v>
      </c>
      <c r="K61" s="832">
        <v>354</v>
      </c>
      <c r="L61" s="849">
        <v>166</v>
      </c>
      <c r="M61" s="849">
        <v>58930</v>
      </c>
      <c r="N61" s="832">
        <v>1</v>
      </c>
      <c r="O61" s="832">
        <v>355</v>
      </c>
      <c r="P61" s="849">
        <v>165</v>
      </c>
      <c r="Q61" s="849">
        <v>58575</v>
      </c>
      <c r="R61" s="837">
        <v>0.99397590361445787</v>
      </c>
      <c r="S61" s="850">
        <v>355</v>
      </c>
    </row>
    <row r="62" spans="1:19" ht="14.4" customHeight="1" x14ac:dyDescent="0.3">
      <c r="A62" s="831" t="s">
        <v>4723</v>
      </c>
      <c r="B62" s="832" t="s">
        <v>4724</v>
      </c>
      <c r="C62" s="832" t="s">
        <v>604</v>
      </c>
      <c r="D62" s="832" t="s">
        <v>2054</v>
      </c>
      <c r="E62" s="832" t="s">
        <v>4728</v>
      </c>
      <c r="F62" s="832" t="s">
        <v>4775</v>
      </c>
      <c r="G62" s="832" t="s">
        <v>4777</v>
      </c>
      <c r="H62" s="849"/>
      <c r="I62" s="849"/>
      <c r="J62" s="832"/>
      <c r="K62" s="832"/>
      <c r="L62" s="849">
        <v>1</v>
      </c>
      <c r="M62" s="849">
        <v>177</v>
      </c>
      <c r="N62" s="832">
        <v>1</v>
      </c>
      <c r="O62" s="832">
        <v>177</v>
      </c>
      <c r="P62" s="849"/>
      <c r="Q62" s="849"/>
      <c r="R62" s="837"/>
      <c r="S62" s="850"/>
    </row>
    <row r="63" spans="1:19" ht="14.4" customHeight="1" x14ac:dyDescent="0.3">
      <c r="A63" s="831" t="s">
        <v>4723</v>
      </c>
      <c r="B63" s="832" t="s">
        <v>4724</v>
      </c>
      <c r="C63" s="832" t="s">
        <v>604</v>
      </c>
      <c r="D63" s="832" t="s">
        <v>2054</v>
      </c>
      <c r="E63" s="832" t="s">
        <v>4728</v>
      </c>
      <c r="F63" s="832" t="s">
        <v>4780</v>
      </c>
      <c r="G63" s="832" t="s">
        <v>4781</v>
      </c>
      <c r="H63" s="849"/>
      <c r="I63" s="849"/>
      <c r="J63" s="832"/>
      <c r="K63" s="832"/>
      <c r="L63" s="849">
        <v>1</v>
      </c>
      <c r="M63" s="849">
        <v>59</v>
      </c>
      <c r="N63" s="832">
        <v>1</v>
      </c>
      <c r="O63" s="832">
        <v>59</v>
      </c>
      <c r="P63" s="849">
        <v>1</v>
      </c>
      <c r="Q63" s="849">
        <v>59</v>
      </c>
      <c r="R63" s="837">
        <v>1</v>
      </c>
      <c r="S63" s="850">
        <v>59</v>
      </c>
    </row>
    <row r="64" spans="1:19" ht="14.4" customHeight="1" x14ac:dyDescent="0.3">
      <c r="A64" s="831" t="s">
        <v>4723</v>
      </c>
      <c r="B64" s="832" t="s">
        <v>4724</v>
      </c>
      <c r="C64" s="832" t="s">
        <v>604</v>
      </c>
      <c r="D64" s="832" t="s">
        <v>2055</v>
      </c>
      <c r="E64" s="832" t="s">
        <v>4728</v>
      </c>
      <c r="F64" s="832" t="s">
        <v>4729</v>
      </c>
      <c r="G64" s="832" t="s">
        <v>4730</v>
      </c>
      <c r="H64" s="849">
        <v>5</v>
      </c>
      <c r="I64" s="849">
        <v>185</v>
      </c>
      <c r="J64" s="832">
        <v>0.7142857142857143</v>
      </c>
      <c r="K64" s="832">
        <v>37</v>
      </c>
      <c r="L64" s="849">
        <v>7</v>
      </c>
      <c r="M64" s="849">
        <v>259</v>
      </c>
      <c r="N64" s="832">
        <v>1</v>
      </c>
      <c r="O64" s="832">
        <v>37</v>
      </c>
      <c r="P64" s="849">
        <v>4</v>
      </c>
      <c r="Q64" s="849">
        <v>148</v>
      </c>
      <c r="R64" s="837">
        <v>0.5714285714285714</v>
      </c>
      <c r="S64" s="850">
        <v>37</v>
      </c>
    </row>
    <row r="65" spans="1:19" ht="14.4" customHeight="1" x14ac:dyDescent="0.3">
      <c r="A65" s="831" t="s">
        <v>4723</v>
      </c>
      <c r="B65" s="832" t="s">
        <v>4724</v>
      </c>
      <c r="C65" s="832" t="s">
        <v>604</v>
      </c>
      <c r="D65" s="832" t="s">
        <v>2055</v>
      </c>
      <c r="E65" s="832" t="s">
        <v>4728</v>
      </c>
      <c r="F65" s="832" t="s">
        <v>4737</v>
      </c>
      <c r="G65" s="832" t="s">
        <v>4738</v>
      </c>
      <c r="H65" s="849">
        <v>58</v>
      </c>
      <c r="I65" s="849">
        <v>8178</v>
      </c>
      <c r="J65" s="832">
        <v>1.0175438596491229</v>
      </c>
      <c r="K65" s="832">
        <v>141</v>
      </c>
      <c r="L65" s="849">
        <v>57</v>
      </c>
      <c r="M65" s="849">
        <v>8037</v>
      </c>
      <c r="N65" s="832">
        <v>1</v>
      </c>
      <c r="O65" s="832">
        <v>141</v>
      </c>
      <c r="P65" s="849">
        <v>39</v>
      </c>
      <c r="Q65" s="849">
        <v>5499</v>
      </c>
      <c r="R65" s="837">
        <v>0.68421052631578949</v>
      </c>
      <c r="S65" s="850">
        <v>141</v>
      </c>
    </row>
    <row r="66" spans="1:19" ht="14.4" customHeight="1" x14ac:dyDescent="0.3">
      <c r="A66" s="831" t="s">
        <v>4723</v>
      </c>
      <c r="B66" s="832" t="s">
        <v>4724</v>
      </c>
      <c r="C66" s="832" t="s">
        <v>604</v>
      </c>
      <c r="D66" s="832" t="s">
        <v>2055</v>
      </c>
      <c r="E66" s="832" t="s">
        <v>4728</v>
      </c>
      <c r="F66" s="832" t="s">
        <v>4737</v>
      </c>
      <c r="G66" s="832" t="s">
        <v>4739</v>
      </c>
      <c r="H66" s="849">
        <v>3</v>
      </c>
      <c r="I66" s="849">
        <v>423</v>
      </c>
      <c r="J66" s="832">
        <v>3</v>
      </c>
      <c r="K66" s="832">
        <v>141</v>
      </c>
      <c r="L66" s="849">
        <v>1</v>
      </c>
      <c r="M66" s="849">
        <v>141</v>
      </c>
      <c r="N66" s="832">
        <v>1</v>
      </c>
      <c r="O66" s="832">
        <v>141</v>
      </c>
      <c r="P66" s="849">
        <v>2</v>
      </c>
      <c r="Q66" s="849">
        <v>282</v>
      </c>
      <c r="R66" s="837">
        <v>2</v>
      </c>
      <c r="S66" s="850">
        <v>141</v>
      </c>
    </row>
    <row r="67" spans="1:19" ht="14.4" customHeight="1" x14ac:dyDescent="0.3">
      <c r="A67" s="831" t="s">
        <v>4723</v>
      </c>
      <c r="B67" s="832" t="s">
        <v>4724</v>
      </c>
      <c r="C67" s="832" t="s">
        <v>604</v>
      </c>
      <c r="D67" s="832" t="s">
        <v>2055</v>
      </c>
      <c r="E67" s="832" t="s">
        <v>4728</v>
      </c>
      <c r="F67" s="832" t="s">
        <v>4743</v>
      </c>
      <c r="G67" s="832" t="s">
        <v>4744</v>
      </c>
      <c r="H67" s="849">
        <v>1</v>
      </c>
      <c r="I67" s="849">
        <v>431</v>
      </c>
      <c r="J67" s="832">
        <v>0.99768518518518523</v>
      </c>
      <c r="K67" s="832">
        <v>431</v>
      </c>
      <c r="L67" s="849">
        <v>1</v>
      </c>
      <c r="M67" s="849">
        <v>432</v>
      </c>
      <c r="N67" s="832">
        <v>1</v>
      </c>
      <c r="O67" s="832">
        <v>432</v>
      </c>
      <c r="P67" s="849"/>
      <c r="Q67" s="849"/>
      <c r="R67" s="837"/>
      <c r="S67" s="850"/>
    </row>
    <row r="68" spans="1:19" ht="14.4" customHeight="1" x14ac:dyDescent="0.3">
      <c r="A68" s="831" t="s">
        <v>4723</v>
      </c>
      <c r="B68" s="832" t="s">
        <v>4724</v>
      </c>
      <c r="C68" s="832" t="s">
        <v>604</v>
      </c>
      <c r="D68" s="832" t="s">
        <v>2055</v>
      </c>
      <c r="E68" s="832" t="s">
        <v>4728</v>
      </c>
      <c r="F68" s="832" t="s">
        <v>4743</v>
      </c>
      <c r="G68" s="832" t="s">
        <v>4745</v>
      </c>
      <c r="H68" s="849">
        <v>4</v>
      </c>
      <c r="I68" s="849">
        <v>1724</v>
      </c>
      <c r="J68" s="832">
        <v>1.9953703703703705</v>
      </c>
      <c r="K68" s="832">
        <v>431</v>
      </c>
      <c r="L68" s="849">
        <v>2</v>
      </c>
      <c r="M68" s="849">
        <v>864</v>
      </c>
      <c r="N68" s="832">
        <v>1</v>
      </c>
      <c r="O68" s="832">
        <v>432</v>
      </c>
      <c r="P68" s="849">
        <v>2</v>
      </c>
      <c r="Q68" s="849">
        <v>864</v>
      </c>
      <c r="R68" s="837">
        <v>1</v>
      </c>
      <c r="S68" s="850">
        <v>432</v>
      </c>
    </row>
    <row r="69" spans="1:19" ht="14.4" customHeight="1" x14ac:dyDescent="0.3">
      <c r="A69" s="831" t="s">
        <v>4723</v>
      </c>
      <c r="B69" s="832" t="s">
        <v>4724</v>
      </c>
      <c r="C69" s="832" t="s">
        <v>604</v>
      </c>
      <c r="D69" s="832" t="s">
        <v>2055</v>
      </c>
      <c r="E69" s="832" t="s">
        <v>4728</v>
      </c>
      <c r="F69" s="832" t="s">
        <v>4746</v>
      </c>
      <c r="G69" s="832" t="s">
        <v>4747</v>
      </c>
      <c r="H69" s="849">
        <v>82</v>
      </c>
      <c r="I69" s="849">
        <v>82656</v>
      </c>
      <c r="J69" s="832">
        <v>1.0922497522299306</v>
      </c>
      <c r="K69" s="832">
        <v>1008</v>
      </c>
      <c r="L69" s="849">
        <v>75</v>
      </c>
      <c r="M69" s="849">
        <v>75675</v>
      </c>
      <c r="N69" s="832">
        <v>1</v>
      </c>
      <c r="O69" s="832">
        <v>1009</v>
      </c>
      <c r="P69" s="849">
        <v>58</v>
      </c>
      <c r="Q69" s="849">
        <v>58580</v>
      </c>
      <c r="R69" s="837">
        <v>0.77409976874793529</v>
      </c>
      <c r="S69" s="850">
        <v>1010</v>
      </c>
    </row>
    <row r="70" spans="1:19" ht="14.4" customHeight="1" x14ac:dyDescent="0.3">
      <c r="A70" s="831" t="s">
        <v>4723</v>
      </c>
      <c r="B70" s="832" t="s">
        <v>4724</v>
      </c>
      <c r="C70" s="832" t="s">
        <v>604</v>
      </c>
      <c r="D70" s="832" t="s">
        <v>2055</v>
      </c>
      <c r="E70" s="832" t="s">
        <v>4728</v>
      </c>
      <c r="F70" s="832" t="s">
        <v>4746</v>
      </c>
      <c r="G70" s="832" t="s">
        <v>4748</v>
      </c>
      <c r="H70" s="849">
        <v>2</v>
      </c>
      <c r="I70" s="849">
        <v>2016</v>
      </c>
      <c r="J70" s="832">
        <v>0.49950445986124875</v>
      </c>
      <c r="K70" s="832">
        <v>1008</v>
      </c>
      <c r="L70" s="849">
        <v>4</v>
      </c>
      <c r="M70" s="849">
        <v>4036</v>
      </c>
      <c r="N70" s="832">
        <v>1</v>
      </c>
      <c r="O70" s="832">
        <v>1009</v>
      </c>
      <c r="P70" s="849">
        <v>2</v>
      </c>
      <c r="Q70" s="849">
        <v>2020</v>
      </c>
      <c r="R70" s="837">
        <v>0.50049554013875119</v>
      </c>
      <c r="S70" s="850">
        <v>1010</v>
      </c>
    </row>
    <row r="71" spans="1:19" ht="14.4" customHeight="1" x14ac:dyDescent="0.3">
      <c r="A71" s="831" t="s">
        <v>4723</v>
      </c>
      <c r="B71" s="832" t="s">
        <v>4724</v>
      </c>
      <c r="C71" s="832" t="s">
        <v>604</v>
      </c>
      <c r="D71" s="832" t="s">
        <v>2055</v>
      </c>
      <c r="E71" s="832" t="s">
        <v>4728</v>
      </c>
      <c r="F71" s="832" t="s">
        <v>4749</v>
      </c>
      <c r="G71" s="832" t="s">
        <v>4750</v>
      </c>
      <c r="H71" s="849">
        <v>2</v>
      </c>
      <c r="I71" s="849">
        <v>4244</v>
      </c>
      <c r="J71" s="832">
        <v>1</v>
      </c>
      <c r="K71" s="832">
        <v>2122</v>
      </c>
      <c r="L71" s="849">
        <v>2</v>
      </c>
      <c r="M71" s="849">
        <v>4244</v>
      </c>
      <c r="N71" s="832">
        <v>1</v>
      </c>
      <c r="O71" s="832">
        <v>2122</v>
      </c>
      <c r="P71" s="849"/>
      <c r="Q71" s="849"/>
      <c r="R71" s="837"/>
      <c r="S71" s="850"/>
    </row>
    <row r="72" spans="1:19" ht="14.4" customHeight="1" x14ac:dyDescent="0.3">
      <c r="A72" s="831" t="s">
        <v>4723</v>
      </c>
      <c r="B72" s="832" t="s">
        <v>4724</v>
      </c>
      <c r="C72" s="832" t="s">
        <v>604</v>
      </c>
      <c r="D72" s="832" t="s">
        <v>2055</v>
      </c>
      <c r="E72" s="832" t="s">
        <v>4728</v>
      </c>
      <c r="F72" s="832" t="s">
        <v>4755</v>
      </c>
      <c r="G72" s="832" t="s">
        <v>4756</v>
      </c>
      <c r="H72" s="849">
        <v>3</v>
      </c>
      <c r="I72" s="849">
        <v>100</v>
      </c>
      <c r="J72" s="832">
        <v>3.0003000300030003</v>
      </c>
      <c r="K72" s="832">
        <v>33.333333333333336</v>
      </c>
      <c r="L72" s="849">
        <v>1</v>
      </c>
      <c r="M72" s="849">
        <v>33.33</v>
      </c>
      <c r="N72" s="832">
        <v>1</v>
      </c>
      <c r="O72" s="832">
        <v>33.33</v>
      </c>
      <c r="P72" s="849">
        <v>2</v>
      </c>
      <c r="Q72" s="849">
        <v>66.66</v>
      </c>
      <c r="R72" s="837">
        <v>2</v>
      </c>
      <c r="S72" s="850">
        <v>33.33</v>
      </c>
    </row>
    <row r="73" spans="1:19" ht="14.4" customHeight="1" x14ac:dyDescent="0.3">
      <c r="A73" s="831" t="s">
        <v>4723</v>
      </c>
      <c r="B73" s="832" t="s">
        <v>4724</v>
      </c>
      <c r="C73" s="832" t="s">
        <v>604</v>
      </c>
      <c r="D73" s="832" t="s">
        <v>2055</v>
      </c>
      <c r="E73" s="832" t="s">
        <v>4728</v>
      </c>
      <c r="F73" s="832" t="s">
        <v>4755</v>
      </c>
      <c r="G73" s="832" t="s">
        <v>4757</v>
      </c>
      <c r="H73" s="849">
        <v>57</v>
      </c>
      <c r="I73" s="849">
        <v>1900</v>
      </c>
      <c r="J73" s="832">
        <v>1</v>
      </c>
      <c r="K73" s="832">
        <v>33.333333333333336</v>
      </c>
      <c r="L73" s="849">
        <v>57</v>
      </c>
      <c r="M73" s="849">
        <v>1900</v>
      </c>
      <c r="N73" s="832">
        <v>1</v>
      </c>
      <c r="O73" s="832">
        <v>33.333333333333336</v>
      </c>
      <c r="P73" s="849">
        <v>44</v>
      </c>
      <c r="Q73" s="849">
        <v>1466.6599999999999</v>
      </c>
      <c r="R73" s="837">
        <v>0.77192631578947357</v>
      </c>
      <c r="S73" s="850">
        <v>33.333181818181814</v>
      </c>
    </row>
    <row r="74" spans="1:19" ht="14.4" customHeight="1" x14ac:dyDescent="0.3">
      <c r="A74" s="831" t="s">
        <v>4723</v>
      </c>
      <c r="B74" s="832" t="s">
        <v>4724</v>
      </c>
      <c r="C74" s="832" t="s">
        <v>604</v>
      </c>
      <c r="D74" s="832" t="s">
        <v>2055</v>
      </c>
      <c r="E74" s="832" t="s">
        <v>4728</v>
      </c>
      <c r="F74" s="832" t="s">
        <v>4758</v>
      </c>
      <c r="G74" s="832" t="s">
        <v>4759</v>
      </c>
      <c r="H74" s="849">
        <v>1</v>
      </c>
      <c r="I74" s="849">
        <v>37</v>
      </c>
      <c r="J74" s="832"/>
      <c r="K74" s="832">
        <v>37</v>
      </c>
      <c r="L74" s="849"/>
      <c r="M74" s="849"/>
      <c r="N74" s="832"/>
      <c r="O74" s="832"/>
      <c r="P74" s="849"/>
      <c r="Q74" s="849"/>
      <c r="R74" s="837"/>
      <c r="S74" s="850"/>
    </row>
    <row r="75" spans="1:19" ht="14.4" customHeight="1" x14ac:dyDescent="0.3">
      <c r="A75" s="831" t="s">
        <v>4723</v>
      </c>
      <c r="B75" s="832" t="s">
        <v>4724</v>
      </c>
      <c r="C75" s="832" t="s">
        <v>604</v>
      </c>
      <c r="D75" s="832" t="s">
        <v>2055</v>
      </c>
      <c r="E75" s="832" t="s">
        <v>4728</v>
      </c>
      <c r="F75" s="832" t="s">
        <v>4766</v>
      </c>
      <c r="G75" s="832" t="s">
        <v>4767</v>
      </c>
      <c r="H75" s="849">
        <v>10</v>
      </c>
      <c r="I75" s="849">
        <v>19290</v>
      </c>
      <c r="J75" s="832">
        <v>1.1966501240694789</v>
      </c>
      <c r="K75" s="832">
        <v>1929</v>
      </c>
      <c r="L75" s="849">
        <v>8</v>
      </c>
      <c r="M75" s="849">
        <v>16120</v>
      </c>
      <c r="N75" s="832">
        <v>1</v>
      </c>
      <c r="O75" s="832">
        <v>2015</v>
      </c>
      <c r="P75" s="849">
        <v>8</v>
      </c>
      <c r="Q75" s="849">
        <v>16128</v>
      </c>
      <c r="R75" s="837">
        <v>1.0004962779156328</v>
      </c>
      <c r="S75" s="850">
        <v>2016</v>
      </c>
    </row>
    <row r="76" spans="1:19" ht="14.4" customHeight="1" x14ac:dyDescent="0.3">
      <c r="A76" s="831" t="s">
        <v>4723</v>
      </c>
      <c r="B76" s="832" t="s">
        <v>4724</v>
      </c>
      <c r="C76" s="832" t="s">
        <v>604</v>
      </c>
      <c r="D76" s="832" t="s">
        <v>2055</v>
      </c>
      <c r="E76" s="832" t="s">
        <v>4728</v>
      </c>
      <c r="F76" s="832" t="s">
        <v>4766</v>
      </c>
      <c r="G76" s="832" t="s">
        <v>4768</v>
      </c>
      <c r="H76" s="849"/>
      <c r="I76" s="849"/>
      <c r="J76" s="832"/>
      <c r="K76" s="832"/>
      <c r="L76" s="849"/>
      <c r="M76" s="849"/>
      <c r="N76" s="832"/>
      <c r="O76" s="832"/>
      <c r="P76" s="849">
        <v>1</v>
      </c>
      <c r="Q76" s="849">
        <v>2016</v>
      </c>
      <c r="R76" s="837"/>
      <c r="S76" s="850">
        <v>2016</v>
      </c>
    </row>
    <row r="77" spans="1:19" ht="14.4" customHeight="1" x14ac:dyDescent="0.3">
      <c r="A77" s="831" t="s">
        <v>4723</v>
      </c>
      <c r="B77" s="832" t="s">
        <v>4724</v>
      </c>
      <c r="C77" s="832" t="s">
        <v>604</v>
      </c>
      <c r="D77" s="832" t="s">
        <v>2055</v>
      </c>
      <c r="E77" s="832" t="s">
        <v>4728</v>
      </c>
      <c r="F77" s="832" t="s">
        <v>4769</v>
      </c>
      <c r="G77" s="832" t="s">
        <v>4770</v>
      </c>
      <c r="H77" s="849">
        <v>3</v>
      </c>
      <c r="I77" s="849">
        <v>1062</v>
      </c>
      <c r="J77" s="832">
        <v>2.9915492957746479</v>
      </c>
      <c r="K77" s="832">
        <v>354</v>
      </c>
      <c r="L77" s="849">
        <v>1</v>
      </c>
      <c r="M77" s="849">
        <v>355</v>
      </c>
      <c r="N77" s="832">
        <v>1</v>
      </c>
      <c r="O77" s="832">
        <v>355</v>
      </c>
      <c r="P77" s="849">
        <v>2</v>
      </c>
      <c r="Q77" s="849">
        <v>710</v>
      </c>
      <c r="R77" s="837">
        <v>2</v>
      </c>
      <c r="S77" s="850">
        <v>355</v>
      </c>
    </row>
    <row r="78" spans="1:19" ht="14.4" customHeight="1" x14ac:dyDescent="0.3">
      <c r="A78" s="831" t="s">
        <v>4723</v>
      </c>
      <c r="B78" s="832" t="s">
        <v>4724</v>
      </c>
      <c r="C78" s="832" t="s">
        <v>604</v>
      </c>
      <c r="D78" s="832" t="s">
        <v>2055</v>
      </c>
      <c r="E78" s="832" t="s">
        <v>4728</v>
      </c>
      <c r="F78" s="832" t="s">
        <v>4769</v>
      </c>
      <c r="G78" s="832" t="s">
        <v>4771</v>
      </c>
      <c r="H78" s="849">
        <v>57</v>
      </c>
      <c r="I78" s="849">
        <v>20178</v>
      </c>
      <c r="J78" s="832">
        <v>0.9971830985915493</v>
      </c>
      <c r="K78" s="832">
        <v>354</v>
      </c>
      <c r="L78" s="849">
        <v>57</v>
      </c>
      <c r="M78" s="849">
        <v>20235</v>
      </c>
      <c r="N78" s="832">
        <v>1</v>
      </c>
      <c r="O78" s="832">
        <v>355</v>
      </c>
      <c r="P78" s="849">
        <v>44</v>
      </c>
      <c r="Q78" s="849">
        <v>15620</v>
      </c>
      <c r="R78" s="837">
        <v>0.77192982456140347</v>
      </c>
      <c r="S78" s="850">
        <v>355</v>
      </c>
    </row>
    <row r="79" spans="1:19" ht="14.4" customHeight="1" x14ac:dyDescent="0.3">
      <c r="A79" s="831" t="s">
        <v>4723</v>
      </c>
      <c r="B79" s="832" t="s">
        <v>4724</v>
      </c>
      <c r="C79" s="832" t="s">
        <v>604</v>
      </c>
      <c r="D79" s="832" t="s">
        <v>2055</v>
      </c>
      <c r="E79" s="832" t="s">
        <v>4728</v>
      </c>
      <c r="F79" s="832" t="s">
        <v>4775</v>
      </c>
      <c r="G79" s="832" t="s">
        <v>4777</v>
      </c>
      <c r="H79" s="849"/>
      <c r="I79" s="849"/>
      <c r="J79" s="832"/>
      <c r="K79" s="832"/>
      <c r="L79" s="849">
        <v>1</v>
      </c>
      <c r="M79" s="849">
        <v>177</v>
      </c>
      <c r="N79" s="832">
        <v>1</v>
      </c>
      <c r="O79" s="832">
        <v>177</v>
      </c>
      <c r="P79" s="849"/>
      <c r="Q79" s="849"/>
      <c r="R79" s="837"/>
      <c r="S79" s="850"/>
    </row>
    <row r="80" spans="1:19" ht="14.4" customHeight="1" x14ac:dyDescent="0.3">
      <c r="A80" s="831" t="s">
        <v>4723</v>
      </c>
      <c r="B80" s="832" t="s">
        <v>4724</v>
      </c>
      <c r="C80" s="832" t="s">
        <v>604</v>
      </c>
      <c r="D80" s="832" t="s">
        <v>2058</v>
      </c>
      <c r="E80" s="832" t="s">
        <v>4728</v>
      </c>
      <c r="F80" s="832" t="s">
        <v>4729</v>
      </c>
      <c r="G80" s="832" t="s">
        <v>4730</v>
      </c>
      <c r="H80" s="849">
        <v>2</v>
      </c>
      <c r="I80" s="849">
        <v>74</v>
      </c>
      <c r="J80" s="832"/>
      <c r="K80" s="832">
        <v>37</v>
      </c>
      <c r="L80" s="849"/>
      <c r="M80" s="849"/>
      <c r="N80" s="832"/>
      <c r="O80" s="832"/>
      <c r="P80" s="849"/>
      <c r="Q80" s="849"/>
      <c r="R80" s="837"/>
      <c r="S80" s="850"/>
    </row>
    <row r="81" spans="1:19" ht="14.4" customHeight="1" x14ac:dyDescent="0.3">
      <c r="A81" s="831" t="s">
        <v>4723</v>
      </c>
      <c r="B81" s="832" t="s">
        <v>4724</v>
      </c>
      <c r="C81" s="832" t="s">
        <v>604</v>
      </c>
      <c r="D81" s="832" t="s">
        <v>2058</v>
      </c>
      <c r="E81" s="832" t="s">
        <v>4728</v>
      </c>
      <c r="F81" s="832" t="s">
        <v>4760</v>
      </c>
      <c r="G81" s="832" t="s">
        <v>4761</v>
      </c>
      <c r="H81" s="849">
        <v>1</v>
      </c>
      <c r="I81" s="849">
        <v>86</v>
      </c>
      <c r="J81" s="832"/>
      <c r="K81" s="832">
        <v>86</v>
      </c>
      <c r="L81" s="849"/>
      <c r="M81" s="849"/>
      <c r="N81" s="832"/>
      <c r="O81" s="832"/>
      <c r="P81" s="849"/>
      <c r="Q81" s="849"/>
      <c r="R81" s="837"/>
      <c r="S81" s="850"/>
    </row>
    <row r="82" spans="1:19" ht="14.4" customHeight="1" x14ac:dyDescent="0.3">
      <c r="A82" s="831" t="s">
        <v>4723</v>
      </c>
      <c r="B82" s="832" t="s">
        <v>4724</v>
      </c>
      <c r="C82" s="832" t="s">
        <v>604</v>
      </c>
      <c r="D82" s="832" t="s">
        <v>2059</v>
      </c>
      <c r="E82" s="832" t="s">
        <v>4728</v>
      </c>
      <c r="F82" s="832" t="s">
        <v>4729</v>
      </c>
      <c r="G82" s="832" t="s">
        <v>4730</v>
      </c>
      <c r="H82" s="849">
        <v>22</v>
      </c>
      <c r="I82" s="849">
        <v>814</v>
      </c>
      <c r="J82" s="832">
        <v>2.75</v>
      </c>
      <c r="K82" s="832">
        <v>37</v>
      </c>
      <c r="L82" s="849">
        <v>8</v>
      </c>
      <c r="M82" s="849">
        <v>296</v>
      </c>
      <c r="N82" s="832">
        <v>1</v>
      </c>
      <c r="O82" s="832">
        <v>37</v>
      </c>
      <c r="P82" s="849"/>
      <c r="Q82" s="849"/>
      <c r="R82" s="837"/>
      <c r="S82" s="850"/>
    </row>
    <row r="83" spans="1:19" ht="14.4" customHeight="1" x14ac:dyDescent="0.3">
      <c r="A83" s="831" t="s">
        <v>4723</v>
      </c>
      <c r="B83" s="832" t="s">
        <v>4724</v>
      </c>
      <c r="C83" s="832" t="s">
        <v>604</v>
      </c>
      <c r="D83" s="832" t="s">
        <v>2059</v>
      </c>
      <c r="E83" s="832" t="s">
        <v>4728</v>
      </c>
      <c r="F83" s="832" t="s">
        <v>4734</v>
      </c>
      <c r="G83" s="832" t="s">
        <v>4735</v>
      </c>
      <c r="H83" s="849">
        <v>1</v>
      </c>
      <c r="I83" s="849">
        <v>701</v>
      </c>
      <c r="J83" s="832">
        <v>0.5</v>
      </c>
      <c r="K83" s="832">
        <v>701</v>
      </c>
      <c r="L83" s="849">
        <v>2</v>
      </c>
      <c r="M83" s="849">
        <v>1402</v>
      </c>
      <c r="N83" s="832">
        <v>1</v>
      </c>
      <c r="O83" s="832">
        <v>701</v>
      </c>
      <c r="P83" s="849"/>
      <c r="Q83" s="849"/>
      <c r="R83" s="837"/>
      <c r="S83" s="850"/>
    </row>
    <row r="84" spans="1:19" ht="14.4" customHeight="1" x14ac:dyDescent="0.3">
      <c r="A84" s="831" t="s">
        <v>4723</v>
      </c>
      <c r="B84" s="832" t="s">
        <v>4724</v>
      </c>
      <c r="C84" s="832" t="s">
        <v>604</v>
      </c>
      <c r="D84" s="832" t="s">
        <v>2059</v>
      </c>
      <c r="E84" s="832" t="s">
        <v>4728</v>
      </c>
      <c r="F84" s="832" t="s">
        <v>4734</v>
      </c>
      <c r="G84" s="832" t="s">
        <v>4736</v>
      </c>
      <c r="H84" s="849">
        <v>4</v>
      </c>
      <c r="I84" s="849">
        <v>2804</v>
      </c>
      <c r="J84" s="832"/>
      <c r="K84" s="832">
        <v>701</v>
      </c>
      <c r="L84" s="849"/>
      <c r="M84" s="849"/>
      <c r="N84" s="832"/>
      <c r="O84" s="832"/>
      <c r="P84" s="849">
        <v>2</v>
      </c>
      <c r="Q84" s="849">
        <v>1404</v>
      </c>
      <c r="R84" s="837"/>
      <c r="S84" s="850">
        <v>702</v>
      </c>
    </row>
    <row r="85" spans="1:19" ht="14.4" customHeight="1" x14ac:dyDescent="0.3">
      <c r="A85" s="831" t="s">
        <v>4723</v>
      </c>
      <c r="B85" s="832" t="s">
        <v>4724</v>
      </c>
      <c r="C85" s="832" t="s">
        <v>604</v>
      </c>
      <c r="D85" s="832" t="s">
        <v>2059</v>
      </c>
      <c r="E85" s="832" t="s">
        <v>4728</v>
      </c>
      <c r="F85" s="832" t="s">
        <v>4737</v>
      </c>
      <c r="G85" s="832" t="s">
        <v>4738</v>
      </c>
      <c r="H85" s="849">
        <v>53</v>
      </c>
      <c r="I85" s="849">
        <v>7473</v>
      </c>
      <c r="J85" s="832">
        <v>1.2926829268292683</v>
      </c>
      <c r="K85" s="832">
        <v>141</v>
      </c>
      <c r="L85" s="849">
        <v>41</v>
      </c>
      <c r="M85" s="849">
        <v>5781</v>
      </c>
      <c r="N85" s="832">
        <v>1</v>
      </c>
      <c r="O85" s="832">
        <v>141</v>
      </c>
      <c r="P85" s="849">
        <v>51</v>
      </c>
      <c r="Q85" s="849">
        <v>7191</v>
      </c>
      <c r="R85" s="837">
        <v>1.2439024390243902</v>
      </c>
      <c r="S85" s="850">
        <v>141</v>
      </c>
    </row>
    <row r="86" spans="1:19" ht="14.4" customHeight="1" x14ac:dyDescent="0.3">
      <c r="A86" s="831" t="s">
        <v>4723</v>
      </c>
      <c r="B86" s="832" t="s">
        <v>4724</v>
      </c>
      <c r="C86" s="832" t="s">
        <v>604</v>
      </c>
      <c r="D86" s="832" t="s">
        <v>2059</v>
      </c>
      <c r="E86" s="832" t="s">
        <v>4728</v>
      </c>
      <c r="F86" s="832" t="s">
        <v>4740</v>
      </c>
      <c r="G86" s="832" t="s">
        <v>4741</v>
      </c>
      <c r="H86" s="849">
        <v>7</v>
      </c>
      <c r="I86" s="849">
        <v>6699</v>
      </c>
      <c r="J86" s="832">
        <v>0.3888888888888889</v>
      </c>
      <c r="K86" s="832">
        <v>957</v>
      </c>
      <c r="L86" s="849">
        <v>18</v>
      </c>
      <c r="M86" s="849">
        <v>17226</v>
      </c>
      <c r="N86" s="832">
        <v>1</v>
      </c>
      <c r="O86" s="832">
        <v>957</v>
      </c>
      <c r="P86" s="849">
        <v>20</v>
      </c>
      <c r="Q86" s="849">
        <v>19160</v>
      </c>
      <c r="R86" s="837">
        <v>1.1122721467549053</v>
      </c>
      <c r="S86" s="850">
        <v>958</v>
      </c>
    </row>
    <row r="87" spans="1:19" ht="14.4" customHeight="1" x14ac:dyDescent="0.3">
      <c r="A87" s="831" t="s">
        <v>4723</v>
      </c>
      <c r="B87" s="832" t="s">
        <v>4724</v>
      </c>
      <c r="C87" s="832" t="s">
        <v>604</v>
      </c>
      <c r="D87" s="832" t="s">
        <v>2059</v>
      </c>
      <c r="E87" s="832" t="s">
        <v>4728</v>
      </c>
      <c r="F87" s="832" t="s">
        <v>4740</v>
      </c>
      <c r="G87" s="832" t="s">
        <v>4742</v>
      </c>
      <c r="H87" s="849">
        <v>3</v>
      </c>
      <c r="I87" s="849">
        <v>2871</v>
      </c>
      <c r="J87" s="832"/>
      <c r="K87" s="832">
        <v>957</v>
      </c>
      <c r="L87" s="849"/>
      <c r="M87" s="849"/>
      <c r="N87" s="832"/>
      <c r="O87" s="832"/>
      <c r="P87" s="849">
        <v>1</v>
      </c>
      <c r="Q87" s="849">
        <v>958</v>
      </c>
      <c r="R87" s="837"/>
      <c r="S87" s="850">
        <v>958</v>
      </c>
    </row>
    <row r="88" spans="1:19" ht="14.4" customHeight="1" x14ac:dyDescent="0.3">
      <c r="A88" s="831" t="s">
        <v>4723</v>
      </c>
      <c r="B88" s="832" t="s">
        <v>4724</v>
      </c>
      <c r="C88" s="832" t="s">
        <v>604</v>
      </c>
      <c r="D88" s="832" t="s">
        <v>2059</v>
      </c>
      <c r="E88" s="832" t="s">
        <v>4728</v>
      </c>
      <c r="F88" s="832" t="s">
        <v>4743</v>
      </c>
      <c r="G88" s="832" t="s">
        <v>4744</v>
      </c>
      <c r="H88" s="849"/>
      <c r="I88" s="849"/>
      <c r="J88" s="832"/>
      <c r="K88" s="832"/>
      <c r="L88" s="849"/>
      <c r="M88" s="849"/>
      <c r="N88" s="832"/>
      <c r="O88" s="832"/>
      <c r="P88" s="849">
        <v>2</v>
      </c>
      <c r="Q88" s="849">
        <v>864</v>
      </c>
      <c r="R88" s="837"/>
      <c r="S88" s="850">
        <v>432</v>
      </c>
    </row>
    <row r="89" spans="1:19" ht="14.4" customHeight="1" x14ac:dyDescent="0.3">
      <c r="A89" s="831" t="s">
        <v>4723</v>
      </c>
      <c r="B89" s="832" t="s">
        <v>4724</v>
      </c>
      <c r="C89" s="832" t="s">
        <v>604</v>
      </c>
      <c r="D89" s="832" t="s">
        <v>2059</v>
      </c>
      <c r="E89" s="832" t="s">
        <v>4728</v>
      </c>
      <c r="F89" s="832" t="s">
        <v>4743</v>
      </c>
      <c r="G89" s="832" t="s">
        <v>4745</v>
      </c>
      <c r="H89" s="849"/>
      <c r="I89" s="849"/>
      <c r="J89" s="832"/>
      <c r="K89" s="832"/>
      <c r="L89" s="849">
        <v>1</v>
      </c>
      <c r="M89" s="849">
        <v>432</v>
      </c>
      <c r="N89" s="832">
        <v>1</v>
      </c>
      <c r="O89" s="832">
        <v>432</v>
      </c>
      <c r="P89" s="849">
        <v>1</v>
      </c>
      <c r="Q89" s="849">
        <v>432</v>
      </c>
      <c r="R89" s="837">
        <v>1</v>
      </c>
      <c r="S89" s="850">
        <v>432</v>
      </c>
    </row>
    <row r="90" spans="1:19" ht="14.4" customHeight="1" x14ac:dyDescent="0.3">
      <c r="A90" s="831" t="s">
        <v>4723</v>
      </c>
      <c r="B90" s="832" t="s">
        <v>4724</v>
      </c>
      <c r="C90" s="832" t="s">
        <v>604</v>
      </c>
      <c r="D90" s="832" t="s">
        <v>2059</v>
      </c>
      <c r="E90" s="832" t="s">
        <v>4728</v>
      </c>
      <c r="F90" s="832" t="s">
        <v>4746</v>
      </c>
      <c r="G90" s="832" t="s">
        <v>4747</v>
      </c>
      <c r="H90" s="849">
        <v>8</v>
      </c>
      <c r="I90" s="849">
        <v>8064</v>
      </c>
      <c r="J90" s="832">
        <v>7.99207135777998</v>
      </c>
      <c r="K90" s="832">
        <v>1008</v>
      </c>
      <c r="L90" s="849">
        <v>1</v>
      </c>
      <c r="M90" s="849">
        <v>1009</v>
      </c>
      <c r="N90" s="832">
        <v>1</v>
      </c>
      <c r="O90" s="832">
        <v>1009</v>
      </c>
      <c r="P90" s="849">
        <v>7</v>
      </c>
      <c r="Q90" s="849">
        <v>7070</v>
      </c>
      <c r="R90" s="837">
        <v>7.0069375619425172</v>
      </c>
      <c r="S90" s="850">
        <v>1010</v>
      </c>
    </row>
    <row r="91" spans="1:19" ht="14.4" customHeight="1" x14ac:dyDescent="0.3">
      <c r="A91" s="831" t="s">
        <v>4723</v>
      </c>
      <c r="B91" s="832" t="s">
        <v>4724</v>
      </c>
      <c r="C91" s="832" t="s">
        <v>604</v>
      </c>
      <c r="D91" s="832" t="s">
        <v>2059</v>
      </c>
      <c r="E91" s="832" t="s">
        <v>4728</v>
      </c>
      <c r="F91" s="832" t="s">
        <v>4746</v>
      </c>
      <c r="G91" s="832" t="s">
        <v>4748</v>
      </c>
      <c r="H91" s="849">
        <v>2</v>
      </c>
      <c r="I91" s="849">
        <v>2016</v>
      </c>
      <c r="J91" s="832">
        <v>0.9990089197224975</v>
      </c>
      <c r="K91" s="832">
        <v>1008</v>
      </c>
      <c r="L91" s="849">
        <v>2</v>
      </c>
      <c r="M91" s="849">
        <v>2018</v>
      </c>
      <c r="N91" s="832">
        <v>1</v>
      </c>
      <c r="O91" s="832">
        <v>1009</v>
      </c>
      <c r="P91" s="849"/>
      <c r="Q91" s="849"/>
      <c r="R91" s="837"/>
      <c r="S91" s="850"/>
    </row>
    <row r="92" spans="1:19" ht="14.4" customHeight="1" x14ac:dyDescent="0.3">
      <c r="A92" s="831" t="s">
        <v>4723</v>
      </c>
      <c r="B92" s="832" t="s">
        <v>4724</v>
      </c>
      <c r="C92" s="832" t="s">
        <v>604</v>
      </c>
      <c r="D92" s="832" t="s">
        <v>2059</v>
      </c>
      <c r="E92" s="832" t="s">
        <v>4728</v>
      </c>
      <c r="F92" s="832" t="s">
        <v>4749</v>
      </c>
      <c r="G92" s="832" t="s">
        <v>4750</v>
      </c>
      <c r="H92" s="849">
        <v>5</v>
      </c>
      <c r="I92" s="849">
        <v>10610</v>
      </c>
      <c r="J92" s="832">
        <v>2.5</v>
      </c>
      <c r="K92" s="832">
        <v>2122</v>
      </c>
      <c r="L92" s="849">
        <v>2</v>
      </c>
      <c r="M92" s="849">
        <v>4244</v>
      </c>
      <c r="N92" s="832">
        <v>1</v>
      </c>
      <c r="O92" s="832">
        <v>2122</v>
      </c>
      <c r="P92" s="849">
        <v>2</v>
      </c>
      <c r="Q92" s="849">
        <v>4248</v>
      </c>
      <c r="R92" s="837">
        <v>1.0009425070688029</v>
      </c>
      <c r="S92" s="850">
        <v>2124</v>
      </c>
    </row>
    <row r="93" spans="1:19" ht="14.4" customHeight="1" x14ac:dyDescent="0.3">
      <c r="A93" s="831" t="s">
        <v>4723</v>
      </c>
      <c r="B93" s="832" t="s">
        <v>4724</v>
      </c>
      <c r="C93" s="832" t="s">
        <v>604</v>
      </c>
      <c r="D93" s="832" t="s">
        <v>2059</v>
      </c>
      <c r="E93" s="832" t="s">
        <v>4728</v>
      </c>
      <c r="F93" s="832" t="s">
        <v>4755</v>
      </c>
      <c r="G93" s="832" t="s">
        <v>4757</v>
      </c>
      <c r="H93" s="849">
        <v>67</v>
      </c>
      <c r="I93" s="849">
        <v>2233.34</v>
      </c>
      <c r="J93" s="832">
        <v>1.1964235969743073</v>
      </c>
      <c r="K93" s="832">
        <v>33.333432835820901</v>
      </c>
      <c r="L93" s="849">
        <v>56</v>
      </c>
      <c r="M93" s="849">
        <v>1866.68</v>
      </c>
      <c r="N93" s="832">
        <v>1</v>
      </c>
      <c r="O93" s="832">
        <v>33.333571428571432</v>
      </c>
      <c r="P93" s="849">
        <v>61</v>
      </c>
      <c r="Q93" s="849">
        <v>2033.3399999999997</v>
      </c>
      <c r="R93" s="837">
        <v>1.0892815051321061</v>
      </c>
      <c r="S93" s="850">
        <v>33.333442622950813</v>
      </c>
    </row>
    <row r="94" spans="1:19" ht="14.4" customHeight="1" x14ac:dyDescent="0.3">
      <c r="A94" s="831" t="s">
        <v>4723</v>
      </c>
      <c r="B94" s="832" t="s">
        <v>4724</v>
      </c>
      <c r="C94" s="832" t="s">
        <v>604</v>
      </c>
      <c r="D94" s="832" t="s">
        <v>2059</v>
      </c>
      <c r="E94" s="832" t="s">
        <v>4728</v>
      </c>
      <c r="F94" s="832" t="s">
        <v>4760</v>
      </c>
      <c r="G94" s="832" t="s">
        <v>4762</v>
      </c>
      <c r="H94" s="849">
        <v>1</v>
      </c>
      <c r="I94" s="849">
        <v>86</v>
      </c>
      <c r="J94" s="832"/>
      <c r="K94" s="832">
        <v>86</v>
      </c>
      <c r="L94" s="849"/>
      <c r="M94" s="849"/>
      <c r="N94" s="832"/>
      <c r="O94" s="832"/>
      <c r="P94" s="849"/>
      <c r="Q94" s="849"/>
      <c r="R94" s="837"/>
      <c r="S94" s="850"/>
    </row>
    <row r="95" spans="1:19" ht="14.4" customHeight="1" x14ac:dyDescent="0.3">
      <c r="A95" s="831" t="s">
        <v>4723</v>
      </c>
      <c r="B95" s="832" t="s">
        <v>4724</v>
      </c>
      <c r="C95" s="832" t="s">
        <v>604</v>
      </c>
      <c r="D95" s="832" t="s">
        <v>2059</v>
      </c>
      <c r="E95" s="832" t="s">
        <v>4728</v>
      </c>
      <c r="F95" s="832" t="s">
        <v>4763</v>
      </c>
      <c r="G95" s="832" t="s">
        <v>4764</v>
      </c>
      <c r="H95" s="849">
        <v>1</v>
      </c>
      <c r="I95" s="849">
        <v>32</v>
      </c>
      <c r="J95" s="832"/>
      <c r="K95" s="832">
        <v>32</v>
      </c>
      <c r="L95" s="849"/>
      <c r="M95" s="849"/>
      <c r="N95" s="832"/>
      <c r="O95" s="832"/>
      <c r="P95" s="849"/>
      <c r="Q95" s="849"/>
      <c r="R95" s="837"/>
      <c r="S95" s="850"/>
    </row>
    <row r="96" spans="1:19" ht="14.4" customHeight="1" x14ac:dyDescent="0.3">
      <c r="A96" s="831" t="s">
        <v>4723</v>
      </c>
      <c r="B96" s="832" t="s">
        <v>4724</v>
      </c>
      <c r="C96" s="832" t="s">
        <v>604</v>
      </c>
      <c r="D96" s="832" t="s">
        <v>2059</v>
      </c>
      <c r="E96" s="832" t="s">
        <v>4728</v>
      </c>
      <c r="F96" s="832" t="s">
        <v>4766</v>
      </c>
      <c r="G96" s="832" t="s">
        <v>4767</v>
      </c>
      <c r="H96" s="849">
        <v>1</v>
      </c>
      <c r="I96" s="849">
        <v>1929</v>
      </c>
      <c r="J96" s="832"/>
      <c r="K96" s="832">
        <v>1929</v>
      </c>
      <c r="L96" s="849"/>
      <c r="M96" s="849"/>
      <c r="N96" s="832"/>
      <c r="O96" s="832"/>
      <c r="P96" s="849"/>
      <c r="Q96" s="849"/>
      <c r="R96" s="837"/>
      <c r="S96" s="850"/>
    </row>
    <row r="97" spans="1:19" ht="14.4" customHeight="1" x14ac:dyDescent="0.3">
      <c r="A97" s="831" t="s">
        <v>4723</v>
      </c>
      <c r="B97" s="832" t="s">
        <v>4724</v>
      </c>
      <c r="C97" s="832" t="s">
        <v>604</v>
      </c>
      <c r="D97" s="832" t="s">
        <v>2059</v>
      </c>
      <c r="E97" s="832" t="s">
        <v>4728</v>
      </c>
      <c r="F97" s="832" t="s">
        <v>4766</v>
      </c>
      <c r="G97" s="832" t="s">
        <v>4768</v>
      </c>
      <c r="H97" s="849"/>
      <c r="I97" s="849"/>
      <c r="J97" s="832"/>
      <c r="K97" s="832"/>
      <c r="L97" s="849"/>
      <c r="M97" s="849"/>
      <c r="N97" s="832"/>
      <c r="O97" s="832"/>
      <c r="P97" s="849">
        <v>1</v>
      </c>
      <c r="Q97" s="849">
        <v>2016</v>
      </c>
      <c r="R97" s="837"/>
      <c r="S97" s="850">
        <v>2016</v>
      </c>
    </row>
    <row r="98" spans="1:19" ht="14.4" customHeight="1" x14ac:dyDescent="0.3">
      <c r="A98" s="831" t="s">
        <v>4723</v>
      </c>
      <c r="B98" s="832" t="s">
        <v>4724</v>
      </c>
      <c r="C98" s="832" t="s">
        <v>604</v>
      </c>
      <c r="D98" s="832" t="s">
        <v>2059</v>
      </c>
      <c r="E98" s="832" t="s">
        <v>4728</v>
      </c>
      <c r="F98" s="832" t="s">
        <v>4769</v>
      </c>
      <c r="G98" s="832" t="s">
        <v>4771</v>
      </c>
      <c r="H98" s="849">
        <v>46</v>
      </c>
      <c r="I98" s="849">
        <v>16284</v>
      </c>
      <c r="J98" s="832">
        <v>1.0921529175050302</v>
      </c>
      <c r="K98" s="832">
        <v>354</v>
      </c>
      <c r="L98" s="849">
        <v>42</v>
      </c>
      <c r="M98" s="849">
        <v>14910</v>
      </c>
      <c r="N98" s="832">
        <v>1</v>
      </c>
      <c r="O98" s="832">
        <v>355</v>
      </c>
      <c r="P98" s="849">
        <v>55</v>
      </c>
      <c r="Q98" s="849">
        <v>19525</v>
      </c>
      <c r="R98" s="837">
        <v>1.3095238095238095</v>
      </c>
      <c r="S98" s="850">
        <v>355</v>
      </c>
    </row>
    <row r="99" spans="1:19" ht="14.4" customHeight="1" x14ac:dyDescent="0.3">
      <c r="A99" s="831" t="s">
        <v>4723</v>
      </c>
      <c r="B99" s="832" t="s">
        <v>4724</v>
      </c>
      <c r="C99" s="832" t="s">
        <v>604</v>
      </c>
      <c r="D99" s="832" t="s">
        <v>2059</v>
      </c>
      <c r="E99" s="832" t="s">
        <v>4728</v>
      </c>
      <c r="F99" s="832" t="s">
        <v>4772</v>
      </c>
      <c r="G99" s="832" t="s">
        <v>4774</v>
      </c>
      <c r="H99" s="849"/>
      <c r="I99" s="849"/>
      <c r="J99" s="832"/>
      <c r="K99" s="832"/>
      <c r="L99" s="849"/>
      <c r="M99" s="849"/>
      <c r="N99" s="832"/>
      <c r="O99" s="832"/>
      <c r="P99" s="849">
        <v>1</v>
      </c>
      <c r="Q99" s="849">
        <v>223</v>
      </c>
      <c r="R99" s="837"/>
      <c r="S99" s="850">
        <v>223</v>
      </c>
    </row>
    <row r="100" spans="1:19" ht="14.4" customHeight="1" x14ac:dyDescent="0.3">
      <c r="A100" s="831" t="s">
        <v>4723</v>
      </c>
      <c r="B100" s="832" t="s">
        <v>4724</v>
      </c>
      <c r="C100" s="832" t="s">
        <v>604</v>
      </c>
      <c r="D100" s="832" t="s">
        <v>2059</v>
      </c>
      <c r="E100" s="832" t="s">
        <v>4728</v>
      </c>
      <c r="F100" s="832" t="s">
        <v>4775</v>
      </c>
      <c r="G100" s="832" t="s">
        <v>4776</v>
      </c>
      <c r="H100" s="849">
        <v>13</v>
      </c>
      <c r="I100" s="849">
        <v>2301</v>
      </c>
      <c r="J100" s="832">
        <v>1.3</v>
      </c>
      <c r="K100" s="832">
        <v>177</v>
      </c>
      <c r="L100" s="849">
        <v>10</v>
      </c>
      <c r="M100" s="849">
        <v>1770</v>
      </c>
      <c r="N100" s="832">
        <v>1</v>
      </c>
      <c r="O100" s="832">
        <v>177</v>
      </c>
      <c r="P100" s="849">
        <v>2</v>
      </c>
      <c r="Q100" s="849">
        <v>356</v>
      </c>
      <c r="R100" s="837">
        <v>0.20112994350282487</v>
      </c>
      <c r="S100" s="850">
        <v>178</v>
      </c>
    </row>
    <row r="101" spans="1:19" ht="14.4" customHeight="1" x14ac:dyDescent="0.3">
      <c r="A101" s="831" t="s">
        <v>4723</v>
      </c>
      <c r="B101" s="832" t="s">
        <v>4724</v>
      </c>
      <c r="C101" s="832" t="s">
        <v>604</v>
      </c>
      <c r="D101" s="832" t="s">
        <v>2059</v>
      </c>
      <c r="E101" s="832" t="s">
        <v>4728</v>
      </c>
      <c r="F101" s="832" t="s">
        <v>4775</v>
      </c>
      <c r="G101" s="832" t="s">
        <v>4777</v>
      </c>
      <c r="H101" s="849">
        <v>3</v>
      </c>
      <c r="I101" s="849">
        <v>531</v>
      </c>
      <c r="J101" s="832">
        <v>3</v>
      </c>
      <c r="K101" s="832">
        <v>177</v>
      </c>
      <c r="L101" s="849">
        <v>1</v>
      </c>
      <c r="M101" s="849">
        <v>177</v>
      </c>
      <c r="N101" s="832">
        <v>1</v>
      </c>
      <c r="O101" s="832">
        <v>177</v>
      </c>
      <c r="P101" s="849">
        <v>5</v>
      </c>
      <c r="Q101" s="849">
        <v>890</v>
      </c>
      <c r="R101" s="837">
        <v>5.0282485875706211</v>
      </c>
      <c r="S101" s="850">
        <v>178</v>
      </c>
    </row>
    <row r="102" spans="1:19" ht="14.4" customHeight="1" x14ac:dyDescent="0.3">
      <c r="A102" s="831" t="s">
        <v>4723</v>
      </c>
      <c r="B102" s="832" t="s">
        <v>4724</v>
      </c>
      <c r="C102" s="832" t="s">
        <v>604</v>
      </c>
      <c r="D102" s="832" t="s">
        <v>2059</v>
      </c>
      <c r="E102" s="832" t="s">
        <v>4728</v>
      </c>
      <c r="F102" s="832" t="s">
        <v>4782</v>
      </c>
      <c r="G102" s="832" t="s">
        <v>4783</v>
      </c>
      <c r="H102" s="849"/>
      <c r="I102" s="849"/>
      <c r="J102" s="832"/>
      <c r="K102" s="832"/>
      <c r="L102" s="849">
        <v>1</v>
      </c>
      <c r="M102" s="849">
        <v>498</v>
      </c>
      <c r="N102" s="832">
        <v>1</v>
      </c>
      <c r="O102" s="832">
        <v>498</v>
      </c>
      <c r="P102" s="849"/>
      <c r="Q102" s="849"/>
      <c r="R102" s="837"/>
      <c r="S102" s="850"/>
    </row>
    <row r="103" spans="1:19" ht="14.4" customHeight="1" x14ac:dyDescent="0.3">
      <c r="A103" s="831" t="s">
        <v>4723</v>
      </c>
      <c r="B103" s="832" t="s">
        <v>4724</v>
      </c>
      <c r="C103" s="832" t="s">
        <v>604</v>
      </c>
      <c r="D103" s="832" t="s">
        <v>2059</v>
      </c>
      <c r="E103" s="832" t="s">
        <v>4728</v>
      </c>
      <c r="F103" s="832" t="s">
        <v>4784</v>
      </c>
      <c r="G103" s="832" t="s">
        <v>4785</v>
      </c>
      <c r="H103" s="849">
        <v>1</v>
      </c>
      <c r="I103" s="849">
        <v>540</v>
      </c>
      <c r="J103" s="832"/>
      <c r="K103" s="832">
        <v>540</v>
      </c>
      <c r="L103" s="849"/>
      <c r="M103" s="849"/>
      <c r="N103" s="832"/>
      <c r="O103" s="832"/>
      <c r="P103" s="849"/>
      <c r="Q103" s="849"/>
      <c r="R103" s="837"/>
      <c r="S103" s="850"/>
    </row>
    <row r="104" spans="1:19" ht="14.4" customHeight="1" x14ac:dyDescent="0.3">
      <c r="A104" s="831" t="s">
        <v>4723</v>
      </c>
      <c r="B104" s="832" t="s">
        <v>4724</v>
      </c>
      <c r="C104" s="832" t="s">
        <v>604</v>
      </c>
      <c r="D104" s="832" t="s">
        <v>2060</v>
      </c>
      <c r="E104" s="832" t="s">
        <v>4725</v>
      </c>
      <c r="F104" s="832" t="s">
        <v>4726</v>
      </c>
      <c r="G104" s="832" t="s">
        <v>4727</v>
      </c>
      <c r="H104" s="849"/>
      <c r="I104" s="849"/>
      <c r="J104" s="832"/>
      <c r="K104" s="832"/>
      <c r="L104" s="849">
        <v>0.1</v>
      </c>
      <c r="M104" s="849">
        <v>15.1</v>
      </c>
      <c r="N104" s="832">
        <v>1</v>
      </c>
      <c r="O104" s="832">
        <v>151</v>
      </c>
      <c r="P104" s="849"/>
      <c r="Q104" s="849"/>
      <c r="R104" s="837"/>
      <c r="S104" s="850"/>
    </row>
    <row r="105" spans="1:19" ht="14.4" customHeight="1" x14ac:dyDescent="0.3">
      <c r="A105" s="831" t="s">
        <v>4723</v>
      </c>
      <c r="B105" s="832" t="s">
        <v>4724</v>
      </c>
      <c r="C105" s="832" t="s">
        <v>604</v>
      </c>
      <c r="D105" s="832" t="s">
        <v>2060</v>
      </c>
      <c r="E105" s="832" t="s">
        <v>4728</v>
      </c>
      <c r="F105" s="832" t="s">
        <v>4729</v>
      </c>
      <c r="G105" s="832" t="s">
        <v>4731</v>
      </c>
      <c r="H105" s="849"/>
      <c r="I105" s="849"/>
      <c r="J105" s="832"/>
      <c r="K105" s="832"/>
      <c r="L105" s="849">
        <v>2</v>
      </c>
      <c r="M105" s="849">
        <v>74</v>
      </c>
      <c r="N105" s="832">
        <v>1</v>
      </c>
      <c r="O105" s="832">
        <v>37</v>
      </c>
      <c r="P105" s="849">
        <v>8</v>
      </c>
      <c r="Q105" s="849">
        <v>296</v>
      </c>
      <c r="R105" s="837">
        <v>4</v>
      </c>
      <c r="S105" s="850">
        <v>37</v>
      </c>
    </row>
    <row r="106" spans="1:19" ht="14.4" customHeight="1" x14ac:dyDescent="0.3">
      <c r="A106" s="831" t="s">
        <v>4723</v>
      </c>
      <c r="B106" s="832" t="s">
        <v>4724</v>
      </c>
      <c r="C106" s="832" t="s">
        <v>604</v>
      </c>
      <c r="D106" s="832" t="s">
        <v>2060</v>
      </c>
      <c r="E106" s="832" t="s">
        <v>4728</v>
      </c>
      <c r="F106" s="832" t="s">
        <v>4737</v>
      </c>
      <c r="G106" s="832" t="s">
        <v>4739</v>
      </c>
      <c r="H106" s="849"/>
      <c r="I106" s="849"/>
      <c r="J106" s="832"/>
      <c r="K106" s="832"/>
      <c r="L106" s="849">
        <v>4</v>
      </c>
      <c r="M106" s="849">
        <v>564</v>
      </c>
      <c r="N106" s="832">
        <v>1</v>
      </c>
      <c r="O106" s="832">
        <v>141</v>
      </c>
      <c r="P106" s="849"/>
      <c r="Q106" s="849"/>
      <c r="R106" s="837"/>
      <c r="S106" s="850"/>
    </row>
    <row r="107" spans="1:19" ht="14.4" customHeight="1" x14ac:dyDescent="0.3">
      <c r="A107" s="831" t="s">
        <v>4723</v>
      </c>
      <c r="B107" s="832" t="s">
        <v>4724</v>
      </c>
      <c r="C107" s="832" t="s">
        <v>604</v>
      </c>
      <c r="D107" s="832" t="s">
        <v>2060</v>
      </c>
      <c r="E107" s="832" t="s">
        <v>4728</v>
      </c>
      <c r="F107" s="832" t="s">
        <v>4740</v>
      </c>
      <c r="G107" s="832" t="s">
        <v>4742</v>
      </c>
      <c r="H107" s="849"/>
      <c r="I107" s="849"/>
      <c r="J107" s="832"/>
      <c r="K107" s="832"/>
      <c r="L107" s="849"/>
      <c r="M107" s="849"/>
      <c r="N107" s="832"/>
      <c r="O107" s="832"/>
      <c r="P107" s="849">
        <v>2</v>
      </c>
      <c r="Q107" s="849">
        <v>1916</v>
      </c>
      <c r="R107" s="837"/>
      <c r="S107" s="850">
        <v>958</v>
      </c>
    </row>
    <row r="108" spans="1:19" ht="14.4" customHeight="1" x14ac:dyDescent="0.3">
      <c r="A108" s="831" t="s">
        <v>4723</v>
      </c>
      <c r="B108" s="832" t="s">
        <v>4724</v>
      </c>
      <c r="C108" s="832" t="s">
        <v>604</v>
      </c>
      <c r="D108" s="832" t="s">
        <v>2060</v>
      </c>
      <c r="E108" s="832" t="s">
        <v>4728</v>
      </c>
      <c r="F108" s="832" t="s">
        <v>4743</v>
      </c>
      <c r="G108" s="832" t="s">
        <v>4744</v>
      </c>
      <c r="H108" s="849"/>
      <c r="I108" s="849"/>
      <c r="J108" s="832"/>
      <c r="K108" s="832"/>
      <c r="L108" s="849">
        <v>2</v>
      </c>
      <c r="M108" s="849">
        <v>864</v>
      </c>
      <c r="N108" s="832">
        <v>1</v>
      </c>
      <c r="O108" s="832">
        <v>432</v>
      </c>
      <c r="P108" s="849">
        <v>1</v>
      </c>
      <c r="Q108" s="849">
        <v>432</v>
      </c>
      <c r="R108" s="837">
        <v>0.5</v>
      </c>
      <c r="S108" s="850">
        <v>432</v>
      </c>
    </row>
    <row r="109" spans="1:19" ht="14.4" customHeight="1" x14ac:dyDescent="0.3">
      <c r="A109" s="831" t="s">
        <v>4723</v>
      </c>
      <c r="B109" s="832" t="s">
        <v>4724</v>
      </c>
      <c r="C109" s="832" t="s">
        <v>604</v>
      </c>
      <c r="D109" s="832" t="s">
        <v>2060</v>
      </c>
      <c r="E109" s="832" t="s">
        <v>4728</v>
      </c>
      <c r="F109" s="832" t="s">
        <v>4746</v>
      </c>
      <c r="G109" s="832" t="s">
        <v>4747</v>
      </c>
      <c r="H109" s="849"/>
      <c r="I109" s="849"/>
      <c r="J109" s="832"/>
      <c r="K109" s="832"/>
      <c r="L109" s="849"/>
      <c r="M109" s="849"/>
      <c r="N109" s="832"/>
      <c r="O109" s="832"/>
      <c r="P109" s="849">
        <v>57</v>
      </c>
      <c r="Q109" s="849">
        <v>57570</v>
      </c>
      <c r="R109" s="837"/>
      <c r="S109" s="850">
        <v>1010</v>
      </c>
    </row>
    <row r="110" spans="1:19" ht="14.4" customHeight="1" x14ac:dyDescent="0.3">
      <c r="A110" s="831" t="s">
        <v>4723</v>
      </c>
      <c r="B110" s="832" t="s">
        <v>4724</v>
      </c>
      <c r="C110" s="832" t="s">
        <v>604</v>
      </c>
      <c r="D110" s="832" t="s">
        <v>2060</v>
      </c>
      <c r="E110" s="832" t="s">
        <v>4728</v>
      </c>
      <c r="F110" s="832" t="s">
        <v>4746</v>
      </c>
      <c r="G110" s="832" t="s">
        <v>4748</v>
      </c>
      <c r="H110" s="849"/>
      <c r="I110" s="849"/>
      <c r="J110" s="832"/>
      <c r="K110" s="832"/>
      <c r="L110" s="849">
        <v>11</v>
      </c>
      <c r="M110" s="849">
        <v>11099</v>
      </c>
      <c r="N110" s="832">
        <v>1</v>
      </c>
      <c r="O110" s="832">
        <v>1009</v>
      </c>
      <c r="P110" s="849"/>
      <c r="Q110" s="849"/>
      <c r="R110" s="837"/>
      <c r="S110" s="850"/>
    </row>
    <row r="111" spans="1:19" ht="14.4" customHeight="1" x14ac:dyDescent="0.3">
      <c r="A111" s="831" t="s">
        <v>4723</v>
      </c>
      <c r="B111" s="832" t="s">
        <v>4724</v>
      </c>
      <c r="C111" s="832" t="s">
        <v>604</v>
      </c>
      <c r="D111" s="832" t="s">
        <v>2060</v>
      </c>
      <c r="E111" s="832" t="s">
        <v>4728</v>
      </c>
      <c r="F111" s="832" t="s">
        <v>4755</v>
      </c>
      <c r="G111" s="832" t="s">
        <v>4756</v>
      </c>
      <c r="H111" s="849"/>
      <c r="I111" s="849"/>
      <c r="J111" s="832"/>
      <c r="K111" s="832"/>
      <c r="L111" s="849">
        <v>9</v>
      </c>
      <c r="M111" s="849">
        <v>299.98999999999995</v>
      </c>
      <c r="N111" s="832">
        <v>1</v>
      </c>
      <c r="O111" s="832">
        <v>33.332222222222214</v>
      </c>
      <c r="P111" s="849">
        <v>1</v>
      </c>
      <c r="Q111" s="849">
        <v>33.33</v>
      </c>
      <c r="R111" s="837">
        <v>0.1111037034567819</v>
      </c>
      <c r="S111" s="850">
        <v>33.33</v>
      </c>
    </row>
    <row r="112" spans="1:19" ht="14.4" customHeight="1" x14ac:dyDescent="0.3">
      <c r="A112" s="831" t="s">
        <v>4723</v>
      </c>
      <c r="B112" s="832" t="s">
        <v>4724</v>
      </c>
      <c r="C112" s="832" t="s">
        <v>604</v>
      </c>
      <c r="D112" s="832" t="s">
        <v>2060</v>
      </c>
      <c r="E112" s="832" t="s">
        <v>4728</v>
      </c>
      <c r="F112" s="832" t="s">
        <v>4755</v>
      </c>
      <c r="G112" s="832" t="s">
        <v>4757</v>
      </c>
      <c r="H112" s="849"/>
      <c r="I112" s="849"/>
      <c r="J112" s="832"/>
      <c r="K112" s="832"/>
      <c r="L112" s="849"/>
      <c r="M112" s="849"/>
      <c r="N112" s="832"/>
      <c r="O112" s="832"/>
      <c r="P112" s="849">
        <v>49</v>
      </c>
      <c r="Q112" s="849">
        <v>1633.33</v>
      </c>
      <c r="R112" s="837"/>
      <c r="S112" s="850">
        <v>33.333265306122449</v>
      </c>
    </row>
    <row r="113" spans="1:19" ht="14.4" customHeight="1" x14ac:dyDescent="0.3">
      <c r="A113" s="831" t="s">
        <v>4723</v>
      </c>
      <c r="B113" s="832" t="s">
        <v>4724</v>
      </c>
      <c r="C113" s="832" t="s">
        <v>604</v>
      </c>
      <c r="D113" s="832" t="s">
        <v>2060</v>
      </c>
      <c r="E113" s="832" t="s">
        <v>4728</v>
      </c>
      <c r="F113" s="832" t="s">
        <v>4758</v>
      </c>
      <c r="G113" s="832" t="s">
        <v>4759</v>
      </c>
      <c r="H113" s="849"/>
      <c r="I113" s="849"/>
      <c r="J113" s="832"/>
      <c r="K113" s="832"/>
      <c r="L113" s="849"/>
      <c r="M113" s="849"/>
      <c r="N113" s="832"/>
      <c r="O113" s="832"/>
      <c r="P113" s="849">
        <v>3</v>
      </c>
      <c r="Q113" s="849">
        <v>111</v>
      </c>
      <c r="R113" s="837"/>
      <c r="S113" s="850">
        <v>37</v>
      </c>
    </row>
    <row r="114" spans="1:19" ht="14.4" customHeight="1" x14ac:dyDescent="0.3">
      <c r="A114" s="831" t="s">
        <v>4723</v>
      </c>
      <c r="B114" s="832" t="s">
        <v>4724</v>
      </c>
      <c r="C114" s="832" t="s">
        <v>604</v>
      </c>
      <c r="D114" s="832" t="s">
        <v>2060</v>
      </c>
      <c r="E114" s="832" t="s">
        <v>4728</v>
      </c>
      <c r="F114" s="832" t="s">
        <v>4760</v>
      </c>
      <c r="G114" s="832" t="s">
        <v>4762</v>
      </c>
      <c r="H114" s="849"/>
      <c r="I114" s="849"/>
      <c r="J114" s="832"/>
      <c r="K114" s="832"/>
      <c r="L114" s="849">
        <v>1</v>
      </c>
      <c r="M114" s="849">
        <v>86</v>
      </c>
      <c r="N114" s="832">
        <v>1</v>
      </c>
      <c r="O114" s="832">
        <v>86</v>
      </c>
      <c r="P114" s="849"/>
      <c r="Q114" s="849"/>
      <c r="R114" s="837"/>
      <c r="S114" s="850"/>
    </row>
    <row r="115" spans="1:19" ht="14.4" customHeight="1" x14ac:dyDescent="0.3">
      <c r="A115" s="831" t="s">
        <v>4723</v>
      </c>
      <c r="B115" s="832" t="s">
        <v>4724</v>
      </c>
      <c r="C115" s="832" t="s">
        <v>604</v>
      </c>
      <c r="D115" s="832" t="s">
        <v>2060</v>
      </c>
      <c r="E115" s="832" t="s">
        <v>4728</v>
      </c>
      <c r="F115" s="832" t="s">
        <v>4763</v>
      </c>
      <c r="G115" s="832" t="s">
        <v>4764</v>
      </c>
      <c r="H115" s="849"/>
      <c r="I115" s="849"/>
      <c r="J115" s="832"/>
      <c r="K115" s="832"/>
      <c r="L115" s="849">
        <v>1</v>
      </c>
      <c r="M115" s="849">
        <v>32</v>
      </c>
      <c r="N115" s="832">
        <v>1</v>
      </c>
      <c r="O115" s="832">
        <v>32</v>
      </c>
      <c r="P115" s="849"/>
      <c r="Q115" s="849"/>
      <c r="R115" s="837"/>
      <c r="S115" s="850"/>
    </row>
    <row r="116" spans="1:19" ht="14.4" customHeight="1" x14ac:dyDescent="0.3">
      <c r="A116" s="831" t="s">
        <v>4723</v>
      </c>
      <c r="B116" s="832" t="s">
        <v>4724</v>
      </c>
      <c r="C116" s="832" t="s">
        <v>604</v>
      </c>
      <c r="D116" s="832" t="s">
        <v>2060</v>
      </c>
      <c r="E116" s="832" t="s">
        <v>4728</v>
      </c>
      <c r="F116" s="832" t="s">
        <v>4766</v>
      </c>
      <c r="G116" s="832" t="s">
        <v>4767</v>
      </c>
      <c r="H116" s="849"/>
      <c r="I116" s="849"/>
      <c r="J116" s="832"/>
      <c r="K116" s="832"/>
      <c r="L116" s="849"/>
      <c r="M116" s="849"/>
      <c r="N116" s="832"/>
      <c r="O116" s="832"/>
      <c r="P116" s="849">
        <v>7</v>
      </c>
      <c r="Q116" s="849">
        <v>14112</v>
      </c>
      <c r="R116" s="837"/>
      <c r="S116" s="850">
        <v>2016</v>
      </c>
    </row>
    <row r="117" spans="1:19" ht="14.4" customHeight="1" x14ac:dyDescent="0.3">
      <c r="A117" s="831" t="s">
        <v>4723</v>
      </c>
      <c r="B117" s="832" t="s">
        <v>4724</v>
      </c>
      <c r="C117" s="832" t="s">
        <v>604</v>
      </c>
      <c r="D117" s="832" t="s">
        <v>2060</v>
      </c>
      <c r="E117" s="832" t="s">
        <v>4728</v>
      </c>
      <c r="F117" s="832" t="s">
        <v>4766</v>
      </c>
      <c r="G117" s="832" t="s">
        <v>4768</v>
      </c>
      <c r="H117" s="849"/>
      <c r="I117" s="849"/>
      <c r="J117" s="832"/>
      <c r="K117" s="832"/>
      <c r="L117" s="849">
        <v>1</v>
      </c>
      <c r="M117" s="849">
        <v>2015</v>
      </c>
      <c r="N117" s="832">
        <v>1</v>
      </c>
      <c r="O117" s="832">
        <v>2015</v>
      </c>
      <c r="P117" s="849">
        <v>1</v>
      </c>
      <c r="Q117" s="849">
        <v>2016</v>
      </c>
      <c r="R117" s="837">
        <v>1.0004962779156328</v>
      </c>
      <c r="S117" s="850">
        <v>2016</v>
      </c>
    </row>
    <row r="118" spans="1:19" ht="14.4" customHeight="1" x14ac:dyDescent="0.3">
      <c r="A118" s="831" t="s">
        <v>4723</v>
      </c>
      <c r="B118" s="832" t="s">
        <v>4724</v>
      </c>
      <c r="C118" s="832" t="s">
        <v>604</v>
      </c>
      <c r="D118" s="832" t="s">
        <v>2060</v>
      </c>
      <c r="E118" s="832" t="s">
        <v>4728</v>
      </c>
      <c r="F118" s="832" t="s">
        <v>4769</v>
      </c>
      <c r="G118" s="832" t="s">
        <v>4770</v>
      </c>
      <c r="H118" s="849"/>
      <c r="I118" s="849"/>
      <c r="J118" s="832"/>
      <c r="K118" s="832"/>
      <c r="L118" s="849">
        <v>9</v>
      </c>
      <c r="M118" s="849">
        <v>3195</v>
      </c>
      <c r="N118" s="832">
        <v>1</v>
      </c>
      <c r="O118" s="832">
        <v>355</v>
      </c>
      <c r="P118" s="849">
        <v>2</v>
      </c>
      <c r="Q118" s="849">
        <v>710</v>
      </c>
      <c r="R118" s="837">
        <v>0.22222222222222221</v>
      </c>
      <c r="S118" s="850">
        <v>355</v>
      </c>
    </row>
    <row r="119" spans="1:19" ht="14.4" customHeight="1" x14ac:dyDescent="0.3">
      <c r="A119" s="831" t="s">
        <v>4723</v>
      </c>
      <c r="B119" s="832" t="s">
        <v>4724</v>
      </c>
      <c r="C119" s="832" t="s">
        <v>604</v>
      </c>
      <c r="D119" s="832" t="s">
        <v>2060</v>
      </c>
      <c r="E119" s="832" t="s">
        <v>4728</v>
      </c>
      <c r="F119" s="832" t="s">
        <v>4769</v>
      </c>
      <c r="G119" s="832" t="s">
        <v>4771</v>
      </c>
      <c r="H119" s="849"/>
      <c r="I119" s="849"/>
      <c r="J119" s="832"/>
      <c r="K119" s="832"/>
      <c r="L119" s="849"/>
      <c r="M119" s="849"/>
      <c r="N119" s="832"/>
      <c r="O119" s="832"/>
      <c r="P119" s="849">
        <v>53</v>
      </c>
      <c r="Q119" s="849">
        <v>18815</v>
      </c>
      <c r="R119" s="837"/>
      <c r="S119" s="850">
        <v>355</v>
      </c>
    </row>
    <row r="120" spans="1:19" ht="14.4" customHeight="1" x14ac:dyDescent="0.3">
      <c r="A120" s="831" t="s">
        <v>4723</v>
      </c>
      <c r="B120" s="832" t="s">
        <v>4724</v>
      </c>
      <c r="C120" s="832" t="s">
        <v>604</v>
      </c>
      <c r="D120" s="832" t="s">
        <v>2060</v>
      </c>
      <c r="E120" s="832" t="s">
        <v>4728</v>
      </c>
      <c r="F120" s="832" t="s">
        <v>4778</v>
      </c>
      <c r="G120" s="832" t="s">
        <v>4779</v>
      </c>
      <c r="H120" s="849"/>
      <c r="I120" s="849"/>
      <c r="J120" s="832"/>
      <c r="K120" s="832"/>
      <c r="L120" s="849"/>
      <c r="M120" s="849"/>
      <c r="N120" s="832"/>
      <c r="O120" s="832"/>
      <c r="P120" s="849">
        <v>1</v>
      </c>
      <c r="Q120" s="849">
        <v>751</v>
      </c>
      <c r="R120" s="837"/>
      <c r="S120" s="850">
        <v>751</v>
      </c>
    </row>
    <row r="121" spans="1:19" ht="14.4" customHeight="1" x14ac:dyDescent="0.3">
      <c r="A121" s="831" t="s">
        <v>4723</v>
      </c>
      <c r="B121" s="832" t="s">
        <v>4724</v>
      </c>
      <c r="C121" s="832" t="s">
        <v>604</v>
      </c>
      <c r="D121" s="832" t="s">
        <v>4721</v>
      </c>
      <c r="E121" s="832" t="s">
        <v>4728</v>
      </c>
      <c r="F121" s="832" t="s">
        <v>4729</v>
      </c>
      <c r="G121" s="832" t="s">
        <v>4730</v>
      </c>
      <c r="H121" s="849"/>
      <c r="I121" s="849"/>
      <c r="J121" s="832"/>
      <c r="K121" s="832"/>
      <c r="L121" s="849"/>
      <c r="M121" s="849"/>
      <c r="N121" s="832"/>
      <c r="O121" s="832"/>
      <c r="P121" s="849">
        <v>1</v>
      </c>
      <c r="Q121" s="849">
        <v>37</v>
      </c>
      <c r="R121" s="837"/>
      <c r="S121" s="850">
        <v>37</v>
      </c>
    </row>
    <row r="122" spans="1:19" ht="14.4" customHeight="1" x14ac:dyDescent="0.3">
      <c r="A122" s="831" t="s">
        <v>4723</v>
      </c>
      <c r="B122" s="832" t="s">
        <v>4786</v>
      </c>
      <c r="C122" s="832" t="s">
        <v>604</v>
      </c>
      <c r="D122" s="832" t="s">
        <v>4714</v>
      </c>
      <c r="E122" s="832" t="s">
        <v>4728</v>
      </c>
      <c r="F122" s="832" t="s">
        <v>4729</v>
      </c>
      <c r="G122" s="832" t="s">
        <v>4730</v>
      </c>
      <c r="H122" s="849"/>
      <c r="I122" s="849"/>
      <c r="J122" s="832"/>
      <c r="K122" s="832"/>
      <c r="L122" s="849">
        <v>1</v>
      </c>
      <c r="M122" s="849">
        <v>37</v>
      </c>
      <c r="N122" s="832">
        <v>1</v>
      </c>
      <c r="O122" s="832">
        <v>37</v>
      </c>
      <c r="P122" s="849"/>
      <c r="Q122" s="849"/>
      <c r="R122" s="837"/>
      <c r="S122" s="850"/>
    </row>
    <row r="123" spans="1:19" ht="14.4" customHeight="1" x14ac:dyDescent="0.3">
      <c r="A123" s="831" t="s">
        <v>4723</v>
      </c>
      <c r="B123" s="832" t="s">
        <v>4786</v>
      </c>
      <c r="C123" s="832" t="s">
        <v>604</v>
      </c>
      <c r="D123" s="832" t="s">
        <v>4714</v>
      </c>
      <c r="E123" s="832" t="s">
        <v>4728</v>
      </c>
      <c r="F123" s="832" t="s">
        <v>4791</v>
      </c>
      <c r="G123" s="832" t="s">
        <v>4793</v>
      </c>
      <c r="H123" s="849"/>
      <c r="I123" s="849"/>
      <c r="J123" s="832"/>
      <c r="K123" s="832"/>
      <c r="L123" s="849">
        <v>1</v>
      </c>
      <c r="M123" s="849">
        <v>126</v>
      </c>
      <c r="N123" s="832">
        <v>1</v>
      </c>
      <c r="O123" s="832">
        <v>126</v>
      </c>
      <c r="P123" s="849">
        <v>3</v>
      </c>
      <c r="Q123" s="849">
        <v>381</v>
      </c>
      <c r="R123" s="837">
        <v>3.0238095238095237</v>
      </c>
      <c r="S123" s="850">
        <v>127</v>
      </c>
    </row>
    <row r="124" spans="1:19" ht="14.4" customHeight="1" x14ac:dyDescent="0.3">
      <c r="A124" s="831" t="s">
        <v>4723</v>
      </c>
      <c r="B124" s="832" t="s">
        <v>4786</v>
      </c>
      <c r="C124" s="832" t="s">
        <v>604</v>
      </c>
      <c r="D124" s="832" t="s">
        <v>4714</v>
      </c>
      <c r="E124" s="832" t="s">
        <v>4728</v>
      </c>
      <c r="F124" s="832" t="s">
        <v>4755</v>
      </c>
      <c r="G124" s="832" t="s">
        <v>4757</v>
      </c>
      <c r="H124" s="849"/>
      <c r="I124" s="849"/>
      <c r="J124" s="832"/>
      <c r="K124" s="832"/>
      <c r="L124" s="849">
        <v>1</v>
      </c>
      <c r="M124" s="849">
        <v>33.33</v>
      </c>
      <c r="N124" s="832">
        <v>1</v>
      </c>
      <c r="O124" s="832">
        <v>33.33</v>
      </c>
      <c r="P124" s="849">
        <v>2</v>
      </c>
      <c r="Q124" s="849">
        <v>66.66</v>
      </c>
      <c r="R124" s="837">
        <v>2</v>
      </c>
      <c r="S124" s="850">
        <v>33.33</v>
      </c>
    </row>
    <row r="125" spans="1:19" ht="14.4" customHeight="1" x14ac:dyDescent="0.3">
      <c r="A125" s="831" t="s">
        <v>4723</v>
      </c>
      <c r="B125" s="832" t="s">
        <v>4786</v>
      </c>
      <c r="C125" s="832" t="s">
        <v>604</v>
      </c>
      <c r="D125" s="832" t="s">
        <v>4714</v>
      </c>
      <c r="E125" s="832" t="s">
        <v>4728</v>
      </c>
      <c r="F125" s="832" t="s">
        <v>4758</v>
      </c>
      <c r="G125" s="832" t="s">
        <v>4759</v>
      </c>
      <c r="H125" s="849">
        <v>29</v>
      </c>
      <c r="I125" s="849">
        <v>1073</v>
      </c>
      <c r="J125" s="832">
        <v>0.3258426966292135</v>
      </c>
      <c r="K125" s="832">
        <v>37</v>
      </c>
      <c r="L125" s="849">
        <v>89</v>
      </c>
      <c r="M125" s="849">
        <v>3293</v>
      </c>
      <c r="N125" s="832">
        <v>1</v>
      </c>
      <c r="O125" s="832">
        <v>37</v>
      </c>
      <c r="P125" s="849"/>
      <c r="Q125" s="849"/>
      <c r="R125" s="837"/>
      <c r="S125" s="850"/>
    </row>
    <row r="126" spans="1:19" ht="14.4" customHeight="1" x14ac:dyDescent="0.3">
      <c r="A126" s="831" t="s">
        <v>4723</v>
      </c>
      <c r="B126" s="832" t="s">
        <v>4786</v>
      </c>
      <c r="C126" s="832" t="s">
        <v>604</v>
      </c>
      <c r="D126" s="832" t="s">
        <v>4714</v>
      </c>
      <c r="E126" s="832" t="s">
        <v>4728</v>
      </c>
      <c r="F126" s="832" t="s">
        <v>4780</v>
      </c>
      <c r="G126" s="832" t="s">
        <v>4781</v>
      </c>
      <c r="H126" s="849">
        <v>2</v>
      </c>
      <c r="I126" s="849">
        <v>118</v>
      </c>
      <c r="J126" s="832">
        <v>0.33333333333333331</v>
      </c>
      <c r="K126" s="832">
        <v>59</v>
      </c>
      <c r="L126" s="849">
        <v>6</v>
      </c>
      <c r="M126" s="849">
        <v>354</v>
      </c>
      <c r="N126" s="832">
        <v>1</v>
      </c>
      <c r="O126" s="832">
        <v>59</v>
      </c>
      <c r="P126" s="849"/>
      <c r="Q126" s="849"/>
      <c r="R126" s="837"/>
      <c r="S126" s="850"/>
    </row>
    <row r="127" spans="1:19" ht="14.4" customHeight="1" x14ac:dyDescent="0.3">
      <c r="A127" s="831" t="s">
        <v>4723</v>
      </c>
      <c r="B127" s="832" t="s">
        <v>4786</v>
      </c>
      <c r="C127" s="832" t="s">
        <v>604</v>
      </c>
      <c r="D127" s="832" t="s">
        <v>2048</v>
      </c>
      <c r="E127" s="832" t="s">
        <v>4728</v>
      </c>
      <c r="F127" s="832" t="s">
        <v>4787</v>
      </c>
      <c r="G127" s="832" t="s">
        <v>4788</v>
      </c>
      <c r="H127" s="849">
        <v>2</v>
      </c>
      <c r="I127" s="849">
        <v>166</v>
      </c>
      <c r="J127" s="832">
        <v>2</v>
      </c>
      <c r="K127" s="832">
        <v>83</v>
      </c>
      <c r="L127" s="849">
        <v>1</v>
      </c>
      <c r="M127" s="849">
        <v>83</v>
      </c>
      <c r="N127" s="832">
        <v>1</v>
      </c>
      <c r="O127" s="832">
        <v>83</v>
      </c>
      <c r="P127" s="849">
        <v>1</v>
      </c>
      <c r="Q127" s="849">
        <v>83</v>
      </c>
      <c r="R127" s="837">
        <v>1</v>
      </c>
      <c r="S127" s="850">
        <v>83</v>
      </c>
    </row>
    <row r="128" spans="1:19" ht="14.4" customHeight="1" x14ac:dyDescent="0.3">
      <c r="A128" s="831" t="s">
        <v>4723</v>
      </c>
      <c r="B128" s="832" t="s">
        <v>4786</v>
      </c>
      <c r="C128" s="832" t="s">
        <v>604</v>
      </c>
      <c r="D128" s="832" t="s">
        <v>2048</v>
      </c>
      <c r="E128" s="832" t="s">
        <v>4728</v>
      </c>
      <c r="F128" s="832" t="s">
        <v>4789</v>
      </c>
      <c r="G128" s="832" t="s">
        <v>4790</v>
      </c>
      <c r="H128" s="849">
        <v>1</v>
      </c>
      <c r="I128" s="849">
        <v>106</v>
      </c>
      <c r="J128" s="832"/>
      <c r="K128" s="832">
        <v>106</v>
      </c>
      <c r="L128" s="849"/>
      <c r="M128" s="849"/>
      <c r="N128" s="832"/>
      <c r="O128" s="832"/>
      <c r="P128" s="849"/>
      <c r="Q128" s="849"/>
      <c r="R128" s="837"/>
      <c r="S128" s="850"/>
    </row>
    <row r="129" spans="1:19" ht="14.4" customHeight="1" x14ac:dyDescent="0.3">
      <c r="A129" s="831" t="s">
        <v>4723</v>
      </c>
      <c r="B129" s="832" t="s">
        <v>4786</v>
      </c>
      <c r="C129" s="832" t="s">
        <v>604</v>
      </c>
      <c r="D129" s="832" t="s">
        <v>2048</v>
      </c>
      <c r="E129" s="832" t="s">
        <v>4728</v>
      </c>
      <c r="F129" s="832" t="s">
        <v>4791</v>
      </c>
      <c r="G129" s="832" t="s">
        <v>4792</v>
      </c>
      <c r="H129" s="849"/>
      <c r="I129" s="849"/>
      <c r="J129" s="832"/>
      <c r="K129" s="832"/>
      <c r="L129" s="849"/>
      <c r="M129" s="849"/>
      <c r="N129" s="832"/>
      <c r="O129" s="832"/>
      <c r="P129" s="849">
        <v>1</v>
      </c>
      <c r="Q129" s="849">
        <v>127</v>
      </c>
      <c r="R129" s="837"/>
      <c r="S129" s="850">
        <v>127</v>
      </c>
    </row>
    <row r="130" spans="1:19" ht="14.4" customHeight="1" x14ac:dyDescent="0.3">
      <c r="A130" s="831" t="s">
        <v>4723</v>
      </c>
      <c r="B130" s="832" t="s">
        <v>4786</v>
      </c>
      <c r="C130" s="832" t="s">
        <v>604</v>
      </c>
      <c r="D130" s="832" t="s">
        <v>2048</v>
      </c>
      <c r="E130" s="832" t="s">
        <v>4728</v>
      </c>
      <c r="F130" s="832" t="s">
        <v>4791</v>
      </c>
      <c r="G130" s="832" t="s">
        <v>4793</v>
      </c>
      <c r="H130" s="849">
        <v>3</v>
      </c>
      <c r="I130" s="849">
        <v>378</v>
      </c>
      <c r="J130" s="832">
        <v>3</v>
      </c>
      <c r="K130" s="832">
        <v>126</v>
      </c>
      <c r="L130" s="849">
        <v>1</v>
      </c>
      <c r="M130" s="849">
        <v>126</v>
      </c>
      <c r="N130" s="832">
        <v>1</v>
      </c>
      <c r="O130" s="832">
        <v>126</v>
      </c>
      <c r="P130" s="849"/>
      <c r="Q130" s="849"/>
      <c r="R130" s="837"/>
      <c r="S130" s="850"/>
    </row>
    <row r="131" spans="1:19" ht="14.4" customHeight="1" x14ac:dyDescent="0.3">
      <c r="A131" s="831" t="s">
        <v>4723</v>
      </c>
      <c r="B131" s="832" t="s">
        <v>4786</v>
      </c>
      <c r="C131" s="832" t="s">
        <v>604</v>
      </c>
      <c r="D131" s="832" t="s">
        <v>2048</v>
      </c>
      <c r="E131" s="832" t="s">
        <v>4728</v>
      </c>
      <c r="F131" s="832" t="s">
        <v>4755</v>
      </c>
      <c r="G131" s="832" t="s">
        <v>4756</v>
      </c>
      <c r="H131" s="849">
        <v>3</v>
      </c>
      <c r="I131" s="849">
        <v>99.99</v>
      </c>
      <c r="J131" s="832"/>
      <c r="K131" s="832">
        <v>33.33</v>
      </c>
      <c r="L131" s="849"/>
      <c r="M131" s="849"/>
      <c r="N131" s="832"/>
      <c r="O131" s="832"/>
      <c r="P131" s="849">
        <v>1</v>
      </c>
      <c r="Q131" s="849">
        <v>33.33</v>
      </c>
      <c r="R131" s="837"/>
      <c r="S131" s="850">
        <v>33.33</v>
      </c>
    </row>
    <row r="132" spans="1:19" ht="14.4" customHeight="1" x14ac:dyDescent="0.3">
      <c r="A132" s="831" t="s">
        <v>4723</v>
      </c>
      <c r="B132" s="832" t="s">
        <v>4786</v>
      </c>
      <c r="C132" s="832" t="s">
        <v>604</v>
      </c>
      <c r="D132" s="832" t="s">
        <v>2048</v>
      </c>
      <c r="E132" s="832" t="s">
        <v>4728</v>
      </c>
      <c r="F132" s="832" t="s">
        <v>4755</v>
      </c>
      <c r="G132" s="832" t="s">
        <v>4757</v>
      </c>
      <c r="H132" s="849"/>
      <c r="I132" s="849"/>
      <c r="J132" s="832"/>
      <c r="K132" s="832"/>
      <c r="L132" s="849">
        <v>1</v>
      </c>
      <c r="M132" s="849">
        <v>33.33</v>
      </c>
      <c r="N132" s="832">
        <v>1</v>
      </c>
      <c r="O132" s="832">
        <v>33.33</v>
      </c>
      <c r="P132" s="849"/>
      <c r="Q132" s="849"/>
      <c r="R132" s="837"/>
      <c r="S132" s="850"/>
    </row>
    <row r="133" spans="1:19" ht="14.4" customHeight="1" x14ac:dyDescent="0.3">
      <c r="A133" s="831" t="s">
        <v>4723</v>
      </c>
      <c r="B133" s="832" t="s">
        <v>4786</v>
      </c>
      <c r="C133" s="832" t="s">
        <v>604</v>
      </c>
      <c r="D133" s="832" t="s">
        <v>2049</v>
      </c>
      <c r="E133" s="832" t="s">
        <v>4728</v>
      </c>
      <c r="F133" s="832" t="s">
        <v>4729</v>
      </c>
      <c r="G133" s="832" t="s">
        <v>4730</v>
      </c>
      <c r="H133" s="849">
        <v>5</v>
      </c>
      <c r="I133" s="849">
        <v>185</v>
      </c>
      <c r="J133" s="832">
        <v>1.25</v>
      </c>
      <c r="K133" s="832">
        <v>37</v>
      </c>
      <c r="L133" s="849">
        <v>4</v>
      </c>
      <c r="M133" s="849">
        <v>148</v>
      </c>
      <c r="N133" s="832">
        <v>1</v>
      </c>
      <c r="O133" s="832">
        <v>37</v>
      </c>
      <c r="P133" s="849">
        <v>9</v>
      </c>
      <c r="Q133" s="849">
        <v>333</v>
      </c>
      <c r="R133" s="837">
        <v>2.25</v>
      </c>
      <c r="S133" s="850">
        <v>37</v>
      </c>
    </row>
    <row r="134" spans="1:19" ht="14.4" customHeight="1" x14ac:dyDescent="0.3">
      <c r="A134" s="831" t="s">
        <v>4723</v>
      </c>
      <c r="B134" s="832" t="s">
        <v>4786</v>
      </c>
      <c r="C134" s="832" t="s">
        <v>604</v>
      </c>
      <c r="D134" s="832" t="s">
        <v>2049</v>
      </c>
      <c r="E134" s="832" t="s">
        <v>4728</v>
      </c>
      <c r="F134" s="832" t="s">
        <v>4729</v>
      </c>
      <c r="G134" s="832" t="s">
        <v>4731</v>
      </c>
      <c r="H134" s="849">
        <v>2</v>
      </c>
      <c r="I134" s="849">
        <v>74</v>
      </c>
      <c r="J134" s="832">
        <v>0.5</v>
      </c>
      <c r="K134" s="832">
        <v>37</v>
      </c>
      <c r="L134" s="849">
        <v>4</v>
      </c>
      <c r="M134" s="849">
        <v>148</v>
      </c>
      <c r="N134" s="832">
        <v>1</v>
      </c>
      <c r="O134" s="832">
        <v>37</v>
      </c>
      <c r="P134" s="849">
        <v>4</v>
      </c>
      <c r="Q134" s="849">
        <v>148</v>
      </c>
      <c r="R134" s="837">
        <v>1</v>
      </c>
      <c r="S134" s="850">
        <v>37</v>
      </c>
    </row>
    <row r="135" spans="1:19" ht="14.4" customHeight="1" x14ac:dyDescent="0.3">
      <c r="A135" s="831" t="s">
        <v>4723</v>
      </c>
      <c r="B135" s="832" t="s">
        <v>4786</v>
      </c>
      <c r="C135" s="832" t="s">
        <v>604</v>
      </c>
      <c r="D135" s="832" t="s">
        <v>2049</v>
      </c>
      <c r="E135" s="832" t="s">
        <v>4728</v>
      </c>
      <c r="F135" s="832" t="s">
        <v>4737</v>
      </c>
      <c r="G135" s="832" t="s">
        <v>4738</v>
      </c>
      <c r="H135" s="849"/>
      <c r="I135" s="849"/>
      <c r="J135" s="832"/>
      <c r="K135" s="832"/>
      <c r="L135" s="849"/>
      <c r="M135" s="849"/>
      <c r="N135" s="832"/>
      <c r="O135" s="832"/>
      <c r="P135" s="849">
        <v>34</v>
      </c>
      <c r="Q135" s="849">
        <v>4794</v>
      </c>
      <c r="R135" s="837"/>
      <c r="S135" s="850">
        <v>141</v>
      </c>
    </row>
    <row r="136" spans="1:19" ht="14.4" customHeight="1" x14ac:dyDescent="0.3">
      <c r="A136" s="831" t="s">
        <v>4723</v>
      </c>
      <c r="B136" s="832" t="s">
        <v>4786</v>
      </c>
      <c r="C136" s="832" t="s">
        <v>604</v>
      </c>
      <c r="D136" s="832" t="s">
        <v>2049</v>
      </c>
      <c r="E136" s="832" t="s">
        <v>4728</v>
      </c>
      <c r="F136" s="832" t="s">
        <v>4737</v>
      </c>
      <c r="G136" s="832" t="s">
        <v>4739</v>
      </c>
      <c r="H136" s="849"/>
      <c r="I136" s="849"/>
      <c r="J136" s="832"/>
      <c r="K136" s="832"/>
      <c r="L136" s="849">
        <v>10</v>
      </c>
      <c r="M136" s="849">
        <v>1410</v>
      </c>
      <c r="N136" s="832">
        <v>1</v>
      </c>
      <c r="O136" s="832">
        <v>141</v>
      </c>
      <c r="P136" s="849"/>
      <c r="Q136" s="849"/>
      <c r="R136" s="837"/>
      <c r="S136" s="850"/>
    </row>
    <row r="137" spans="1:19" ht="14.4" customHeight="1" x14ac:dyDescent="0.3">
      <c r="A137" s="831" t="s">
        <v>4723</v>
      </c>
      <c r="B137" s="832" t="s">
        <v>4786</v>
      </c>
      <c r="C137" s="832" t="s">
        <v>604</v>
      </c>
      <c r="D137" s="832" t="s">
        <v>2049</v>
      </c>
      <c r="E137" s="832" t="s">
        <v>4728</v>
      </c>
      <c r="F137" s="832" t="s">
        <v>4794</v>
      </c>
      <c r="G137" s="832" t="s">
        <v>4796</v>
      </c>
      <c r="H137" s="849"/>
      <c r="I137" s="849"/>
      <c r="J137" s="832"/>
      <c r="K137" s="832"/>
      <c r="L137" s="849">
        <v>1</v>
      </c>
      <c r="M137" s="849">
        <v>428</v>
      </c>
      <c r="N137" s="832">
        <v>1</v>
      </c>
      <c r="O137" s="832">
        <v>428</v>
      </c>
      <c r="P137" s="849"/>
      <c r="Q137" s="849"/>
      <c r="R137" s="837"/>
      <c r="S137" s="850"/>
    </row>
    <row r="138" spans="1:19" ht="14.4" customHeight="1" x14ac:dyDescent="0.3">
      <c r="A138" s="831" t="s">
        <v>4723</v>
      </c>
      <c r="B138" s="832" t="s">
        <v>4786</v>
      </c>
      <c r="C138" s="832" t="s">
        <v>604</v>
      </c>
      <c r="D138" s="832" t="s">
        <v>2049</v>
      </c>
      <c r="E138" s="832" t="s">
        <v>4728</v>
      </c>
      <c r="F138" s="832" t="s">
        <v>4755</v>
      </c>
      <c r="G138" s="832" t="s">
        <v>4756</v>
      </c>
      <c r="H138" s="849">
        <v>0</v>
      </c>
      <c r="I138" s="849">
        <v>0</v>
      </c>
      <c r="J138" s="832"/>
      <c r="K138" s="832"/>
      <c r="L138" s="849"/>
      <c r="M138" s="849"/>
      <c r="N138" s="832"/>
      <c r="O138" s="832"/>
      <c r="P138" s="849"/>
      <c r="Q138" s="849"/>
      <c r="R138" s="837"/>
      <c r="S138" s="850"/>
    </row>
    <row r="139" spans="1:19" ht="14.4" customHeight="1" x14ac:dyDescent="0.3">
      <c r="A139" s="831" t="s">
        <v>4723</v>
      </c>
      <c r="B139" s="832" t="s">
        <v>4786</v>
      </c>
      <c r="C139" s="832" t="s">
        <v>604</v>
      </c>
      <c r="D139" s="832" t="s">
        <v>2049</v>
      </c>
      <c r="E139" s="832" t="s">
        <v>4728</v>
      </c>
      <c r="F139" s="832" t="s">
        <v>4755</v>
      </c>
      <c r="G139" s="832" t="s">
        <v>4757</v>
      </c>
      <c r="H139" s="849">
        <v>0</v>
      </c>
      <c r="I139" s="849">
        <v>0</v>
      </c>
      <c r="J139" s="832"/>
      <c r="K139" s="832"/>
      <c r="L139" s="849"/>
      <c r="M139" s="849"/>
      <c r="N139" s="832"/>
      <c r="O139" s="832"/>
      <c r="P139" s="849"/>
      <c r="Q139" s="849"/>
      <c r="R139" s="837"/>
      <c r="S139" s="850"/>
    </row>
    <row r="140" spans="1:19" ht="14.4" customHeight="1" x14ac:dyDescent="0.3">
      <c r="A140" s="831" t="s">
        <v>4723</v>
      </c>
      <c r="B140" s="832" t="s">
        <v>4786</v>
      </c>
      <c r="C140" s="832" t="s">
        <v>604</v>
      </c>
      <c r="D140" s="832" t="s">
        <v>2049</v>
      </c>
      <c r="E140" s="832" t="s">
        <v>4728</v>
      </c>
      <c r="F140" s="832" t="s">
        <v>4758</v>
      </c>
      <c r="G140" s="832" t="s">
        <v>4759</v>
      </c>
      <c r="H140" s="849"/>
      <c r="I140" s="849"/>
      <c r="J140" s="832"/>
      <c r="K140" s="832"/>
      <c r="L140" s="849">
        <v>1</v>
      </c>
      <c r="M140" s="849">
        <v>37</v>
      </c>
      <c r="N140" s="832">
        <v>1</v>
      </c>
      <c r="O140" s="832">
        <v>37</v>
      </c>
      <c r="P140" s="849">
        <v>1</v>
      </c>
      <c r="Q140" s="849">
        <v>37</v>
      </c>
      <c r="R140" s="837">
        <v>1</v>
      </c>
      <c r="S140" s="850">
        <v>37</v>
      </c>
    </row>
    <row r="141" spans="1:19" ht="14.4" customHeight="1" x14ac:dyDescent="0.3">
      <c r="A141" s="831" t="s">
        <v>4723</v>
      </c>
      <c r="B141" s="832" t="s">
        <v>4786</v>
      </c>
      <c r="C141" s="832" t="s">
        <v>604</v>
      </c>
      <c r="D141" s="832" t="s">
        <v>2050</v>
      </c>
      <c r="E141" s="832" t="s">
        <v>4728</v>
      </c>
      <c r="F141" s="832" t="s">
        <v>4787</v>
      </c>
      <c r="G141" s="832" t="s">
        <v>4788</v>
      </c>
      <c r="H141" s="849">
        <v>6</v>
      </c>
      <c r="I141" s="849">
        <v>498</v>
      </c>
      <c r="J141" s="832">
        <v>6</v>
      </c>
      <c r="K141" s="832">
        <v>83</v>
      </c>
      <c r="L141" s="849">
        <v>1</v>
      </c>
      <c r="M141" s="849">
        <v>83</v>
      </c>
      <c r="N141" s="832">
        <v>1</v>
      </c>
      <c r="O141" s="832">
        <v>83</v>
      </c>
      <c r="P141" s="849"/>
      <c r="Q141" s="849"/>
      <c r="R141" s="837"/>
      <c r="S141" s="850"/>
    </row>
    <row r="142" spans="1:19" ht="14.4" customHeight="1" x14ac:dyDescent="0.3">
      <c r="A142" s="831" t="s">
        <v>4723</v>
      </c>
      <c r="B142" s="832" t="s">
        <v>4786</v>
      </c>
      <c r="C142" s="832" t="s">
        <v>604</v>
      </c>
      <c r="D142" s="832" t="s">
        <v>2050</v>
      </c>
      <c r="E142" s="832" t="s">
        <v>4728</v>
      </c>
      <c r="F142" s="832" t="s">
        <v>4789</v>
      </c>
      <c r="G142" s="832" t="s">
        <v>4790</v>
      </c>
      <c r="H142" s="849">
        <v>3</v>
      </c>
      <c r="I142" s="849">
        <v>318</v>
      </c>
      <c r="J142" s="832"/>
      <c r="K142" s="832">
        <v>106</v>
      </c>
      <c r="L142" s="849"/>
      <c r="M142" s="849"/>
      <c r="N142" s="832"/>
      <c r="O142" s="832"/>
      <c r="P142" s="849"/>
      <c r="Q142" s="849"/>
      <c r="R142" s="837"/>
      <c r="S142" s="850"/>
    </row>
    <row r="143" spans="1:19" ht="14.4" customHeight="1" x14ac:dyDescent="0.3">
      <c r="A143" s="831" t="s">
        <v>4723</v>
      </c>
      <c r="B143" s="832" t="s">
        <v>4786</v>
      </c>
      <c r="C143" s="832" t="s">
        <v>604</v>
      </c>
      <c r="D143" s="832" t="s">
        <v>2050</v>
      </c>
      <c r="E143" s="832" t="s">
        <v>4728</v>
      </c>
      <c r="F143" s="832" t="s">
        <v>4791</v>
      </c>
      <c r="G143" s="832" t="s">
        <v>4793</v>
      </c>
      <c r="H143" s="849">
        <v>11</v>
      </c>
      <c r="I143" s="849">
        <v>1386</v>
      </c>
      <c r="J143" s="832">
        <v>11</v>
      </c>
      <c r="K143" s="832">
        <v>126</v>
      </c>
      <c r="L143" s="849">
        <v>1</v>
      </c>
      <c r="M143" s="849">
        <v>126</v>
      </c>
      <c r="N143" s="832">
        <v>1</v>
      </c>
      <c r="O143" s="832">
        <v>126</v>
      </c>
      <c r="P143" s="849">
        <v>1</v>
      </c>
      <c r="Q143" s="849">
        <v>127</v>
      </c>
      <c r="R143" s="837">
        <v>1.0079365079365079</v>
      </c>
      <c r="S143" s="850">
        <v>127</v>
      </c>
    </row>
    <row r="144" spans="1:19" ht="14.4" customHeight="1" x14ac:dyDescent="0.3">
      <c r="A144" s="831" t="s">
        <v>4723</v>
      </c>
      <c r="B144" s="832" t="s">
        <v>4786</v>
      </c>
      <c r="C144" s="832" t="s">
        <v>604</v>
      </c>
      <c r="D144" s="832" t="s">
        <v>2050</v>
      </c>
      <c r="E144" s="832" t="s">
        <v>4728</v>
      </c>
      <c r="F144" s="832" t="s">
        <v>4755</v>
      </c>
      <c r="G144" s="832" t="s">
        <v>4756</v>
      </c>
      <c r="H144" s="849">
        <v>1</v>
      </c>
      <c r="I144" s="849">
        <v>33.33</v>
      </c>
      <c r="J144" s="832"/>
      <c r="K144" s="832">
        <v>33.33</v>
      </c>
      <c r="L144" s="849"/>
      <c r="M144" s="849"/>
      <c r="N144" s="832"/>
      <c r="O144" s="832"/>
      <c r="P144" s="849"/>
      <c r="Q144" s="849"/>
      <c r="R144" s="837"/>
      <c r="S144" s="850"/>
    </row>
    <row r="145" spans="1:19" ht="14.4" customHeight="1" x14ac:dyDescent="0.3">
      <c r="A145" s="831" t="s">
        <v>4723</v>
      </c>
      <c r="B145" s="832" t="s">
        <v>4786</v>
      </c>
      <c r="C145" s="832" t="s">
        <v>604</v>
      </c>
      <c r="D145" s="832" t="s">
        <v>2050</v>
      </c>
      <c r="E145" s="832" t="s">
        <v>4728</v>
      </c>
      <c r="F145" s="832" t="s">
        <v>4755</v>
      </c>
      <c r="G145" s="832" t="s">
        <v>4757</v>
      </c>
      <c r="H145" s="849">
        <v>10</v>
      </c>
      <c r="I145" s="849">
        <v>333.33000000000004</v>
      </c>
      <c r="J145" s="832">
        <v>10.000900090009003</v>
      </c>
      <c r="K145" s="832">
        <v>33.333000000000006</v>
      </c>
      <c r="L145" s="849">
        <v>1</v>
      </c>
      <c r="M145" s="849">
        <v>33.33</v>
      </c>
      <c r="N145" s="832">
        <v>1</v>
      </c>
      <c r="O145" s="832">
        <v>33.33</v>
      </c>
      <c r="P145" s="849">
        <v>1</v>
      </c>
      <c r="Q145" s="849">
        <v>33.33</v>
      </c>
      <c r="R145" s="837">
        <v>1</v>
      </c>
      <c r="S145" s="850">
        <v>33.33</v>
      </c>
    </row>
    <row r="146" spans="1:19" ht="14.4" customHeight="1" x14ac:dyDescent="0.3">
      <c r="A146" s="831" t="s">
        <v>4723</v>
      </c>
      <c r="B146" s="832" t="s">
        <v>4786</v>
      </c>
      <c r="C146" s="832" t="s">
        <v>604</v>
      </c>
      <c r="D146" s="832" t="s">
        <v>2051</v>
      </c>
      <c r="E146" s="832" t="s">
        <v>4728</v>
      </c>
      <c r="F146" s="832" t="s">
        <v>4787</v>
      </c>
      <c r="G146" s="832" t="s">
        <v>4788</v>
      </c>
      <c r="H146" s="849">
        <v>1</v>
      </c>
      <c r="I146" s="849">
        <v>83</v>
      </c>
      <c r="J146" s="832">
        <v>0.25</v>
      </c>
      <c r="K146" s="832">
        <v>83</v>
      </c>
      <c r="L146" s="849">
        <v>4</v>
      </c>
      <c r="M146" s="849">
        <v>332</v>
      </c>
      <c r="N146" s="832">
        <v>1</v>
      </c>
      <c r="O146" s="832">
        <v>83</v>
      </c>
      <c r="P146" s="849">
        <v>2</v>
      </c>
      <c r="Q146" s="849">
        <v>166</v>
      </c>
      <c r="R146" s="837">
        <v>0.5</v>
      </c>
      <c r="S146" s="850">
        <v>83</v>
      </c>
    </row>
    <row r="147" spans="1:19" ht="14.4" customHeight="1" x14ac:dyDescent="0.3">
      <c r="A147" s="831" t="s">
        <v>4723</v>
      </c>
      <c r="B147" s="832" t="s">
        <v>4786</v>
      </c>
      <c r="C147" s="832" t="s">
        <v>604</v>
      </c>
      <c r="D147" s="832" t="s">
        <v>2051</v>
      </c>
      <c r="E147" s="832" t="s">
        <v>4728</v>
      </c>
      <c r="F147" s="832" t="s">
        <v>4789</v>
      </c>
      <c r="G147" s="832" t="s">
        <v>4790</v>
      </c>
      <c r="H147" s="849"/>
      <c r="I147" s="849"/>
      <c r="J147" s="832"/>
      <c r="K147" s="832"/>
      <c r="L147" s="849"/>
      <c r="M147" s="849"/>
      <c r="N147" s="832"/>
      <c r="O147" s="832"/>
      <c r="P147" s="849">
        <v>1</v>
      </c>
      <c r="Q147" s="849">
        <v>106</v>
      </c>
      <c r="R147" s="837"/>
      <c r="S147" s="850">
        <v>106</v>
      </c>
    </row>
    <row r="148" spans="1:19" ht="14.4" customHeight="1" x14ac:dyDescent="0.3">
      <c r="A148" s="831" t="s">
        <v>4723</v>
      </c>
      <c r="B148" s="832" t="s">
        <v>4786</v>
      </c>
      <c r="C148" s="832" t="s">
        <v>604</v>
      </c>
      <c r="D148" s="832" t="s">
        <v>2051</v>
      </c>
      <c r="E148" s="832" t="s">
        <v>4728</v>
      </c>
      <c r="F148" s="832" t="s">
        <v>4729</v>
      </c>
      <c r="G148" s="832" t="s">
        <v>4730</v>
      </c>
      <c r="H148" s="849">
        <v>4</v>
      </c>
      <c r="I148" s="849">
        <v>148</v>
      </c>
      <c r="J148" s="832">
        <v>0.66666666666666663</v>
      </c>
      <c r="K148" s="832">
        <v>37</v>
      </c>
      <c r="L148" s="849">
        <v>6</v>
      </c>
      <c r="M148" s="849">
        <v>222</v>
      </c>
      <c r="N148" s="832">
        <v>1</v>
      </c>
      <c r="O148" s="832">
        <v>37</v>
      </c>
      <c r="P148" s="849">
        <v>1</v>
      </c>
      <c r="Q148" s="849">
        <v>37</v>
      </c>
      <c r="R148" s="837">
        <v>0.16666666666666666</v>
      </c>
      <c r="S148" s="850">
        <v>37</v>
      </c>
    </row>
    <row r="149" spans="1:19" ht="14.4" customHeight="1" x14ac:dyDescent="0.3">
      <c r="A149" s="831" t="s">
        <v>4723</v>
      </c>
      <c r="B149" s="832" t="s">
        <v>4786</v>
      </c>
      <c r="C149" s="832" t="s">
        <v>604</v>
      </c>
      <c r="D149" s="832" t="s">
        <v>2051</v>
      </c>
      <c r="E149" s="832" t="s">
        <v>4728</v>
      </c>
      <c r="F149" s="832" t="s">
        <v>4729</v>
      </c>
      <c r="G149" s="832" t="s">
        <v>4731</v>
      </c>
      <c r="H149" s="849"/>
      <c r="I149" s="849"/>
      <c r="J149" s="832"/>
      <c r="K149" s="832"/>
      <c r="L149" s="849">
        <v>1</v>
      </c>
      <c r="M149" s="849">
        <v>37</v>
      </c>
      <c r="N149" s="832">
        <v>1</v>
      </c>
      <c r="O149" s="832">
        <v>37</v>
      </c>
      <c r="P149" s="849"/>
      <c r="Q149" s="849"/>
      <c r="R149" s="837"/>
      <c r="S149" s="850"/>
    </row>
    <row r="150" spans="1:19" ht="14.4" customHeight="1" x14ac:dyDescent="0.3">
      <c r="A150" s="831" t="s">
        <v>4723</v>
      </c>
      <c r="B150" s="832" t="s">
        <v>4786</v>
      </c>
      <c r="C150" s="832" t="s">
        <v>604</v>
      </c>
      <c r="D150" s="832" t="s">
        <v>2051</v>
      </c>
      <c r="E150" s="832" t="s">
        <v>4728</v>
      </c>
      <c r="F150" s="832" t="s">
        <v>4791</v>
      </c>
      <c r="G150" s="832" t="s">
        <v>4792</v>
      </c>
      <c r="H150" s="849"/>
      <c r="I150" s="849"/>
      <c r="J150" s="832"/>
      <c r="K150" s="832"/>
      <c r="L150" s="849">
        <v>2</v>
      </c>
      <c r="M150" s="849">
        <v>252</v>
      </c>
      <c r="N150" s="832">
        <v>1</v>
      </c>
      <c r="O150" s="832">
        <v>126</v>
      </c>
      <c r="P150" s="849">
        <v>2</v>
      </c>
      <c r="Q150" s="849">
        <v>254</v>
      </c>
      <c r="R150" s="837">
        <v>1.0079365079365079</v>
      </c>
      <c r="S150" s="850">
        <v>127</v>
      </c>
    </row>
    <row r="151" spans="1:19" ht="14.4" customHeight="1" x14ac:dyDescent="0.3">
      <c r="A151" s="831" t="s">
        <v>4723</v>
      </c>
      <c r="B151" s="832" t="s">
        <v>4786</v>
      </c>
      <c r="C151" s="832" t="s">
        <v>604</v>
      </c>
      <c r="D151" s="832" t="s">
        <v>2051</v>
      </c>
      <c r="E151" s="832" t="s">
        <v>4728</v>
      </c>
      <c r="F151" s="832" t="s">
        <v>4791</v>
      </c>
      <c r="G151" s="832" t="s">
        <v>4793</v>
      </c>
      <c r="H151" s="849">
        <v>6</v>
      </c>
      <c r="I151" s="849">
        <v>756</v>
      </c>
      <c r="J151" s="832">
        <v>2</v>
      </c>
      <c r="K151" s="832">
        <v>126</v>
      </c>
      <c r="L151" s="849">
        <v>3</v>
      </c>
      <c r="M151" s="849">
        <v>378</v>
      </c>
      <c r="N151" s="832">
        <v>1</v>
      </c>
      <c r="O151" s="832">
        <v>126</v>
      </c>
      <c r="P151" s="849">
        <v>5</v>
      </c>
      <c r="Q151" s="849">
        <v>635</v>
      </c>
      <c r="R151" s="837">
        <v>1.67989417989418</v>
      </c>
      <c r="S151" s="850">
        <v>127</v>
      </c>
    </row>
    <row r="152" spans="1:19" ht="14.4" customHeight="1" x14ac:dyDescent="0.3">
      <c r="A152" s="831" t="s">
        <v>4723</v>
      </c>
      <c r="B152" s="832" t="s">
        <v>4786</v>
      </c>
      <c r="C152" s="832" t="s">
        <v>604</v>
      </c>
      <c r="D152" s="832" t="s">
        <v>2051</v>
      </c>
      <c r="E152" s="832" t="s">
        <v>4728</v>
      </c>
      <c r="F152" s="832" t="s">
        <v>4755</v>
      </c>
      <c r="G152" s="832" t="s">
        <v>4756</v>
      </c>
      <c r="H152" s="849"/>
      <c r="I152" s="849"/>
      <c r="J152" s="832"/>
      <c r="K152" s="832"/>
      <c r="L152" s="849">
        <v>2</v>
      </c>
      <c r="M152" s="849">
        <v>66.66</v>
      </c>
      <c r="N152" s="832">
        <v>1</v>
      </c>
      <c r="O152" s="832">
        <v>33.33</v>
      </c>
      <c r="P152" s="849">
        <v>1</v>
      </c>
      <c r="Q152" s="849">
        <v>33.33</v>
      </c>
      <c r="R152" s="837">
        <v>0.5</v>
      </c>
      <c r="S152" s="850">
        <v>33.33</v>
      </c>
    </row>
    <row r="153" spans="1:19" ht="14.4" customHeight="1" x14ac:dyDescent="0.3">
      <c r="A153" s="831" t="s">
        <v>4723</v>
      </c>
      <c r="B153" s="832" t="s">
        <v>4786</v>
      </c>
      <c r="C153" s="832" t="s">
        <v>604</v>
      </c>
      <c r="D153" s="832" t="s">
        <v>2051</v>
      </c>
      <c r="E153" s="832" t="s">
        <v>4728</v>
      </c>
      <c r="F153" s="832" t="s">
        <v>4755</v>
      </c>
      <c r="G153" s="832" t="s">
        <v>4757</v>
      </c>
      <c r="H153" s="849">
        <v>6</v>
      </c>
      <c r="I153" s="849">
        <v>199.99</v>
      </c>
      <c r="J153" s="832">
        <v>1.9999</v>
      </c>
      <c r="K153" s="832">
        <v>33.331666666666671</v>
      </c>
      <c r="L153" s="849">
        <v>3</v>
      </c>
      <c r="M153" s="849">
        <v>100</v>
      </c>
      <c r="N153" s="832">
        <v>1</v>
      </c>
      <c r="O153" s="832">
        <v>33.333333333333336</v>
      </c>
      <c r="P153" s="849">
        <v>5</v>
      </c>
      <c r="Q153" s="849">
        <v>166.66000000000003</v>
      </c>
      <c r="R153" s="837">
        <v>1.6666000000000003</v>
      </c>
      <c r="S153" s="850">
        <v>33.332000000000008</v>
      </c>
    </row>
    <row r="154" spans="1:19" ht="14.4" customHeight="1" x14ac:dyDescent="0.3">
      <c r="A154" s="831" t="s">
        <v>4723</v>
      </c>
      <c r="B154" s="832" t="s">
        <v>4786</v>
      </c>
      <c r="C154" s="832" t="s">
        <v>604</v>
      </c>
      <c r="D154" s="832" t="s">
        <v>2051</v>
      </c>
      <c r="E154" s="832" t="s">
        <v>4728</v>
      </c>
      <c r="F154" s="832" t="s">
        <v>4760</v>
      </c>
      <c r="G154" s="832" t="s">
        <v>4761</v>
      </c>
      <c r="H154" s="849">
        <v>3</v>
      </c>
      <c r="I154" s="849">
        <v>258</v>
      </c>
      <c r="J154" s="832">
        <v>3</v>
      </c>
      <c r="K154" s="832">
        <v>86</v>
      </c>
      <c r="L154" s="849">
        <v>1</v>
      </c>
      <c r="M154" s="849">
        <v>86</v>
      </c>
      <c r="N154" s="832">
        <v>1</v>
      </c>
      <c r="O154" s="832">
        <v>86</v>
      </c>
      <c r="P154" s="849"/>
      <c r="Q154" s="849"/>
      <c r="R154" s="837"/>
      <c r="S154" s="850"/>
    </row>
    <row r="155" spans="1:19" ht="14.4" customHeight="1" x14ac:dyDescent="0.3">
      <c r="A155" s="831" t="s">
        <v>4723</v>
      </c>
      <c r="B155" s="832" t="s">
        <v>4786</v>
      </c>
      <c r="C155" s="832" t="s">
        <v>604</v>
      </c>
      <c r="D155" s="832" t="s">
        <v>2051</v>
      </c>
      <c r="E155" s="832" t="s">
        <v>4728</v>
      </c>
      <c r="F155" s="832" t="s">
        <v>4760</v>
      </c>
      <c r="G155" s="832" t="s">
        <v>4762</v>
      </c>
      <c r="H155" s="849"/>
      <c r="I155" s="849"/>
      <c r="J155" s="832"/>
      <c r="K155" s="832"/>
      <c r="L155" s="849"/>
      <c r="M155" s="849"/>
      <c r="N155" s="832"/>
      <c r="O155" s="832"/>
      <c r="P155" s="849">
        <v>1</v>
      </c>
      <c r="Q155" s="849">
        <v>86</v>
      </c>
      <c r="R155" s="837"/>
      <c r="S155" s="850">
        <v>86</v>
      </c>
    </row>
    <row r="156" spans="1:19" ht="14.4" customHeight="1" x14ac:dyDescent="0.3">
      <c r="A156" s="831" t="s">
        <v>4723</v>
      </c>
      <c r="B156" s="832" t="s">
        <v>4786</v>
      </c>
      <c r="C156" s="832" t="s">
        <v>604</v>
      </c>
      <c r="D156" s="832" t="s">
        <v>2051</v>
      </c>
      <c r="E156" s="832" t="s">
        <v>4728</v>
      </c>
      <c r="F156" s="832" t="s">
        <v>4797</v>
      </c>
      <c r="G156" s="832" t="s">
        <v>4798</v>
      </c>
      <c r="H156" s="849">
        <v>2</v>
      </c>
      <c r="I156" s="849">
        <v>888</v>
      </c>
      <c r="J156" s="832"/>
      <c r="K156" s="832">
        <v>444</v>
      </c>
      <c r="L156" s="849"/>
      <c r="M156" s="849"/>
      <c r="N156" s="832"/>
      <c r="O156" s="832"/>
      <c r="P156" s="849"/>
      <c r="Q156" s="849"/>
      <c r="R156" s="837"/>
      <c r="S156" s="850"/>
    </row>
    <row r="157" spans="1:19" ht="14.4" customHeight="1" x14ac:dyDescent="0.3">
      <c r="A157" s="831" t="s">
        <v>4723</v>
      </c>
      <c r="B157" s="832" t="s">
        <v>4786</v>
      </c>
      <c r="C157" s="832" t="s">
        <v>604</v>
      </c>
      <c r="D157" s="832" t="s">
        <v>2051</v>
      </c>
      <c r="E157" s="832" t="s">
        <v>4728</v>
      </c>
      <c r="F157" s="832" t="s">
        <v>4799</v>
      </c>
      <c r="G157" s="832" t="s">
        <v>4800</v>
      </c>
      <c r="H157" s="849">
        <v>2</v>
      </c>
      <c r="I157" s="849">
        <v>246</v>
      </c>
      <c r="J157" s="832">
        <v>2</v>
      </c>
      <c r="K157" s="832">
        <v>123</v>
      </c>
      <c r="L157" s="849">
        <v>1</v>
      </c>
      <c r="M157" s="849">
        <v>123</v>
      </c>
      <c r="N157" s="832">
        <v>1</v>
      </c>
      <c r="O157" s="832">
        <v>123</v>
      </c>
      <c r="P157" s="849"/>
      <c r="Q157" s="849"/>
      <c r="R157" s="837"/>
      <c r="S157" s="850"/>
    </row>
    <row r="158" spans="1:19" ht="14.4" customHeight="1" x14ac:dyDescent="0.3">
      <c r="A158" s="831" t="s">
        <v>4723</v>
      </c>
      <c r="B158" s="832" t="s">
        <v>4786</v>
      </c>
      <c r="C158" s="832" t="s">
        <v>604</v>
      </c>
      <c r="D158" s="832" t="s">
        <v>2051</v>
      </c>
      <c r="E158" s="832" t="s">
        <v>4728</v>
      </c>
      <c r="F158" s="832" t="s">
        <v>4799</v>
      </c>
      <c r="G158" s="832" t="s">
        <v>4801</v>
      </c>
      <c r="H158" s="849"/>
      <c r="I158" s="849"/>
      <c r="J158" s="832"/>
      <c r="K158" s="832"/>
      <c r="L158" s="849"/>
      <c r="M158" s="849"/>
      <c r="N158" s="832"/>
      <c r="O158" s="832"/>
      <c r="P158" s="849">
        <v>1</v>
      </c>
      <c r="Q158" s="849">
        <v>124</v>
      </c>
      <c r="R158" s="837"/>
      <c r="S158" s="850">
        <v>124</v>
      </c>
    </row>
    <row r="159" spans="1:19" ht="14.4" customHeight="1" x14ac:dyDescent="0.3">
      <c r="A159" s="831" t="s">
        <v>4723</v>
      </c>
      <c r="B159" s="832" t="s">
        <v>4786</v>
      </c>
      <c r="C159" s="832" t="s">
        <v>604</v>
      </c>
      <c r="D159" s="832" t="s">
        <v>4719</v>
      </c>
      <c r="E159" s="832" t="s">
        <v>4728</v>
      </c>
      <c r="F159" s="832" t="s">
        <v>4787</v>
      </c>
      <c r="G159" s="832" t="s">
        <v>4788</v>
      </c>
      <c r="H159" s="849">
        <v>11</v>
      </c>
      <c r="I159" s="849">
        <v>913</v>
      </c>
      <c r="J159" s="832">
        <v>1.8333333333333333</v>
      </c>
      <c r="K159" s="832">
        <v>83</v>
      </c>
      <c r="L159" s="849">
        <v>6</v>
      </c>
      <c r="M159" s="849">
        <v>498</v>
      </c>
      <c r="N159" s="832">
        <v>1</v>
      </c>
      <c r="O159" s="832">
        <v>83</v>
      </c>
      <c r="P159" s="849"/>
      <c r="Q159" s="849"/>
      <c r="R159" s="837"/>
      <c r="S159" s="850"/>
    </row>
    <row r="160" spans="1:19" ht="14.4" customHeight="1" x14ac:dyDescent="0.3">
      <c r="A160" s="831" t="s">
        <v>4723</v>
      </c>
      <c r="B160" s="832" t="s">
        <v>4786</v>
      </c>
      <c r="C160" s="832" t="s">
        <v>604</v>
      </c>
      <c r="D160" s="832" t="s">
        <v>4719</v>
      </c>
      <c r="E160" s="832" t="s">
        <v>4728</v>
      </c>
      <c r="F160" s="832" t="s">
        <v>4729</v>
      </c>
      <c r="G160" s="832" t="s">
        <v>4730</v>
      </c>
      <c r="H160" s="849"/>
      <c r="I160" s="849"/>
      <c r="J160" s="832"/>
      <c r="K160" s="832"/>
      <c r="L160" s="849">
        <v>2</v>
      </c>
      <c r="M160" s="849">
        <v>74</v>
      </c>
      <c r="N160" s="832">
        <v>1</v>
      </c>
      <c r="O160" s="832">
        <v>37</v>
      </c>
      <c r="P160" s="849"/>
      <c r="Q160" s="849"/>
      <c r="R160" s="837"/>
      <c r="S160" s="850"/>
    </row>
    <row r="161" spans="1:19" ht="14.4" customHeight="1" x14ac:dyDescent="0.3">
      <c r="A161" s="831" t="s">
        <v>4723</v>
      </c>
      <c r="B161" s="832" t="s">
        <v>4786</v>
      </c>
      <c r="C161" s="832" t="s">
        <v>604</v>
      </c>
      <c r="D161" s="832" t="s">
        <v>4719</v>
      </c>
      <c r="E161" s="832" t="s">
        <v>4728</v>
      </c>
      <c r="F161" s="832" t="s">
        <v>4729</v>
      </c>
      <c r="G161" s="832" t="s">
        <v>4731</v>
      </c>
      <c r="H161" s="849">
        <v>2</v>
      </c>
      <c r="I161" s="849">
        <v>74</v>
      </c>
      <c r="J161" s="832">
        <v>2</v>
      </c>
      <c r="K161" s="832">
        <v>37</v>
      </c>
      <c r="L161" s="849">
        <v>1</v>
      </c>
      <c r="M161" s="849">
        <v>37</v>
      </c>
      <c r="N161" s="832">
        <v>1</v>
      </c>
      <c r="O161" s="832">
        <v>37</v>
      </c>
      <c r="P161" s="849"/>
      <c r="Q161" s="849"/>
      <c r="R161" s="837"/>
      <c r="S161" s="850"/>
    </row>
    <row r="162" spans="1:19" ht="14.4" customHeight="1" x14ac:dyDescent="0.3">
      <c r="A162" s="831" t="s">
        <v>4723</v>
      </c>
      <c r="B162" s="832" t="s">
        <v>4786</v>
      </c>
      <c r="C162" s="832" t="s">
        <v>604</v>
      </c>
      <c r="D162" s="832" t="s">
        <v>4719</v>
      </c>
      <c r="E162" s="832" t="s">
        <v>4728</v>
      </c>
      <c r="F162" s="832" t="s">
        <v>4791</v>
      </c>
      <c r="G162" s="832" t="s">
        <v>4792</v>
      </c>
      <c r="H162" s="849">
        <v>2</v>
      </c>
      <c r="I162" s="849">
        <v>252</v>
      </c>
      <c r="J162" s="832">
        <v>2</v>
      </c>
      <c r="K162" s="832">
        <v>126</v>
      </c>
      <c r="L162" s="849">
        <v>1</v>
      </c>
      <c r="M162" s="849">
        <v>126</v>
      </c>
      <c r="N162" s="832">
        <v>1</v>
      </c>
      <c r="O162" s="832">
        <v>126</v>
      </c>
      <c r="P162" s="849"/>
      <c r="Q162" s="849"/>
      <c r="R162" s="837"/>
      <c r="S162" s="850"/>
    </row>
    <row r="163" spans="1:19" ht="14.4" customHeight="1" x14ac:dyDescent="0.3">
      <c r="A163" s="831" t="s">
        <v>4723</v>
      </c>
      <c r="B163" s="832" t="s">
        <v>4786</v>
      </c>
      <c r="C163" s="832" t="s">
        <v>604</v>
      </c>
      <c r="D163" s="832" t="s">
        <v>4719</v>
      </c>
      <c r="E163" s="832" t="s">
        <v>4728</v>
      </c>
      <c r="F163" s="832" t="s">
        <v>4791</v>
      </c>
      <c r="G163" s="832" t="s">
        <v>4793</v>
      </c>
      <c r="H163" s="849">
        <v>12</v>
      </c>
      <c r="I163" s="849">
        <v>1512</v>
      </c>
      <c r="J163" s="832">
        <v>1</v>
      </c>
      <c r="K163" s="832">
        <v>126</v>
      </c>
      <c r="L163" s="849">
        <v>12</v>
      </c>
      <c r="M163" s="849">
        <v>1512</v>
      </c>
      <c r="N163" s="832">
        <v>1</v>
      </c>
      <c r="O163" s="832">
        <v>126</v>
      </c>
      <c r="P163" s="849"/>
      <c r="Q163" s="849"/>
      <c r="R163" s="837"/>
      <c r="S163" s="850"/>
    </row>
    <row r="164" spans="1:19" ht="14.4" customHeight="1" x14ac:dyDescent="0.3">
      <c r="A164" s="831" t="s">
        <v>4723</v>
      </c>
      <c r="B164" s="832" t="s">
        <v>4786</v>
      </c>
      <c r="C164" s="832" t="s">
        <v>604</v>
      </c>
      <c r="D164" s="832" t="s">
        <v>4719</v>
      </c>
      <c r="E164" s="832" t="s">
        <v>4728</v>
      </c>
      <c r="F164" s="832" t="s">
        <v>4755</v>
      </c>
      <c r="G164" s="832" t="s">
        <v>4756</v>
      </c>
      <c r="H164" s="849">
        <v>2</v>
      </c>
      <c r="I164" s="849">
        <v>66.67</v>
      </c>
      <c r="J164" s="832">
        <v>2.0003000300030003</v>
      </c>
      <c r="K164" s="832">
        <v>33.335000000000001</v>
      </c>
      <c r="L164" s="849">
        <v>1</v>
      </c>
      <c r="M164" s="849">
        <v>33.33</v>
      </c>
      <c r="N164" s="832">
        <v>1</v>
      </c>
      <c r="O164" s="832">
        <v>33.33</v>
      </c>
      <c r="P164" s="849"/>
      <c r="Q164" s="849"/>
      <c r="R164" s="837"/>
      <c r="S164" s="850"/>
    </row>
    <row r="165" spans="1:19" ht="14.4" customHeight="1" x14ac:dyDescent="0.3">
      <c r="A165" s="831" t="s">
        <v>4723</v>
      </c>
      <c r="B165" s="832" t="s">
        <v>4786</v>
      </c>
      <c r="C165" s="832" t="s">
        <v>604</v>
      </c>
      <c r="D165" s="832" t="s">
        <v>4719</v>
      </c>
      <c r="E165" s="832" t="s">
        <v>4728</v>
      </c>
      <c r="F165" s="832" t="s">
        <v>4755</v>
      </c>
      <c r="G165" s="832" t="s">
        <v>4757</v>
      </c>
      <c r="H165" s="849">
        <v>13</v>
      </c>
      <c r="I165" s="849">
        <v>433.33</v>
      </c>
      <c r="J165" s="832">
        <v>1</v>
      </c>
      <c r="K165" s="832">
        <v>33.333076923076923</v>
      </c>
      <c r="L165" s="849">
        <v>13</v>
      </c>
      <c r="M165" s="849">
        <v>433.33</v>
      </c>
      <c r="N165" s="832">
        <v>1</v>
      </c>
      <c r="O165" s="832">
        <v>33.333076923076923</v>
      </c>
      <c r="P165" s="849"/>
      <c r="Q165" s="849"/>
      <c r="R165" s="837"/>
      <c r="S165" s="850"/>
    </row>
    <row r="166" spans="1:19" ht="14.4" customHeight="1" x14ac:dyDescent="0.3">
      <c r="A166" s="831" t="s">
        <v>4723</v>
      </c>
      <c r="B166" s="832" t="s">
        <v>4786</v>
      </c>
      <c r="C166" s="832" t="s">
        <v>604</v>
      </c>
      <c r="D166" s="832" t="s">
        <v>4719</v>
      </c>
      <c r="E166" s="832" t="s">
        <v>4728</v>
      </c>
      <c r="F166" s="832" t="s">
        <v>4760</v>
      </c>
      <c r="G166" s="832" t="s">
        <v>4762</v>
      </c>
      <c r="H166" s="849"/>
      <c r="I166" s="849"/>
      <c r="J166" s="832"/>
      <c r="K166" s="832"/>
      <c r="L166" s="849">
        <v>1</v>
      </c>
      <c r="M166" s="849">
        <v>86</v>
      </c>
      <c r="N166" s="832">
        <v>1</v>
      </c>
      <c r="O166" s="832">
        <v>86</v>
      </c>
      <c r="P166" s="849"/>
      <c r="Q166" s="849"/>
      <c r="R166" s="837"/>
      <c r="S166" s="850"/>
    </row>
    <row r="167" spans="1:19" ht="14.4" customHeight="1" x14ac:dyDescent="0.3">
      <c r="A167" s="831" t="s">
        <v>4723</v>
      </c>
      <c r="B167" s="832" t="s">
        <v>4786</v>
      </c>
      <c r="C167" s="832" t="s">
        <v>604</v>
      </c>
      <c r="D167" s="832" t="s">
        <v>4719</v>
      </c>
      <c r="E167" s="832" t="s">
        <v>4728</v>
      </c>
      <c r="F167" s="832" t="s">
        <v>4763</v>
      </c>
      <c r="G167" s="832" t="s">
        <v>4764</v>
      </c>
      <c r="H167" s="849"/>
      <c r="I167" s="849"/>
      <c r="J167" s="832"/>
      <c r="K167" s="832"/>
      <c r="L167" s="849">
        <v>1</v>
      </c>
      <c r="M167" s="849">
        <v>32</v>
      </c>
      <c r="N167" s="832">
        <v>1</v>
      </c>
      <c r="O167" s="832">
        <v>32</v>
      </c>
      <c r="P167" s="849"/>
      <c r="Q167" s="849"/>
      <c r="R167" s="837"/>
      <c r="S167" s="850"/>
    </row>
    <row r="168" spans="1:19" ht="14.4" customHeight="1" x14ac:dyDescent="0.3">
      <c r="A168" s="831" t="s">
        <v>4723</v>
      </c>
      <c r="B168" s="832" t="s">
        <v>4786</v>
      </c>
      <c r="C168" s="832" t="s">
        <v>604</v>
      </c>
      <c r="D168" s="832" t="s">
        <v>4719</v>
      </c>
      <c r="E168" s="832" t="s">
        <v>4728</v>
      </c>
      <c r="F168" s="832" t="s">
        <v>4799</v>
      </c>
      <c r="G168" s="832" t="s">
        <v>4801</v>
      </c>
      <c r="H168" s="849"/>
      <c r="I168" s="849"/>
      <c r="J168" s="832"/>
      <c r="K168" s="832"/>
      <c r="L168" s="849">
        <v>1</v>
      </c>
      <c r="M168" s="849">
        <v>123</v>
      </c>
      <c r="N168" s="832">
        <v>1</v>
      </c>
      <c r="O168" s="832">
        <v>123</v>
      </c>
      <c r="P168" s="849"/>
      <c r="Q168" s="849"/>
      <c r="R168" s="837"/>
      <c r="S168" s="850"/>
    </row>
    <row r="169" spans="1:19" ht="14.4" customHeight="1" x14ac:dyDescent="0.3">
      <c r="A169" s="831" t="s">
        <v>4723</v>
      </c>
      <c r="B169" s="832" t="s">
        <v>4786</v>
      </c>
      <c r="C169" s="832" t="s">
        <v>604</v>
      </c>
      <c r="D169" s="832" t="s">
        <v>4719</v>
      </c>
      <c r="E169" s="832" t="s">
        <v>4728</v>
      </c>
      <c r="F169" s="832" t="s">
        <v>4806</v>
      </c>
      <c r="G169" s="832" t="s">
        <v>4808</v>
      </c>
      <c r="H169" s="849"/>
      <c r="I169" s="849"/>
      <c r="J169" s="832"/>
      <c r="K169" s="832"/>
      <c r="L169" s="849">
        <v>1</v>
      </c>
      <c r="M169" s="849">
        <v>373</v>
      </c>
      <c r="N169" s="832">
        <v>1</v>
      </c>
      <c r="O169" s="832">
        <v>373</v>
      </c>
      <c r="P169" s="849"/>
      <c r="Q169" s="849"/>
      <c r="R169" s="837"/>
      <c r="S169" s="850"/>
    </row>
    <row r="170" spans="1:19" ht="14.4" customHeight="1" x14ac:dyDescent="0.3">
      <c r="A170" s="831" t="s">
        <v>4723</v>
      </c>
      <c r="B170" s="832" t="s">
        <v>4786</v>
      </c>
      <c r="C170" s="832" t="s">
        <v>604</v>
      </c>
      <c r="D170" s="832" t="s">
        <v>2052</v>
      </c>
      <c r="E170" s="832" t="s">
        <v>4728</v>
      </c>
      <c r="F170" s="832" t="s">
        <v>4787</v>
      </c>
      <c r="G170" s="832" t="s">
        <v>4788</v>
      </c>
      <c r="H170" s="849">
        <v>10</v>
      </c>
      <c r="I170" s="849">
        <v>830</v>
      </c>
      <c r="J170" s="832">
        <v>2.5</v>
      </c>
      <c r="K170" s="832">
        <v>83</v>
      </c>
      <c r="L170" s="849">
        <v>4</v>
      </c>
      <c r="M170" s="849">
        <v>332</v>
      </c>
      <c r="N170" s="832">
        <v>1</v>
      </c>
      <c r="O170" s="832">
        <v>83</v>
      </c>
      <c r="P170" s="849">
        <v>8</v>
      </c>
      <c r="Q170" s="849">
        <v>664</v>
      </c>
      <c r="R170" s="837">
        <v>2</v>
      </c>
      <c r="S170" s="850">
        <v>83</v>
      </c>
    </row>
    <row r="171" spans="1:19" ht="14.4" customHeight="1" x14ac:dyDescent="0.3">
      <c r="A171" s="831" t="s">
        <v>4723</v>
      </c>
      <c r="B171" s="832" t="s">
        <v>4786</v>
      </c>
      <c r="C171" s="832" t="s">
        <v>604</v>
      </c>
      <c r="D171" s="832" t="s">
        <v>2052</v>
      </c>
      <c r="E171" s="832" t="s">
        <v>4728</v>
      </c>
      <c r="F171" s="832" t="s">
        <v>4789</v>
      </c>
      <c r="G171" s="832" t="s">
        <v>4790</v>
      </c>
      <c r="H171" s="849">
        <v>1</v>
      </c>
      <c r="I171" s="849">
        <v>106</v>
      </c>
      <c r="J171" s="832">
        <v>1</v>
      </c>
      <c r="K171" s="832">
        <v>106</v>
      </c>
      <c r="L171" s="849">
        <v>1</v>
      </c>
      <c r="M171" s="849">
        <v>106</v>
      </c>
      <c r="N171" s="832">
        <v>1</v>
      </c>
      <c r="O171" s="832">
        <v>106</v>
      </c>
      <c r="P171" s="849"/>
      <c r="Q171" s="849"/>
      <c r="R171" s="837"/>
      <c r="S171" s="850"/>
    </row>
    <row r="172" spans="1:19" ht="14.4" customHeight="1" x14ac:dyDescent="0.3">
      <c r="A172" s="831" t="s">
        <v>4723</v>
      </c>
      <c r="B172" s="832" t="s">
        <v>4786</v>
      </c>
      <c r="C172" s="832" t="s">
        <v>604</v>
      </c>
      <c r="D172" s="832" t="s">
        <v>2052</v>
      </c>
      <c r="E172" s="832" t="s">
        <v>4728</v>
      </c>
      <c r="F172" s="832" t="s">
        <v>4729</v>
      </c>
      <c r="G172" s="832" t="s">
        <v>4730</v>
      </c>
      <c r="H172" s="849">
        <v>2</v>
      </c>
      <c r="I172" s="849">
        <v>74</v>
      </c>
      <c r="J172" s="832"/>
      <c r="K172" s="832">
        <v>37</v>
      </c>
      <c r="L172" s="849"/>
      <c r="M172" s="849"/>
      <c r="N172" s="832"/>
      <c r="O172" s="832"/>
      <c r="P172" s="849"/>
      <c r="Q172" s="849"/>
      <c r="R172" s="837"/>
      <c r="S172" s="850"/>
    </row>
    <row r="173" spans="1:19" ht="14.4" customHeight="1" x14ac:dyDescent="0.3">
      <c r="A173" s="831" t="s">
        <v>4723</v>
      </c>
      <c r="B173" s="832" t="s">
        <v>4786</v>
      </c>
      <c r="C173" s="832" t="s">
        <v>604</v>
      </c>
      <c r="D173" s="832" t="s">
        <v>2052</v>
      </c>
      <c r="E173" s="832" t="s">
        <v>4728</v>
      </c>
      <c r="F173" s="832" t="s">
        <v>4791</v>
      </c>
      <c r="G173" s="832" t="s">
        <v>4792</v>
      </c>
      <c r="H173" s="849">
        <v>1</v>
      </c>
      <c r="I173" s="849">
        <v>126</v>
      </c>
      <c r="J173" s="832">
        <v>1</v>
      </c>
      <c r="K173" s="832">
        <v>126</v>
      </c>
      <c r="L173" s="849">
        <v>1</v>
      </c>
      <c r="M173" s="849">
        <v>126</v>
      </c>
      <c r="N173" s="832">
        <v>1</v>
      </c>
      <c r="O173" s="832">
        <v>126</v>
      </c>
      <c r="P173" s="849">
        <v>2</v>
      </c>
      <c r="Q173" s="849">
        <v>254</v>
      </c>
      <c r="R173" s="837">
        <v>2.0158730158730158</v>
      </c>
      <c r="S173" s="850">
        <v>127</v>
      </c>
    </row>
    <row r="174" spans="1:19" ht="14.4" customHeight="1" x14ac:dyDescent="0.3">
      <c r="A174" s="831" t="s">
        <v>4723</v>
      </c>
      <c r="B174" s="832" t="s">
        <v>4786</v>
      </c>
      <c r="C174" s="832" t="s">
        <v>604</v>
      </c>
      <c r="D174" s="832" t="s">
        <v>2052</v>
      </c>
      <c r="E174" s="832" t="s">
        <v>4728</v>
      </c>
      <c r="F174" s="832" t="s">
        <v>4791</v>
      </c>
      <c r="G174" s="832" t="s">
        <v>4793</v>
      </c>
      <c r="H174" s="849">
        <v>12</v>
      </c>
      <c r="I174" s="849">
        <v>1512</v>
      </c>
      <c r="J174" s="832">
        <v>1.5</v>
      </c>
      <c r="K174" s="832">
        <v>126</v>
      </c>
      <c r="L174" s="849">
        <v>8</v>
      </c>
      <c r="M174" s="849">
        <v>1008</v>
      </c>
      <c r="N174" s="832">
        <v>1</v>
      </c>
      <c r="O174" s="832">
        <v>126</v>
      </c>
      <c r="P174" s="849">
        <v>9</v>
      </c>
      <c r="Q174" s="849">
        <v>1143</v>
      </c>
      <c r="R174" s="837">
        <v>1.1339285714285714</v>
      </c>
      <c r="S174" s="850">
        <v>127</v>
      </c>
    </row>
    <row r="175" spans="1:19" ht="14.4" customHeight="1" x14ac:dyDescent="0.3">
      <c r="A175" s="831" t="s">
        <v>4723</v>
      </c>
      <c r="B175" s="832" t="s">
        <v>4786</v>
      </c>
      <c r="C175" s="832" t="s">
        <v>604</v>
      </c>
      <c r="D175" s="832" t="s">
        <v>2052</v>
      </c>
      <c r="E175" s="832" t="s">
        <v>4728</v>
      </c>
      <c r="F175" s="832" t="s">
        <v>4755</v>
      </c>
      <c r="G175" s="832" t="s">
        <v>4756</v>
      </c>
      <c r="H175" s="849">
        <v>2</v>
      </c>
      <c r="I175" s="849">
        <v>66.66</v>
      </c>
      <c r="J175" s="832">
        <v>2</v>
      </c>
      <c r="K175" s="832">
        <v>33.33</v>
      </c>
      <c r="L175" s="849">
        <v>1</v>
      </c>
      <c r="M175" s="849">
        <v>33.33</v>
      </c>
      <c r="N175" s="832">
        <v>1</v>
      </c>
      <c r="O175" s="832">
        <v>33.33</v>
      </c>
      <c r="P175" s="849">
        <v>2</v>
      </c>
      <c r="Q175" s="849">
        <v>66.67</v>
      </c>
      <c r="R175" s="837">
        <v>2.0003000300030003</v>
      </c>
      <c r="S175" s="850">
        <v>33.335000000000001</v>
      </c>
    </row>
    <row r="176" spans="1:19" ht="14.4" customHeight="1" x14ac:dyDescent="0.3">
      <c r="A176" s="831" t="s">
        <v>4723</v>
      </c>
      <c r="B176" s="832" t="s">
        <v>4786</v>
      </c>
      <c r="C176" s="832" t="s">
        <v>604</v>
      </c>
      <c r="D176" s="832" t="s">
        <v>2052</v>
      </c>
      <c r="E176" s="832" t="s">
        <v>4728</v>
      </c>
      <c r="F176" s="832" t="s">
        <v>4755</v>
      </c>
      <c r="G176" s="832" t="s">
        <v>4757</v>
      </c>
      <c r="H176" s="849">
        <v>10</v>
      </c>
      <c r="I176" s="849">
        <v>333.33000000000004</v>
      </c>
      <c r="J176" s="832">
        <v>1.2499718753515585</v>
      </c>
      <c r="K176" s="832">
        <v>33.333000000000006</v>
      </c>
      <c r="L176" s="849">
        <v>8</v>
      </c>
      <c r="M176" s="849">
        <v>266.66999999999996</v>
      </c>
      <c r="N176" s="832">
        <v>1</v>
      </c>
      <c r="O176" s="832">
        <v>33.333749999999995</v>
      </c>
      <c r="P176" s="849">
        <v>9</v>
      </c>
      <c r="Q176" s="849">
        <v>300</v>
      </c>
      <c r="R176" s="837">
        <v>1.1249859376757791</v>
      </c>
      <c r="S176" s="850">
        <v>33.333333333333336</v>
      </c>
    </row>
    <row r="177" spans="1:19" ht="14.4" customHeight="1" x14ac:dyDescent="0.3">
      <c r="A177" s="831" t="s">
        <v>4723</v>
      </c>
      <c r="B177" s="832" t="s">
        <v>4786</v>
      </c>
      <c r="C177" s="832" t="s">
        <v>604</v>
      </c>
      <c r="D177" s="832" t="s">
        <v>2052</v>
      </c>
      <c r="E177" s="832" t="s">
        <v>4728</v>
      </c>
      <c r="F177" s="832" t="s">
        <v>4758</v>
      </c>
      <c r="G177" s="832" t="s">
        <v>4759</v>
      </c>
      <c r="H177" s="849"/>
      <c r="I177" s="849"/>
      <c r="J177" s="832"/>
      <c r="K177" s="832"/>
      <c r="L177" s="849"/>
      <c r="M177" s="849"/>
      <c r="N177" s="832"/>
      <c r="O177" s="832"/>
      <c r="P177" s="849">
        <v>2</v>
      </c>
      <c r="Q177" s="849">
        <v>74</v>
      </c>
      <c r="R177" s="837"/>
      <c r="S177" s="850">
        <v>37</v>
      </c>
    </row>
    <row r="178" spans="1:19" ht="14.4" customHeight="1" x14ac:dyDescent="0.3">
      <c r="A178" s="831" t="s">
        <v>4723</v>
      </c>
      <c r="B178" s="832" t="s">
        <v>4786</v>
      </c>
      <c r="C178" s="832" t="s">
        <v>604</v>
      </c>
      <c r="D178" s="832" t="s">
        <v>2052</v>
      </c>
      <c r="E178" s="832" t="s">
        <v>4728</v>
      </c>
      <c r="F178" s="832" t="s">
        <v>4772</v>
      </c>
      <c r="G178" s="832" t="s">
        <v>4774</v>
      </c>
      <c r="H178" s="849">
        <v>1</v>
      </c>
      <c r="I178" s="849">
        <v>222</v>
      </c>
      <c r="J178" s="832">
        <v>0.99551569506726456</v>
      </c>
      <c r="K178" s="832">
        <v>222</v>
      </c>
      <c r="L178" s="849">
        <v>1</v>
      </c>
      <c r="M178" s="849">
        <v>223</v>
      </c>
      <c r="N178" s="832">
        <v>1</v>
      </c>
      <c r="O178" s="832">
        <v>223</v>
      </c>
      <c r="P178" s="849"/>
      <c r="Q178" s="849"/>
      <c r="R178" s="837"/>
      <c r="S178" s="850"/>
    </row>
    <row r="179" spans="1:19" ht="14.4" customHeight="1" x14ac:dyDescent="0.3">
      <c r="A179" s="831" t="s">
        <v>4723</v>
      </c>
      <c r="B179" s="832" t="s">
        <v>4786</v>
      </c>
      <c r="C179" s="832" t="s">
        <v>604</v>
      </c>
      <c r="D179" s="832" t="s">
        <v>2052</v>
      </c>
      <c r="E179" s="832" t="s">
        <v>4728</v>
      </c>
      <c r="F179" s="832" t="s">
        <v>4799</v>
      </c>
      <c r="G179" s="832" t="s">
        <v>4800</v>
      </c>
      <c r="H179" s="849">
        <v>1</v>
      </c>
      <c r="I179" s="849">
        <v>123</v>
      </c>
      <c r="J179" s="832"/>
      <c r="K179" s="832">
        <v>123</v>
      </c>
      <c r="L179" s="849"/>
      <c r="M179" s="849"/>
      <c r="N179" s="832"/>
      <c r="O179" s="832"/>
      <c r="P179" s="849"/>
      <c r="Q179" s="849"/>
      <c r="R179" s="837"/>
      <c r="S179" s="850"/>
    </row>
    <row r="180" spans="1:19" ht="14.4" customHeight="1" x14ac:dyDescent="0.3">
      <c r="A180" s="831" t="s">
        <v>4723</v>
      </c>
      <c r="B180" s="832" t="s">
        <v>4786</v>
      </c>
      <c r="C180" s="832" t="s">
        <v>604</v>
      </c>
      <c r="D180" s="832" t="s">
        <v>2053</v>
      </c>
      <c r="E180" s="832" t="s">
        <v>4728</v>
      </c>
      <c r="F180" s="832" t="s">
        <v>4729</v>
      </c>
      <c r="G180" s="832" t="s">
        <v>4730</v>
      </c>
      <c r="H180" s="849">
        <v>1</v>
      </c>
      <c r="I180" s="849">
        <v>37</v>
      </c>
      <c r="J180" s="832">
        <v>1</v>
      </c>
      <c r="K180" s="832">
        <v>37</v>
      </c>
      <c r="L180" s="849">
        <v>1</v>
      </c>
      <c r="M180" s="849">
        <v>37</v>
      </c>
      <c r="N180" s="832">
        <v>1</v>
      </c>
      <c r="O180" s="832">
        <v>37</v>
      </c>
      <c r="P180" s="849"/>
      <c r="Q180" s="849"/>
      <c r="R180" s="837"/>
      <c r="S180" s="850"/>
    </row>
    <row r="181" spans="1:19" ht="14.4" customHeight="1" x14ac:dyDescent="0.3">
      <c r="A181" s="831" t="s">
        <v>4723</v>
      </c>
      <c r="B181" s="832" t="s">
        <v>4786</v>
      </c>
      <c r="C181" s="832" t="s">
        <v>604</v>
      </c>
      <c r="D181" s="832" t="s">
        <v>2053</v>
      </c>
      <c r="E181" s="832" t="s">
        <v>4728</v>
      </c>
      <c r="F181" s="832" t="s">
        <v>4791</v>
      </c>
      <c r="G181" s="832" t="s">
        <v>4793</v>
      </c>
      <c r="H181" s="849">
        <v>1</v>
      </c>
      <c r="I181" s="849">
        <v>126</v>
      </c>
      <c r="J181" s="832"/>
      <c r="K181" s="832">
        <v>126</v>
      </c>
      <c r="L181" s="849"/>
      <c r="M181" s="849"/>
      <c r="N181" s="832"/>
      <c r="O181" s="832"/>
      <c r="P181" s="849"/>
      <c r="Q181" s="849"/>
      <c r="R181" s="837"/>
      <c r="S181" s="850"/>
    </row>
    <row r="182" spans="1:19" ht="14.4" customHeight="1" x14ac:dyDescent="0.3">
      <c r="A182" s="831" t="s">
        <v>4723</v>
      </c>
      <c r="B182" s="832" t="s">
        <v>4786</v>
      </c>
      <c r="C182" s="832" t="s">
        <v>604</v>
      </c>
      <c r="D182" s="832" t="s">
        <v>2053</v>
      </c>
      <c r="E182" s="832" t="s">
        <v>4728</v>
      </c>
      <c r="F182" s="832" t="s">
        <v>4755</v>
      </c>
      <c r="G182" s="832" t="s">
        <v>4757</v>
      </c>
      <c r="H182" s="849">
        <v>2</v>
      </c>
      <c r="I182" s="849">
        <v>66.67</v>
      </c>
      <c r="J182" s="832"/>
      <c r="K182" s="832">
        <v>33.335000000000001</v>
      </c>
      <c r="L182" s="849"/>
      <c r="M182" s="849"/>
      <c r="N182" s="832"/>
      <c r="O182" s="832"/>
      <c r="P182" s="849"/>
      <c r="Q182" s="849"/>
      <c r="R182" s="837"/>
      <c r="S182" s="850"/>
    </row>
    <row r="183" spans="1:19" ht="14.4" customHeight="1" x14ac:dyDescent="0.3">
      <c r="A183" s="831" t="s">
        <v>4723</v>
      </c>
      <c r="B183" s="832" t="s">
        <v>4786</v>
      </c>
      <c r="C183" s="832" t="s">
        <v>604</v>
      </c>
      <c r="D183" s="832" t="s">
        <v>2053</v>
      </c>
      <c r="E183" s="832" t="s">
        <v>4728</v>
      </c>
      <c r="F183" s="832" t="s">
        <v>4809</v>
      </c>
      <c r="G183" s="832" t="s">
        <v>4810</v>
      </c>
      <c r="H183" s="849">
        <v>1</v>
      </c>
      <c r="I183" s="849">
        <v>251</v>
      </c>
      <c r="J183" s="832"/>
      <c r="K183" s="832">
        <v>251</v>
      </c>
      <c r="L183" s="849"/>
      <c r="M183" s="849"/>
      <c r="N183" s="832"/>
      <c r="O183" s="832"/>
      <c r="P183" s="849"/>
      <c r="Q183" s="849"/>
      <c r="R183" s="837"/>
      <c r="S183" s="850"/>
    </row>
    <row r="184" spans="1:19" ht="14.4" customHeight="1" x14ac:dyDescent="0.3">
      <c r="A184" s="831" t="s">
        <v>4723</v>
      </c>
      <c r="B184" s="832" t="s">
        <v>4786</v>
      </c>
      <c r="C184" s="832" t="s">
        <v>604</v>
      </c>
      <c r="D184" s="832" t="s">
        <v>4720</v>
      </c>
      <c r="E184" s="832" t="s">
        <v>4728</v>
      </c>
      <c r="F184" s="832" t="s">
        <v>4729</v>
      </c>
      <c r="G184" s="832" t="s">
        <v>4730</v>
      </c>
      <c r="H184" s="849"/>
      <c r="I184" s="849"/>
      <c r="J184" s="832"/>
      <c r="K184" s="832"/>
      <c r="L184" s="849">
        <v>1</v>
      </c>
      <c r="M184" s="849">
        <v>37</v>
      </c>
      <c r="N184" s="832">
        <v>1</v>
      </c>
      <c r="O184" s="832">
        <v>37</v>
      </c>
      <c r="P184" s="849"/>
      <c r="Q184" s="849"/>
      <c r="R184" s="837"/>
      <c r="S184" s="850"/>
    </row>
    <row r="185" spans="1:19" ht="14.4" customHeight="1" x14ac:dyDescent="0.3">
      <c r="A185" s="831" t="s">
        <v>4723</v>
      </c>
      <c r="B185" s="832" t="s">
        <v>4786</v>
      </c>
      <c r="C185" s="832" t="s">
        <v>604</v>
      </c>
      <c r="D185" s="832" t="s">
        <v>4720</v>
      </c>
      <c r="E185" s="832" t="s">
        <v>4728</v>
      </c>
      <c r="F185" s="832" t="s">
        <v>4729</v>
      </c>
      <c r="G185" s="832" t="s">
        <v>4731</v>
      </c>
      <c r="H185" s="849">
        <v>1</v>
      </c>
      <c r="I185" s="849">
        <v>37</v>
      </c>
      <c r="J185" s="832"/>
      <c r="K185" s="832">
        <v>37</v>
      </c>
      <c r="L185" s="849"/>
      <c r="M185" s="849"/>
      <c r="N185" s="832"/>
      <c r="O185" s="832"/>
      <c r="P185" s="849"/>
      <c r="Q185" s="849"/>
      <c r="R185" s="837"/>
      <c r="S185" s="850"/>
    </row>
    <row r="186" spans="1:19" ht="14.4" customHeight="1" x14ac:dyDescent="0.3">
      <c r="A186" s="831" t="s">
        <v>4723</v>
      </c>
      <c r="B186" s="832" t="s">
        <v>4786</v>
      </c>
      <c r="C186" s="832" t="s">
        <v>604</v>
      </c>
      <c r="D186" s="832" t="s">
        <v>2054</v>
      </c>
      <c r="E186" s="832" t="s">
        <v>4728</v>
      </c>
      <c r="F186" s="832" t="s">
        <v>4794</v>
      </c>
      <c r="G186" s="832" t="s">
        <v>4795</v>
      </c>
      <c r="H186" s="849"/>
      <c r="I186" s="849"/>
      <c r="J186" s="832"/>
      <c r="K186" s="832"/>
      <c r="L186" s="849">
        <v>1</v>
      </c>
      <c r="M186" s="849">
        <v>428</v>
      </c>
      <c r="N186" s="832">
        <v>1</v>
      </c>
      <c r="O186" s="832">
        <v>428</v>
      </c>
      <c r="P186" s="849"/>
      <c r="Q186" s="849"/>
      <c r="R186" s="837"/>
      <c r="S186" s="850"/>
    </row>
    <row r="187" spans="1:19" ht="14.4" customHeight="1" x14ac:dyDescent="0.3">
      <c r="A187" s="831" t="s">
        <v>4723</v>
      </c>
      <c r="B187" s="832" t="s">
        <v>4786</v>
      </c>
      <c r="C187" s="832" t="s">
        <v>604</v>
      </c>
      <c r="D187" s="832" t="s">
        <v>2054</v>
      </c>
      <c r="E187" s="832" t="s">
        <v>4728</v>
      </c>
      <c r="F187" s="832" t="s">
        <v>4794</v>
      </c>
      <c r="G187" s="832" t="s">
        <v>4796</v>
      </c>
      <c r="H187" s="849"/>
      <c r="I187" s="849"/>
      <c r="J187" s="832"/>
      <c r="K187" s="832"/>
      <c r="L187" s="849"/>
      <c r="M187" s="849"/>
      <c r="N187" s="832"/>
      <c r="O187" s="832"/>
      <c r="P187" s="849">
        <v>1</v>
      </c>
      <c r="Q187" s="849">
        <v>428</v>
      </c>
      <c r="R187" s="837"/>
      <c r="S187" s="850">
        <v>428</v>
      </c>
    </row>
    <row r="188" spans="1:19" ht="14.4" customHeight="1" x14ac:dyDescent="0.3">
      <c r="A188" s="831" t="s">
        <v>4723</v>
      </c>
      <c r="B188" s="832" t="s">
        <v>4786</v>
      </c>
      <c r="C188" s="832" t="s">
        <v>604</v>
      </c>
      <c r="D188" s="832" t="s">
        <v>2054</v>
      </c>
      <c r="E188" s="832" t="s">
        <v>4728</v>
      </c>
      <c r="F188" s="832" t="s">
        <v>4760</v>
      </c>
      <c r="G188" s="832" t="s">
        <v>4762</v>
      </c>
      <c r="H188" s="849"/>
      <c r="I188" s="849"/>
      <c r="J188" s="832"/>
      <c r="K188" s="832"/>
      <c r="L188" s="849"/>
      <c r="M188" s="849"/>
      <c r="N188" s="832"/>
      <c r="O188" s="832"/>
      <c r="P188" s="849">
        <v>1</v>
      </c>
      <c r="Q188" s="849">
        <v>86</v>
      </c>
      <c r="R188" s="837"/>
      <c r="S188" s="850">
        <v>86</v>
      </c>
    </row>
    <row r="189" spans="1:19" ht="14.4" customHeight="1" x14ac:dyDescent="0.3">
      <c r="A189" s="831" t="s">
        <v>4723</v>
      </c>
      <c r="B189" s="832" t="s">
        <v>4786</v>
      </c>
      <c r="C189" s="832" t="s">
        <v>604</v>
      </c>
      <c r="D189" s="832" t="s">
        <v>2055</v>
      </c>
      <c r="E189" s="832" t="s">
        <v>4728</v>
      </c>
      <c r="F189" s="832" t="s">
        <v>4789</v>
      </c>
      <c r="G189" s="832" t="s">
        <v>4790</v>
      </c>
      <c r="H189" s="849">
        <v>1</v>
      </c>
      <c r="I189" s="849">
        <v>106</v>
      </c>
      <c r="J189" s="832"/>
      <c r="K189" s="832">
        <v>106</v>
      </c>
      <c r="L189" s="849"/>
      <c r="M189" s="849"/>
      <c r="N189" s="832"/>
      <c r="O189" s="832"/>
      <c r="P189" s="849"/>
      <c r="Q189" s="849"/>
      <c r="R189" s="837"/>
      <c r="S189" s="850"/>
    </row>
    <row r="190" spans="1:19" ht="14.4" customHeight="1" x14ac:dyDescent="0.3">
      <c r="A190" s="831" t="s">
        <v>4723</v>
      </c>
      <c r="B190" s="832" t="s">
        <v>4786</v>
      </c>
      <c r="C190" s="832" t="s">
        <v>604</v>
      </c>
      <c r="D190" s="832" t="s">
        <v>2056</v>
      </c>
      <c r="E190" s="832" t="s">
        <v>4728</v>
      </c>
      <c r="F190" s="832" t="s">
        <v>4787</v>
      </c>
      <c r="G190" s="832" t="s">
        <v>4788</v>
      </c>
      <c r="H190" s="849">
        <v>1</v>
      </c>
      <c r="I190" s="849">
        <v>83</v>
      </c>
      <c r="J190" s="832"/>
      <c r="K190" s="832">
        <v>83</v>
      </c>
      <c r="L190" s="849"/>
      <c r="M190" s="849"/>
      <c r="N190" s="832"/>
      <c r="O190" s="832"/>
      <c r="P190" s="849">
        <v>2</v>
      </c>
      <c r="Q190" s="849">
        <v>166</v>
      </c>
      <c r="R190" s="837"/>
      <c r="S190" s="850">
        <v>83</v>
      </c>
    </row>
    <row r="191" spans="1:19" ht="14.4" customHeight="1" x14ac:dyDescent="0.3">
      <c r="A191" s="831" t="s">
        <v>4723</v>
      </c>
      <c r="B191" s="832" t="s">
        <v>4786</v>
      </c>
      <c r="C191" s="832" t="s">
        <v>604</v>
      </c>
      <c r="D191" s="832" t="s">
        <v>2056</v>
      </c>
      <c r="E191" s="832" t="s">
        <v>4728</v>
      </c>
      <c r="F191" s="832" t="s">
        <v>4791</v>
      </c>
      <c r="G191" s="832" t="s">
        <v>4793</v>
      </c>
      <c r="H191" s="849">
        <v>1</v>
      </c>
      <c r="I191" s="849">
        <v>126</v>
      </c>
      <c r="J191" s="832"/>
      <c r="K191" s="832">
        <v>126</v>
      </c>
      <c r="L191" s="849"/>
      <c r="M191" s="849"/>
      <c r="N191" s="832"/>
      <c r="O191" s="832"/>
      <c r="P191" s="849">
        <v>2</v>
      </c>
      <c r="Q191" s="849">
        <v>254</v>
      </c>
      <c r="R191" s="837"/>
      <c r="S191" s="850">
        <v>127</v>
      </c>
    </row>
    <row r="192" spans="1:19" ht="14.4" customHeight="1" x14ac:dyDescent="0.3">
      <c r="A192" s="831" t="s">
        <v>4723</v>
      </c>
      <c r="B192" s="832" t="s">
        <v>4786</v>
      </c>
      <c r="C192" s="832" t="s">
        <v>604</v>
      </c>
      <c r="D192" s="832" t="s">
        <v>2056</v>
      </c>
      <c r="E192" s="832" t="s">
        <v>4728</v>
      </c>
      <c r="F192" s="832" t="s">
        <v>4755</v>
      </c>
      <c r="G192" s="832" t="s">
        <v>4757</v>
      </c>
      <c r="H192" s="849">
        <v>1</v>
      </c>
      <c r="I192" s="849">
        <v>33.33</v>
      </c>
      <c r="J192" s="832"/>
      <c r="K192" s="832">
        <v>33.33</v>
      </c>
      <c r="L192" s="849"/>
      <c r="M192" s="849"/>
      <c r="N192" s="832"/>
      <c r="O192" s="832"/>
      <c r="P192" s="849">
        <v>2</v>
      </c>
      <c r="Q192" s="849">
        <v>66.67</v>
      </c>
      <c r="R192" s="837"/>
      <c r="S192" s="850">
        <v>33.335000000000001</v>
      </c>
    </row>
    <row r="193" spans="1:19" ht="14.4" customHeight="1" x14ac:dyDescent="0.3">
      <c r="A193" s="831" t="s">
        <v>4723</v>
      </c>
      <c r="B193" s="832" t="s">
        <v>4786</v>
      </c>
      <c r="C193" s="832" t="s">
        <v>604</v>
      </c>
      <c r="D193" s="832" t="s">
        <v>2057</v>
      </c>
      <c r="E193" s="832" t="s">
        <v>4728</v>
      </c>
      <c r="F193" s="832" t="s">
        <v>4787</v>
      </c>
      <c r="G193" s="832" t="s">
        <v>4788</v>
      </c>
      <c r="H193" s="849">
        <v>1</v>
      </c>
      <c r="I193" s="849">
        <v>83</v>
      </c>
      <c r="J193" s="832">
        <v>1</v>
      </c>
      <c r="K193" s="832">
        <v>83</v>
      </c>
      <c r="L193" s="849">
        <v>1</v>
      </c>
      <c r="M193" s="849">
        <v>83</v>
      </c>
      <c r="N193" s="832">
        <v>1</v>
      </c>
      <c r="O193" s="832">
        <v>83</v>
      </c>
      <c r="P193" s="849">
        <v>1</v>
      </c>
      <c r="Q193" s="849">
        <v>83</v>
      </c>
      <c r="R193" s="837">
        <v>1</v>
      </c>
      <c r="S193" s="850">
        <v>83</v>
      </c>
    </row>
    <row r="194" spans="1:19" ht="14.4" customHeight="1" x14ac:dyDescent="0.3">
      <c r="A194" s="831" t="s">
        <v>4723</v>
      </c>
      <c r="B194" s="832" t="s">
        <v>4786</v>
      </c>
      <c r="C194" s="832" t="s">
        <v>604</v>
      </c>
      <c r="D194" s="832" t="s">
        <v>2057</v>
      </c>
      <c r="E194" s="832" t="s">
        <v>4728</v>
      </c>
      <c r="F194" s="832" t="s">
        <v>4789</v>
      </c>
      <c r="G194" s="832" t="s">
        <v>4790</v>
      </c>
      <c r="H194" s="849"/>
      <c r="I194" s="849"/>
      <c r="J194" s="832"/>
      <c r="K194" s="832"/>
      <c r="L194" s="849"/>
      <c r="M194" s="849"/>
      <c r="N194" s="832"/>
      <c r="O194" s="832"/>
      <c r="P194" s="849">
        <v>1</v>
      </c>
      <c r="Q194" s="849">
        <v>106</v>
      </c>
      <c r="R194" s="837"/>
      <c r="S194" s="850">
        <v>106</v>
      </c>
    </row>
    <row r="195" spans="1:19" ht="14.4" customHeight="1" x14ac:dyDescent="0.3">
      <c r="A195" s="831" t="s">
        <v>4723</v>
      </c>
      <c r="B195" s="832" t="s">
        <v>4786</v>
      </c>
      <c r="C195" s="832" t="s">
        <v>604</v>
      </c>
      <c r="D195" s="832" t="s">
        <v>2057</v>
      </c>
      <c r="E195" s="832" t="s">
        <v>4728</v>
      </c>
      <c r="F195" s="832" t="s">
        <v>4729</v>
      </c>
      <c r="G195" s="832" t="s">
        <v>4730</v>
      </c>
      <c r="H195" s="849"/>
      <c r="I195" s="849"/>
      <c r="J195" s="832"/>
      <c r="K195" s="832"/>
      <c r="L195" s="849"/>
      <c r="M195" s="849"/>
      <c r="N195" s="832"/>
      <c r="O195" s="832"/>
      <c r="P195" s="849">
        <v>1</v>
      </c>
      <c r="Q195" s="849">
        <v>37</v>
      </c>
      <c r="R195" s="837"/>
      <c r="S195" s="850">
        <v>37</v>
      </c>
    </row>
    <row r="196" spans="1:19" ht="14.4" customHeight="1" x14ac:dyDescent="0.3">
      <c r="A196" s="831" t="s">
        <v>4723</v>
      </c>
      <c r="B196" s="832" t="s">
        <v>4786</v>
      </c>
      <c r="C196" s="832" t="s">
        <v>604</v>
      </c>
      <c r="D196" s="832" t="s">
        <v>2057</v>
      </c>
      <c r="E196" s="832" t="s">
        <v>4728</v>
      </c>
      <c r="F196" s="832" t="s">
        <v>4791</v>
      </c>
      <c r="G196" s="832" t="s">
        <v>4793</v>
      </c>
      <c r="H196" s="849">
        <v>3</v>
      </c>
      <c r="I196" s="849">
        <v>378</v>
      </c>
      <c r="J196" s="832">
        <v>3</v>
      </c>
      <c r="K196" s="832">
        <v>126</v>
      </c>
      <c r="L196" s="849">
        <v>1</v>
      </c>
      <c r="M196" s="849">
        <v>126</v>
      </c>
      <c r="N196" s="832">
        <v>1</v>
      </c>
      <c r="O196" s="832">
        <v>126</v>
      </c>
      <c r="P196" s="849">
        <v>5</v>
      </c>
      <c r="Q196" s="849">
        <v>635</v>
      </c>
      <c r="R196" s="837">
        <v>5.0396825396825395</v>
      </c>
      <c r="S196" s="850">
        <v>127</v>
      </c>
    </row>
    <row r="197" spans="1:19" ht="14.4" customHeight="1" x14ac:dyDescent="0.3">
      <c r="A197" s="831" t="s">
        <v>4723</v>
      </c>
      <c r="B197" s="832" t="s">
        <v>4786</v>
      </c>
      <c r="C197" s="832" t="s">
        <v>604</v>
      </c>
      <c r="D197" s="832" t="s">
        <v>2057</v>
      </c>
      <c r="E197" s="832" t="s">
        <v>4728</v>
      </c>
      <c r="F197" s="832" t="s">
        <v>4755</v>
      </c>
      <c r="G197" s="832" t="s">
        <v>4756</v>
      </c>
      <c r="H197" s="849"/>
      <c r="I197" s="849"/>
      <c r="J197" s="832"/>
      <c r="K197" s="832"/>
      <c r="L197" s="849"/>
      <c r="M197" s="849"/>
      <c r="N197" s="832"/>
      <c r="O197" s="832"/>
      <c r="P197" s="849">
        <v>1</v>
      </c>
      <c r="Q197" s="849">
        <v>33.33</v>
      </c>
      <c r="R197" s="837"/>
      <c r="S197" s="850">
        <v>33.33</v>
      </c>
    </row>
    <row r="198" spans="1:19" ht="14.4" customHeight="1" x14ac:dyDescent="0.3">
      <c r="A198" s="831" t="s">
        <v>4723</v>
      </c>
      <c r="B198" s="832" t="s">
        <v>4786</v>
      </c>
      <c r="C198" s="832" t="s">
        <v>604</v>
      </c>
      <c r="D198" s="832" t="s">
        <v>2057</v>
      </c>
      <c r="E198" s="832" t="s">
        <v>4728</v>
      </c>
      <c r="F198" s="832" t="s">
        <v>4755</v>
      </c>
      <c r="G198" s="832" t="s">
        <v>4757</v>
      </c>
      <c r="H198" s="849">
        <v>7</v>
      </c>
      <c r="I198" s="849">
        <v>233.32999999999998</v>
      </c>
      <c r="J198" s="832">
        <v>7.0006000600060005</v>
      </c>
      <c r="K198" s="832">
        <v>33.332857142857144</v>
      </c>
      <c r="L198" s="849">
        <v>1</v>
      </c>
      <c r="M198" s="849">
        <v>33.33</v>
      </c>
      <c r="N198" s="832">
        <v>1</v>
      </c>
      <c r="O198" s="832">
        <v>33.33</v>
      </c>
      <c r="P198" s="849">
        <v>7</v>
      </c>
      <c r="Q198" s="849">
        <v>233.33</v>
      </c>
      <c r="R198" s="837">
        <v>7.0006000600060014</v>
      </c>
      <c r="S198" s="850">
        <v>33.332857142857144</v>
      </c>
    </row>
    <row r="199" spans="1:19" ht="14.4" customHeight="1" x14ac:dyDescent="0.3">
      <c r="A199" s="831" t="s">
        <v>4723</v>
      </c>
      <c r="B199" s="832" t="s">
        <v>4786</v>
      </c>
      <c r="C199" s="832" t="s">
        <v>604</v>
      </c>
      <c r="D199" s="832" t="s">
        <v>2057</v>
      </c>
      <c r="E199" s="832" t="s">
        <v>4728</v>
      </c>
      <c r="F199" s="832" t="s">
        <v>4802</v>
      </c>
      <c r="G199" s="832" t="s">
        <v>4803</v>
      </c>
      <c r="H199" s="849">
        <v>1</v>
      </c>
      <c r="I199" s="849">
        <v>91</v>
      </c>
      <c r="J199" s="832"/>
      <c r="K199" s="832">
        <v>91</v>
      </c>
      <c r="L199" s="849"/>
      <c r="M199" s="849"/>
      <c r="N199" s="832"/>
      <c r="O199" s="832"/>
      <c r="P199" s="849"/>
      <c r="Q199" s="849"/>
      <c r="R199" s="837"/>
      <c r="S199" s="850"/>
    </row>
    <row r="200" spans="1:19" ht="14.4" customHeight="1" x14ac:dyDescent="0.3">
      <c r="A200" s="831" t="s">
        <v>4723</v>
      </c>
      <c r="B200" s="832" t="s">
        <v>4786</v>
      </c>
      <c r="C200" s="832" t="s">
        <v>604</v>
      </c>
      <c r="D200" s="832" t="s">
        <v>2057</v>
      </c>
      <c r="E200" s="832" t="s">
        <v>4728</v>
      </c>
      <c r="F200" s="832" t="s">
        <v>4804</v>
      </c>
      <c r="G200" s="832" t="s">
        <v>4805</v>
      </c>
      <c r="H200" s="849"/>
      <c r="I200" s="849"/>
      <c r="J200" s="832"/>
      <c r="K200" s="832"/>
      <c r="L200" s="849"/>
      <c r="M200" s="849"/>
      <c r="N200" s="832"/>
      <c r="O200" s="832"/>
      <c r="P200" s="849">
        <v>1</v>
      </c>
      <c r="Q200" s="849">
        <v>375</v>
      </c>
      <c r="R200" s="837"/>
      <c r="S200" s="850">
        <v>375</v>
      </c>
    </row>
    <row r="201" spans="1:19" ht="14.4" customHeight="1" x14ac:dyDescent="0.3">
      <c r="A201" s="831" t="s">
        <v>4723</v>
      </c>
      <c r="B201" s="832" t="s">
        <v>4786</v>
      </c>
      <c r="C201" s="832" t="s">
        <v>604</v>
      </c>
      <c r="D201" s="832" t="s">
        <v>2057</v>
      </c>
      <c r="E201" s="832" t="s">
        <v>4728</v>
      </c>
      <c r="F201" s="832" t="s">
        <v>4806</v>
      </c>
      <c r="G201" s="832" t="s">
        <v>4807</v>
      </c>
      <c r="H201" s="849">
        <v>3</v>
      </c>
      <c r="I201" s="849">
        <v>1116</v>
      </c>
      <c r="J201" s="832"/>
      <c r="K201" s="832">
        <v>372</v>
      </c>
      <c r="L201" s="849"/>
      <c r="M201" s="849"/>
      <c r="N201" s="832"/>
      <c r="O201" s="832"/>
      <c r="P201" s="849">
        <v>3</v>
      </c>
      <c r="Q201" s="849">
        <v>1122</v>
      </c>
      <c r="R201" s="837"/>
      <c r="S201" s="850">
        <v>374</v>
      </c>
    </row>
    <row r="202" spans="1:19" ht="14.4" customHeight="1" x14ac:dyDescent="0.3">
      <c r="A202" s="831" t="s">
        <v>4723</v>
      </c>
      <c r="B202" s="832" t="s">
        <v>4786</v>
      </c>
      <c r="C202" s="832" t="s">
        <v>604</v>
      </c>
      <c r="D202" s="832" t="s">
        <v>2057</v>
      </c>
      <c r="E202" s="832" t="s">
        <v>4728</v>
      </c>
      <c r="F202" s="832" t="s">
        <v>4806</v>
      </c>
      <c r="G202" s="832" t="s">
        <v>4808</v>
      </c>
      <c r="H202" s="849"/>
      <c r="I202" s="849"/>
      <c r="J202" s="832"/>
      <c r="K202" s="832"/>
      <c r="L202" s="849"/>
      <c r="M202" s="849"/>
      <c r="N202" s="832"/>
      <c r="O202" s="832"/>
      <c r="P202" s="849">
        <v>1</v>
      </c>
      <c r="Q202" s="849">
        <v>374</v>
      </c>
      <c r="R202" s="837"/>
      <c r="S202" s="850">
        <v>374</v>
      </c>
    </row>
    <row r="203" spans="1:19" ht="14.4" customHeight="1" x14ac:dyDescent="0.3">
      <c r="A203" s="831" t="s">
        <v>4723</v>
      </c>
      <c r="B203" s="832" t="s">
        <v>4786</v>
      </c>
      <c r="C203" s="832" t="s">
        <v>604</v>
      </c>
      <c r="D203" s="832" t="s">
        <v>2057</v>
      </c>
      <c r="E203" s="832" t="s">
        <v>4728</v>
      </c>
      <c r="F203" s="832" t="s">
        <v>4809</v>
      </c>
      <c r="G203" s="832" t="s">
        <v>4810</v>
      </c>
      <c r="H203" s="849">
        <v>1</v>
      </c>
      <c r="I203" s="849">
        <v>251</v>
      </c>
      <c r="J203" s="832"/>
      <c r="K203" s="832">
        <v>251</v>
      </c>
      <c r="L203" s="849"/>
      <c r="M203" s="849"/>
      <c r="N203" s="832"/>
      <c r="O203" s="832"/>
      <c r="P203" s="849">
        <v>1</v>
      </c>
      <c r="Q203" s="849">
        <v>252</v>
      </c>
      <c r="R203" s="837"/>
      <c r="S203" s="850">
        <v>252</v>
      </c>
    </row>
    <row r="204" spans="1:19" ht="14.4" customHeight="1" x14ac:dyDescent="0.3">
      <c r="A204" s="831" t="s">
        <v>4723</v>
      </c>
      <c r="B204" s="832" t="s">
        <v>4786</v>
      </c>
      <c r="C204" s="832" t="s">
        <v>604</v>
      </c>
      <c r="D204" s="832" t="s">
        <v>2058</v>
      </c>
      <c r="E204" s="832" t="s">
        <v>4728</v>
      </c>
      <c r="F204" s="832" t="s">
        <v>4787</v>
      </c>
      <c r="G204" s="832" t="s">
        <v>4788</v>
      </c>
      <c r="H204" s="849">
        <v>2</v>
      </c>
      <c r="I204" s="849">
        <v>166</v>
      </c>
      <c r="J204" s="832">
        <v>2</v>
      </c>
      <c r="K204" s="832">
        <v>83</v>
      </c>
      <c r="L204" s="849">
        <v>1</v>
      </c>
      <c r="M204" s="849">
        <v>83</v>
      </c>
      <c r="N204" s="832">
        <v>1</v>
      </c>
      <c r="O204" s="832">
        <v>83</v>
      </c>
      <c r="P204" s="849">
        <v>2</v>
      </c>
      <c r="Q204" s="849">
        <v>166</v>
      </c>
      <c r="R204" s="837">
        <v>2</v>
      </c>
      <c r="S204" s="850">
        <v>83</v>
      </c>
    </row>
    <row r="205" spans="1:19" ht="14.4" customHeight="1" x14ac:dyDescent="0.3">
      <c r="A205" s="831" t="s">
        <v>4723</v>
      </c>
      <c r="B205" s="832" t="s">
        <v>4786</v>
      </c>
      <c r="C205" s="832" t="s">
        <v>604</v>
      </c>
      <c r="D205" s="832" t="s">
        <v>2058</v>
      </c>
      <c r="E205" s="832" t="s">
        <v>4728</v>
      </c>
      <c r="F205" s="832" t="s">
        <v>4791</v>
      </c>
      <c r="G205" s="832" t="s">
        <v>4792</v>
      </c>
      <c r="H205" s="849"/>
      <c r="I205" s="849"/>
      <c r="J205" s="832"/>
      <c r="K205" s="832"/>
      <c r="L205" s="849">
        <v>1</v>
      </c>
      <c r="M205" s="849">
        <v>126</v>
      </c>
      <c r="N205" s="832">
        <v>1</v>
      </c>
      <c r="O205" s="832">
        <v>126</v>
      </c>
      <c r="P205" s="849"/>
      <c r="Q205" s="849"/>
      <c r="R205" s="837"/>
      <c r="S205" s="850"/>
    </row>
    <row r="206" spans="1:19" ht="14.4" customHeight="1" x14ac:dyDescent="0.3">
      <c r="A206" s="831" t="s">
        <v>4723</v>
      </c>
      <c r="B206" s="832" t="s">
        <v>4786</v>
      </c>
      <c r="C206" s="832" t="s">
        <v>604</v>
      </c>
      <c r="D206" s="832" t="s">
        <v>2058</v>
      </c>
      <c r="E206" s="832" t="s">
        <v>4728</v>
      </c>
      <c r="F206" s="832" t="s">
        <v>4791</v>
      </c>
      <c r="G206" s="832" t="s">
        <v>4793</v>
      </c>
      <c r="H206" s="849">
        <v>16</v>
      </c>
      <c r="I206" s="849">
        <v>2016</v>
      </c>
      <c r="J206" s="832">
        <v>8</v>
      </c>
      <c r="K206" s="832">
        <v>126</v>
      </c>
      <c r="L206" s="849">
        <v>2</v>
      </c>
      <c r="M206" s="849">
        <v>252</v>
      </c>
      <c r="N206" s="832">
        <v>1</v>
      </c>
      <c r="O206" s="832">
        <v>126</v>
      </c>
      <c r="P206" s="849">
        <v>8</v>
      </c>
      <c r="Q206" s="849">
        <v>1016</v>
      </c>
      <c r="R206" s="837">
        <v>4.0317460317460316</v>
      </c>
      <c r="S206" s="850">
        <v>127</v>
      </c>
    </row>
    <row r="207" spans="1:19" ht="14.4" customHeight="1" x14ac:dyDescent="0.3">
      <c r="A207" s="831" t="s">
        <v>4723</v>
      </c>
      <c r="B207" s="832" t="s">
        <v>4786</v>
      </c>
      <c r="C207" s="832" t="s">
        <v>604</v>
      </c>
      <c r="D207" s="832" t="s">
        <v>2058</v>
      </c>
      <c r="E207" s="832" t="s">
        <v>4728</v>
      </c>
      <c r="F207" s="832" t="s">
        <v>4755</v>
      </c>
      <c r="G207" s="832" t="s">
        <v>4756</v>
      </c>
      <c r="H207" s="849">
        <v>4</v>
      </c>
      <c r="I207" s="849">
        <v>133.32999999999998</v>
      </c>
      <c r="J207" s="832">
        <v>4.0003000300030003</v>
      </c>
      <c r="K207" s="832">
        <v>33.332499999999996</v>
      </c>
      <c r="L207" s="849">
        <v>1</v>
      </c>
      <c r="M207" s="849">
        <v>33.33</v>
      </c>
      <c r="N207" s="832">
        <v>1</v>
      </c>
      <c r="O207" s="832">
        <v>33.33</v>
      </c>
      <c r="P207" s="849"/>
      <c r="Q207" s="849"/>
      <c r="R207" s="837"/>
      <c r="S207" s="850"/>
    </row>
    <row r="208" spans="1:19" ht="14.4" customHeight="1" x14ac:dyDescent="0.3">
      <c r="A208" s="831" t="s">
        <v>4723</v>
      </c>
      <c r="B208" s="832" t="s">
        <v>4786</v>
      </c>
      <c r="C208" s="832" t="s">
        <v>604</v>
      </c>
      <c r="D208" s="832" t="s">
        <v>2058</v>
      </c>
      <c r="E208" s="832" t="s">
        <v>4728</v>
      </c>
      <c r="F208" s="832" t="s">
        <v>4755</v>
      </c>
      <c r="G208" s="832" t="s">
        <v>4757</v>
      </c>
      <c r="H208" s="849">
        <v>12</v>
      </c>
      <c r="I208" s="849">
        <v>400</v>
      </c>
      <c r="J208" s="832">
        <v>5.9997000149992497</v>
      </c>
      <c r="K208" s="832">
        <v>33.333333333333336</v>
      </c>
      <c r="L208" s="849">
        <v>2</v>
      </c>
      <c r="M208" s="849">
        <v>66.67</v>
      </c>
      <c r="N208" s="832">
        <v>1</v>
      </c>
      <c r="O208" s="832">
        <v>33.335000000000001</v>
      </c>
      <c r="P208" s="849">
        <v>8</v>
      </c>
      <c r="Q208" s="849">
        <v>266.66999999999996</v>
      </c>
      <c r="R208" s="837">
        <v>3.9998500074996244</v>
      </c>
      <c r="S208" s="850">
        <v>33.333749999999995</v>
      </c>
    </row>
    <row r="209" spans="1:19" ht="14.4" customHeight="1" x14ac:dyDescent="0.3">
      <c r="A209" s="831" t="s">
        <v>4723</v>
      </c>
      <c r="B209" s="832" t="s">
        <v>4786</v>
      </c>
      <c r="C209" s="832" t="s">
        <v>604</v>
      </c>
      <c r="D209" s="832" t="s">
        <v>2058</v>
      </c>
      <c r="E209" s="832" t="s">
        <v>4728</v>
      </c>
      <c r="F209" s="832" t="s">
        <v>4804</v>
      </c>
      <c r="G209" s="832" t="s">
        <v>4805</v>
      </c>
      <c r="H209" s="849">
        <v>1</v>
      </c>
      <c r="I209" s="849">
        <v>183</v>
      </c>
      <c r="J209" s="832"/>
      <c r="K209" s="832">
        <v>183</v>
      </c>
      <c r="L209" s="849"/>
      <c r="M209" s="849"/>
      <c r="N209" s="832"/>
      <c r="O209" s="832"/>
      <c r="P209" s="849"/>
      <c r="Q209" s="849"/>
      <c r="R209" s="837"/>
      <c r="S209" s="850"/>
    </row>
    <row r="210" spans="1:19" ht="14.4" customHeight="1" x14ac:dyDescent="0.3">
      <c r="A210" s="831" t="s">
        <v>4723</v>
      </c>
      <c r="B210" s="832" t="s">
        <v>4786</v>
      </c>
      <c r="C210" s="832" t="s">
        <v>604</v>
      </c>
      <c r="D210" s="832" t="s">
        <v>2059</v>
      </c>
      <c r="E210" s="832" t="s">
        <v>4728</v>
      </c>
      <c r="F210" s="832" t="s">
        <v>4787</v>
      </c>
      <c r="G210" s="832" t="s">
        <v>4788</v>
      </c>
      <c r="H210" s="849">
        <v>2</v>
      </c>
      <c r="I210" s="849">
        <v>166</v>
      </c>
      <c r="J210" s="832"/>
      <c r="K210" s="832">
        <v>83</v>
      </c>
      <c r="L210" s="849"/>
      <c r="M210" s="849"/>
      <c r="N210" s="832"/>
      <c r="O210" s="832"/>
      <c r="P210" s="849"/>
      <c r="Q210" s="849"/>
      <c r="R210" s="837"/>
      <c r="S210" s="850"/>
    </row>
    <row r="211" spans="1:19" ht="14.4" customHeight="1" x14ac:dyDescent="0.3">
      <c r="A211" s="831" t="s">
        <v>4723</v>
      </c>
      <c r="B211" s="832" t="s">
        <v>4786</v>
      </c>
      <c r="C211" s="832" t="s">
        <v>604</v>
      </c>
      <c r="D211" s="832" t="s">
        <v>2059</v>
      </c>
      <c r="E211" s="832" t="s">
        <v>4728</v>
      </c>
      <c r="F211" s="832" t="s">
        <v>4729</v>
      </c>
      <c r="G211" s="832" t="s">
        <v>4731</v>
      </c>
      <c r="H211" s="849">
        <v>1</v>
      </c>
      <c r="I211" s="849">
        <v>37</v>
      </c>
      <c r="J211" s="832">
        <v>0.5</v>
      </c>
      <c r="K211" s="832">
        <v>37</v>
      </c>
      <c r="L211" s="849">
        <v>2</v>
      </c>
      <c r="M211" s="849">
        <v>74</v>
      </c>
      <c r="N211" s="832">
        <v>1</v>
      </c>
      <c r="O211" s="832">
        <v>37</v>
      </c>
      <c r="P211" s="849"/>
      <c r="Q211" s="849"/>
      <c r="R211" s="837"/>
      <c r="S211" s="850"/>
    </row>
    <row r="212" spans="1:19" ht="14.4" customHeight="1" x14ac:dyDescent="0.3">
      <c r="A212" s="831" t="s">
        <v>4723</v>
      </c>
      <c r="B212" s="832" t="s">
        <v>4786</v>
      </c>
      <c r="C212" s="832" t="s">
        <v>604</v>
      </c>
      <c r="D212" s="832" t="s">
        <v>2059</v>
      </c>
      <c r="E212" s="832" t="s">
        <v>4728</v>
      </c>
      <c r="F212" s="832" t="s">
        <v>4737</v>
      </c>
      <c r="G212" s="832" t="s">
        <v>4738</v>
      </c>
      <c r="H212" s="849"/>
      <c r="I212" s="849"/>
      <c r="J212" s="832"/>
      <c r="K212" s="832"/>
      <c r="L212" s="849"/>
      <c r="M212" s="849"/>
      <c r="N212" s="832"/>
      <c r="O212" s="832"/>
      <c r="P212" s="849">
        <v>2</v>
      </c>
      <c r="Q212" s="849">
        <v>282</v>
      </c>
      <c r="R212" s="837"/>
      <c r="S212" s="850">
        <v>141</v>
      </c>
    </row>
    <row r="213" spans="1:19" ht="14.4" customHeight="1" x14ac:dyDescent="0.3">
      <c r="A213" s="831" t="s">
        <v>4723</v>
      </c>
      <c r="B213" s="832" t="s">
        <v>4786</v>
      </c>
      <c r="C213" s="832" t="s">
        <v>604</v>
      </c>
      <c r="D213" s="832" t="s">
        <v>2059</v>
      </c>
      <c r="E213" s="832" t="s">
        <v>4728</v>
      </c>
      <c r="F213" s="832" t="s">
        <v>4737</v>
      </c>
      <c r="G213" s="832" t="s">
        <v>4739</v>
      </c>
      <c r="H213" s="849"/>
      <c r="I213" s="849"/>
      <c r="J213" s="832"/>
      <c r="K213" s="832"/>
      <c r="L213" s="849">
        <v>1</v>
      </c>
      <c r="M213" s="849">
        <v>141</v>
      </c>
      <c r="N213" s="832">
        <v>1</v>
      </c>
      <c r="O213" s="832">
        <v>141</v>
      </c>
      <c r="P213" s="849"/>
      <c r="Q213" s="849"/>
      <c r="R213" s="837"/>
      <c r="S213" s="850"/>
    </row>
    <row r="214" spans="1:19" ht="14.4" customHeight="1" x14ac:dyDescent="0.3">
      <c r="A214" s="831" t="s">
        <v>4723</v>
      </c>
      <c r="B214" s="832" t="s">
        <v>4786</v>
      </c>
      <c r="C214" s="832" t="s">
        <v>604</v>
      </c>
      <c r="D214" s="832" t="s">
        <v>2059</v>
      </c>
      <c r="E214" s="832" t="s">
        <v>4728</v>
      </c>
      <c r="F214" s="832" t="s">
        <v>4794</v>
      </c>
      <c r="G214" s="832" t="s">
        <v>4795</v>
      </c>
      <c r="H214" s="849"/>
      <c r="I214" s="849"/>
      <c r="J214" s="832"/>
      <c r="K214" s="832"/>
      <c r="L214" s="849"/>
      <c r="M214" s="849"/>
      <c r="N214" s="832"/>
      <c r="O214" s="832"/>
      <c r="P214" s="849">
        <v>1</v>
      </c>
      <c r="Q214" s="849">
        <v>428</v>
      </c>
      <c r="R214" s="837"/>
      <c r="S214" s="850">
        <v>428</v>
      </c>
    </row>
    <row r="215" spans="1:19" ht="14.4" customHeight="1" x14ac:dyDescent="0.3">
      <c r="A215" s="831" t="s">
        <v>4723</v>
      </c>
      <c r="B215" s="832" t="s">
        <v>4786</v>
      </c>
      <c r="C215" s="832" t="s">
        <v>604</v>
      </c>
      <c r="D215" s="832" t="s">
        <v>2059</v>
      </c>
      <c r="E215" s="832" t="s">
        <v>4728</v>
      </c>
      <c r="F215" s="832" t="s">
        <v>4794</v>
      </c>
      <c r="G215" s="832" t="s">
        <v>4796</v>
      </c>
      <c r="H215" s="849">
        <v>3</v>
      </c>
      <c r="I215" s="849">
        <v>1281</v>
      </c>
      <c r="J215" s="832"/>
      <c r="K215" s="832">
        <v>427</v>
      </c>
      <c r="L215" s="849"/>
      <c r="M215" s="849"/>
      <c r="N215" s="832"/>
      <c r="O215" s="832"/>
      <c r="P215" s="849"/>
      <c r="Q215" s="849"/>
      <c r="R215" s="837"/>
      <c r="S215" s="850"/>
    </row>
    <row r="216" spans="1:19" ht="14.4" customHeight="1" x14ac:dyDescent="0.3">
      <c r="A216" s="831" t="s">
        <v>4723</v>
      </c>
      <c r="B216" s="832" t="s">
        <v>4786</v>
      </c>
      <c r="C216" s="832" t="s">
        <v>604</v>
      </c>
      <c r="D216" s="832" t="s">
        <v>2059</v>
      </c>
      <c r="E216" s="832" t="s">
        <v>4728</v>
      </c>
      <c r="F216" s="832" t="s">
        <v>4753</v>
      </c>
      <c r="G216" s="832" t="s">
        <v>4754</v>
      </c>
      <c r="H216" s="849"/>
      <c r="I216" s="849"/>
      <c r="J216" s="832"/>
      <c r="K216" s="832"/>
      <c r="L216" s="849"/>
      <c r="M216" s="849"/>
      <c r="N216" s="832"/>
      <c r="O216" s="832"/>
      <c r="P216" s="849">
        <v>1</v>
      </c>
      <c r="Q216" s="849">
        <v>874</v>
      </c>
      <c r="R216" s="837"/>
      <c r="S216" s="850">
        <v>874</v>
      </c>
    </row>
    <row r="217" spans="1:19" ht="14.4" customHeight="1" x14ac:dyDescent="0.3">
      <c r="A217" s="831" t="s">
        <v>4723</v>
      </c>
      <c r="B217" s="832" t="s">
        <v>4786</v>
      </c>
      <c r="C217" s="832" t="s">
        <v>604</v>
      </c>
      <c r="D217" s="832" t="s">
        <v>2059</v>
      </c>
      <c r="E217" s="832" t="s">
        <v>4728</v>
      </c>
      <c r="F217" s="832" t="s">
        <v>4755</v>
      </c>
      <c r="G217" s="832" t="s">
        <v>4756</v>
      </c>
      <c r="H217" s="849"/>
      <c r="I217" s="849"/>
      <c r="J217" s="832"/>
      <c r="K217" s="832"/>
      <c r="L217" s="849">
        <v>1</v>
      </c>
      <c r="M217" s="849">
        <v>33.33</v>
      </c>
      <c r="N217" s="832">
        <v>1</v>
      </c>
      <c r="O217" s="832">
        <v>33.33</v>
      </c>
      <c r="P217" s="849"/>
      <c r="Q217" s="849"/>
      <c r="R217" s="837"/>
      <c r="S217" s="850"/>
    </row>
    <row r="218" spans="1:19" ht="14.4" customHeight="1" x14ac:dyDescent="0.3">
      <c r="A218" s="831" t="s">
        <v>4723</v>
      </c>
      <c r="B218" s="832" t="s">
        <v>4786</v>
      </c>
      <c r="C218" s="832" t="s">
        <v>604</v>
      </c>
      <c r="D218" s="832" t="s">
        <v>2059</v>
      </c>
      <c r="E218" s="832" t="s">
        <v>4728</v>
      </c>
      <c r="F218" s="832" t="s">
        <v>4755</v>
      </c>
      <c r="G218" s="832" t="s">
        <v>4757</v>
      </c>
      <c r="H218" s="849"/>
      <c r="I218" s="849"/>
      <c r="J218" s="832"/>
      <c r="K218" s="832"/>
      <c r="L218" s="849"/>
      <c r="M218" s="849"/>
      <c r="N218" s="832"/>
      <c r="O218" s="832"/>
      <c r="P218" s="849">
        <v>1</v>
      </c>
      <c r="Q218" s="849">
        <v>33.33</v>
      </c>
      <c r="R218" s="837"/>
      <c r="S218" s="850">
        <v>33.33</v>
      </c>
    </row>
    <row r="219" spans="1:19" ht="14.4" customHeight="1" x14ac:dyDescent="0.3">
      <c r="A219" s="831" t="s">
        <v>4723</v>
      </c>
      <c r="B219" s="832" t="s">
        <v>4786</v>
      </c>
      <c r="C219" s="832" t="s">
        <v>604</v>
      </c>
      <c r="D219" s="832" t="s">
        <v>2059</v>
      </c>
      <c r="E219" s="832" t="s">
        <v>4728</v>
      </c>
      <c r="F219" s="832" t="s">
        <v>4760</v>
      </c>
      <c r="G219" s="832" t="s">
        <v>4761</v>
      </c>
      <c r="H219" s="849"/>
      <c r="I219" s="849"/>
      <c r="J219" s="832"/>
      <c r="K219" s="832"/>
      <c r="L219" s="849"/>
      <c r="M219" s="849"/>
      <c r="N219" s="832"/>
      <c r="O219" s="832"/>
      <c r="P219" s="849">
        <v>1</v>
      </c>
      <c r="Q219" s="849">
        <v>86</v>
      </c>
      <c r="R219" s="837"/>
      <c r="S219" s="850">
        <v>86</v>
      </c>
    </row>
    <row r="220" spans="1:19" ht="14.4" customHeight="1" x14ac:dyDescent="0.3">
      <c r="A220" s="831" t="s">
        <v>4723</v>
      </c>
      <c r="B220" s="832" t="s">
        <v>4786</v>
      </c>
      <c r="C220" s="832" t="s">
        <v>604</v>
      </c>
      <c r="D220" s="832" t="s">
        <v>2059</v>
      </c>
      <c r="E220" s="832" t="s">
        <v>4728</v>
      </c>
      <c r="F220" s="832" t="s">
        <v>4760</v>
      </c>
      <c r="G220" s="832" t="s">
        <v>4762</v>
      </c>
      <c r="H220" s="849">
        <v>2</v>
      </c>
      <c r="I220" s="849">
        <v>172</v>
      </c>
      <c r="J220" s="832"/>
      <c r="K220" s="832">
        <v>86</v>
      </c>
      <c r="L220" s="849"/>
      <c r="M220" s="849"/>
      <c r="N220" s="832"/>
      <c r="O220" s="832"/>
      <c r="P220" s="849"/>
      <c r="Q220" s="849"/>
      <c r="R220" s="837"/>
      <c r="S220" s="850"/>
    </row>
    <row r="221" spans="1:19" ht="14.4" customHeight="1" x14ac:dyDescent="0.3">
      <c r="A221" s="831" t="s">
        <v>4723</v>
      </c>
      <c r="B221" s="832" t="s">
        <v>4786</v>
      </c>
      <c r="C221" s="832" t="s">
        <v>604</v>
      </c>
      <c r="D221" s="832" t="s">
        <v>2059</v>
      </c>
      <c r="E221" s="832" t="s">
        <v>4728</v>
      </c>
      <c r="F221" s="832" t="s">
        <v>4763</v>
      </c>
      <c r="G221" s="832" t="s">
        <v>4764</v>
      </c>
      <c r="H221" s="849">
        <v>2</v>
      </c>
      <c r="I221" s="849">
        <v>64</v>
      </c>
      <c r="J221" s="832"/>
      <c r="K221" s="832">
        <v>32</v>
      </c>
      <c r="L221" s="849"/>
      <c r="M221" s="849"/>
      <c r="N221" s="832"/>
      <c r="O221" s="832"/>
      <c r="P221" s="849"/>
      <c r="Q221" s="849"/>
      <c r="R221" s="837"/>
      <c r="S221" s="850"/>
    </row>
    <row r="222" spans="1:19" ht="14.4" customHeight="1" x14ac:dyDescent="0.3">
      <c r="A222" s="831" t="s">
        <v>4723</v>
      </c>
      <c r="B222" s="832" t="s">
        <v>4786</v>
      </c>
      <c r="C222" s="832" t="s">
        <v>604</v>
      </c>
      <c r="D222" s="832" t="s">
        <v>2060</v>
      </c>
      <c r="E222" s="832" t="s">
        <v>4728</v>
      </c>
      <c r="F222" s="832" t="s">
        <v>4794</v>
      </c>
      <c r="G222" s="832" t="s">
        <v>4796</v>
      </c>
      <c r="H222" s="849"/>
      <c r="I222" s="849"/>
      <c r="J222" s="832"/>
      <c r="K222" s="832"/>
      <c r="L222" s="849">
        <v>1</v>
      </c>
      <c r="M222" s="849">
        <v>428</v>
      </c>
      <c r="N222" s="832">
        <v>1</v>
      </c>
      <c r="O222" s="832">
        <v>428</v>
      </c>
      <c r="P222" s="849"/>
      <c r="Q222" s="849"/>
      <c r="R222" s="837"/>
      <c r="S222" s="850"/>
    </row>
    <row r="223" spans="1:19" ht="14.4" customHeight="1" x14ac:dyDescent="0.3">
      <c r="A223" s="831" t="s">
        <v>4723</v>
      </c>
      <c r="B223" s="832" t="s">
        <v>4786</v>
      </c>
      <c r="C223" s="832" t="s">
        <v>604</v>
      </c>
      <c r="D223" s="832" t="s">
        <v>2046</v>
      </c>
      <c r="E223" s="832" t="s">
        <v>4728</v>
      </c>
      <c r="F223" s="832" t="s">
        <v>4787</v>
      </c>
      <c r="G223" s="832" t="s">
        <v>4788</v>
      </c>
      <c r="H223" s="849"/>
      <c r="I223" s="849"/>
      <c r="J223" s="832"/>
      <c r="K223" s="832"/>
      <c r="L223" s="849"/>
      <c r="M223" s="849"/>
      <c r="N223" s="832"/>
      <c r="O223" s="832"/>
      <c r="P223" s="849">
        <v>1</v>
      </c>
      <c r="Q223" s="849">
        <v>83</v>
      </c>
      <c r="R223" s="837"/>
      <c r="S223" s="850">
        <v>83</v>
      </c>
    </row>
    <row r="224" spans="1:19" ht="14.4" customHeight="1" x14ac:dyDescent="0.3">
      <c r="A224" s="831" t="s">
        <v>4723</v>
      </c>
      <c r="B224" s="832" t="s">
        <v>4786</v>
      </c>
      <c r="C224" s="832" t="s">
        <v>604</v>
      </c>
      <c r="D224" s="832" t="s">
        <v>2046</v>
      </c>
      <c r="E224" s="832" t="s">
        <v>4728</v>
      </c>
      <c r="F224" s="832" t="s">
        <v>4791</v>
      </c>
      <c r="G224" s="832" t="s">
        <v>4792</v>
      </c>
      <c r="H224" s="849"/>
      <c r="I224" s="849"/>
      <c r="J224" s="832"/>
      <c r="K224" s="832"/>
      <c r="L224" s="849"/>
      <c r="M224" s="849"/>
      <c r="N224" s="832"/>
      <c r="O224" s="832"/>
      <c r="P224" s="849">
        <v>1</v>
      </c>
      <c r="Q224" s="849">
        <v>127</v>
      </c>
      <c r="R224" s="837"/>
      <c r="S224" s="850">
        <v>127</v>
      </c>
    </row>
    <row r="225" spans="1:19" ht="14.4" customHeight="1" x14ac:dyDescent="0.3">
      <c r="A225" s="831" t="s">
        <v>4723</v>
      </c>
      <c r="B225" s="832" t="s">
        <v>4786</v>
      </c>
      <c r="C225" s="832" t="s">
        <v>604</v>
      </c>
      <c r="D225" s="832" t="s">
        <v>2046</v>
      </c>
      <c r="E225" s="832" t="s">
        <v>4728</v>
      </c>
      <c r="F225" s="832" t="s">
        <v>4791</v>
      </c>
      <c r="G225" s="832" t="s">
        <v>4793</v>
      </c>
      <c r="H225" s="849"/>
      <c r="I225" s="849"/>
      <c r="J225" s="832"/>
      <c r="K225" s="832"/>
      <c r="L225" s="849"/>
      <c r="M225" s="849"/>
      <c r="N225" s="832"/>
      <c r="O225" s="832"/>
      <c r="P225" s="849">
        <v>2</v>
      </c>
      <c r="Q225" s="849">
        <v>254</v>
      </c>
      <c r="R225" s="837"/>
      <c r="S225" s="850">
        <v>127</v>
      </c>
    </row>
    <row r="226" spans="1:19" ht="14.4" customHeight="1" x14ac:dyDescent="0.3">
      <c r="A226" s="831" t="s">
        <v>4723</v>
      </c>
      <c r="B226" s="832" t="s">
        <v>4786</v>
      </c>
      <c r="C226" s="832" t="s">
        <v>604</v>
      </c>
      <c r="D226" s="832" t="s">
        <v>2046</v>
      </c>
      <c r="E226" s="832" t="s">
        <v>4728</v>
      </c>
      <c r="F226" s="832" t="s">
        <v>4755</v>
      </c>
      <c r="G226" s="832" t="s">
        <v>4756</v>
      </c>
      <c r="H226" s="849"/>
      <c r="I226" s="849"/>
      <c r="J226" s="832"/>
      <c r="K226" s="832"/>
      <c r="L226" s="849"/>
      <c r="M226" s="849"/>
      <c r="N226" s="832"/>
      <c r="O226" s="832"/>
      <c r="P226" s="849">
        <v>1</v>
      </c>
      <c r="Q226" s="849">
        <v>33.33</v>
      </c>
      <c r="R226" s="837"/>
      <c r="S226" s="850">
        <v>33.33</v>
      </c>
    </row>
    <row r="227" spans="1:19" ht="14.4" customHeight="1" x14ac:dyDescent="0.3">
      <c r="A227" s="831" t="s">
        <v>4723</v>
      </c>
      <c r="B227" s="832" t="s">
        <v>4786</v>
      </c>
      <c r="C227" s="832" t="s">
        <v>604</v>
      </c>
      <c r="D227" s="832" t="s">
        <v>2046</v>
      </c>
      <c r="E227" s="832" t="s">
        <v>4728</v>
      </c>
      <c r="F227" s="832" t="s">
        <v>4755</v>
      </c>
      <c r="G227" s="832" t="s">
        <v>4757</v>
      </c>
      <c r="H227" s="849"/>
      <c r="I227" s="849"/>
      <c r="J227" s="832"/>
      <c r="K227" s="832"/>
      <c r="L227" s="849"/>
      <c r="M227" s="849"/>
      <c r="N227" s="832"/>
      <c r="O227" s="832"/>
      <c r="P227" s="849">
        <v>2</v>
      </c>
      <c r="Q227" s="849">
        <v>66.66</v>
      </c>
      <c r="R227" s="837"/>
      <c r="S227" s="850">
        <v>33.33</v>
      </c>
    </row>
    <row r="228" spans="1:19" ht="14.4" customHeight="1" x14ac:dyDescent="0.3">
      <c r="A228" s="831" t="s">
        <v>4723</v>
      </c>
      <c r="B228" s="832" t="s">
        <v>4786</v>
      </c>
      <c r="C228" s="832" t="s">
        <v>604</v>
      </c>
      <c r="D228" s="832" t="s">
        <v>2046</v>
      </c>
      <c r="E228" s="832" t="s">
        <v>4728</v>
      </c>
      <c r="F228" s="832" t="s">
        <v>4760</v>
      </c>
      <c r="G228" s="832" t="s">
        <v>4761</v>
      </c>
      <c r="H228" s="849"/>
      <c r="I228" s="849"/>
      <c r="J228" s="832"/>
      <c r="K228" s="832"/>
      <c r="L228" s="849"/>
      <c r="M228" s="849"/>
      <c r="N228" s="832"/>
      <c r="O228" s="832"/>
      <c r="P228" s="849">
        <v>1</v>
      </c>
      <c r="Q228" s="849">
        <v>86</v>
      </c>
      <c r="R228" s="837"/>
      <c r="S228" s="850">
        <v>86</v>
      </c>
    </row>
    <row r="229" spans="1:19" ht="14.4" customHeight="1" x14ac:dyDescent="0.3">
      <c r="A229" s="831" t="s">
        <v>4723</v>
      </c>
      <c r="B229" s="832" t="s">
        <v>4786</v>
      </c>
      <c r="C229" s="832" t="s">
        <v>604</v>
      </c>
      <c r="D229" s="832" t="s">
        <v>2046</v>
      </c>
      <c r="E229" s="832" t="s">
        <v>4728</v>
      </c>
      <c r="F229" s="832" t="s">
        <v>4763</v>
      </c>
      <c r="G229" s="832" t="s">
        <v>4765</v>
      </c>
      <c r="H229" s="849"/>
      <c r="I229" s="849"/>
      <c r="J229" s="832"/>
      <c r="K229" s="832"/>
      <c r="L229" s="849"/>
      <c r="M229" s="849"/>
      <c r="N229" s="832"/>
      <c r="O229" s="832"/>
      <c r="P229" s="849">
        <v>1</v>
      </c>
      <c r="Q229" s="849">
        <v>32</v>
      </c>
      <c r="R229" s="837"/>
      <c r="S229" s="850">
        <v>32</v>
      </c>
    </row>
    <row r="230" spans="1:19" ht="14.4" customHeight="1" x14ac:dyDescent="0.3">
      <c r="A230" s="831" t="s">
        <v>4723</v>
      </c>
      <c r="B230" s="832" t="s">
        <v>4811</v>
      </c>
      <c r="C230" s="832" t="s">
        <v>4716</v>
      </c>
      <c r="D230" s="832" t="s">
        <v>4714</v>
      </c>
      <c r="E230" s="832" t="s">
        <v>4812</v>
      </c>
      <c r="F230" s="832" t="s">
        <v>4813</v>
      </c>
      <c r="G230" s="832" t="s">
        <v>4814</v>
      </c>
      <c r="H230" s="849"/>
      <c r="I230" s="849"/>
      <c r="J230" s="832"/>
      <c r="K230" s="832"/>
      <c r="L230" s="849"/>
      <c r="M230" s="849"/>
      <c r="N230" s="832"/>
      <c r="O230" s="832"/>
      <c r="P230" s="849">
        <v>5</v>
      </c>
      <c r="Q230" s="849">
        <v>27840</v>
      </c>
      <c r="R230" s="837"/>
      <c r="S230" s="850">
        <v>5568</v>
      </c>
    </row>
    <row r="231" spans="1:19" ht="14.4" customHeight="1" x14ac:dyDescent="0.3">
      <c r="A231" s="831" t="s">
        <v>4723</v>
      </c>
      <c r="B231" s="832" t="s">
        <v>4811</v>
      </c>
      <c r="C231" s="832" t="s">
        <v>4716</v>
      </c>
      <c r="D231" s="832" t="s">
        <v>4714</v>
      </c>
      <c r="E231" s="832" t="s">
        <v>4812</v>
      </c>
      <c r="F231" s="832" t="s">
        <v>4815</v>
      </c>
      <c r="G231" s="832" t="s">
        <v>4816</v>
      </c>
      <c r="H231" s="849"/>
      <c r="I231" s="849"/>
      <c r="J231" s="832"/>
      <c r="K231" s="832"/>
      <c r="L231" s="849"/>
      <c r="M231" s="849"/>
      <c r="N231" s="832"/>
      <c r="O231" s="832"/>
      <c r="P231" s="849">
        <v>1</v>
      </c>
      <c r="Q231" s="849">
        <v>4368.43</v>
      </c>
      <c r="R231" s="837"/>
      <c r="S231" s="850">
        <v>4368.43</v>
      </c>
    </row>
    <row r="232" spans="1:19" ht="14.4" customHeight="1" x14ac:dyDescent="0.3">
      <c r="A232" s="831" t="s">
        <v>4723</v>
      </c>
      <c r="B232" s="832" t="s">
        <v>4811</v>
      </c>
      <c r="C232" s="832" t="s">
        <v>4716</v>
      </c>
      <c r="D232" s="832" t="s">
        <v>4714</v>
      </c>
      <c r="E232" s="832" t="s">
        <v>4728</v>
      </c>
      <c r="F232" s="832" t="s">
        <v>4817</v>
      </c>
      <c r="G232" s="832" t="s">
        <v>4818</v>
      </c>
      <c r="H232" s="849"/>
      <c r="I232" s="849"/>
      <c r="J232" s="832"/>
      <c r="K232" s="832"/>
      <c r="L232" s="849"/>
      <c r="M232" s="849"/>
      <c r="N232" s="832"/>
      <c r="O232" s="832"/>
      <c r="P232" s="849">
        <v>3</v>
      </c>
      <c r="Q232" s="849">
        <v>1740</v>
      </c>
      <c r="R232" s="837"/>
      <c r="S232" s="850">
        <v>580</v>
      </c>
    </row>
    <row r="233" spans="1:19" ht="14.4" customHeight="1" x14ac:dyDescent="0.3">
      <c r="A233" s="831" t="s">
        <v>4723</v>
      </c>
      <c r="B233" s="832" t="s">
        <v>4811</v>
      </c>
      <c r="C233" s="832" t="s">
        <v>4716</v>
      </c>
      <c r="D233" s="832" t="s">
        <v>4714</v>
      </c>
      <c r="E233" s="832" t="s">
        <v>4728</v>
      </c>
      <c r="F233" s="832" t="s">
        <v>4817</v>
      </c>
      <c r="G233" s="832" t="s">
        <v>4819</v>
      </c>
      <c r="H233" s="849"/>
      <c r="I233" s="849"/>
      <c r="J233" s="832"/>
      <c r="K233" s="832"/>
      <c r="L233" s="849"/>
      <c r="M233" s="849"/>
      <c r="N233" s="832"/>
      <c r="O233" s="832"/>
      <c r="P233" s="849">
        <v>4</v>
      </c>
      <c r="Q233" s="849">
        <v>2320</v>
      </c>
      <c r="R233" s="837"/>
      <c r="S233" s="850">
        <v>580</v>
      </c>
    </row>
    <row r="234" spans="1:19" ht="14.4" customHeight="1" thickBot="1" x14ac:dyDescent="0.35">
      <c r="A234" s="839" t="s">
        <v>4723</v>
      </c>
      <c r="B234" s="840" t="s">
        <v>4811</v>
      </c>
      <c r="C234" s="840" t="s">
        <v>4716</v>
      </c>
      <c r="D234" s="840" t="s">
        <v>2059</v>
      </c>
      <c r="E234" s="840" t="s">
        <v>4728</v>
      </c>
      <c r="F234" s="840" t="s">
        <v>4817</v>
      </c>
      <c r="G234" s="840" t="s">
        <v>4819</v>
      </c>
      <c r="H234" s="851"/>
      <c r="I234" s="851"/>
      <c r="J234" s="840"/>
      <c r="K234" s="840"/>
      <c r="L234" s="851"/>
      <c r="M234" s="851"/>
      <c r="N234" s="840"/>
      <c r="O234" s="840"/>
      <c r="P234" s="851">
        <v>1</v>
      </c>
      <c r="Q234" s="851">
        <v>580</v>
      </c>
      <c r="R234" s="845"/>
      <c r="S234" s="852">
        <v>580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62857812</v>
      </c>
      <c r="C3" s="344">
        <f t="shared" ref="C3:R3" si="0">SUBTOTAL(9,C6:C1048576)</f>
        <v>22.140650156708293</v>
      </c>
      <c r="D3" s="344">
        <f t="shared" si="0"/>
        <v>60265755.329999998</v>
      </c>
      <c r="E3" s="344">
        <f t="shared" si="0"/>
        <v>12</v>
      </c>
      <c r="F3" s="344">
        <f t="shared" si="0"/>
        <v>61008312</v>
      </c>
      <c r="G3" s="347">
        <f>IF(D3&lt;&gt;0,F3/D3,"")</f>
        <v>1.0123213700041416</v>
      </c>
      <c r="H3" s="343">
        <f t="shared" si="0"/>
        <v>28084962.409999974</v>
      </c>
      <c r="I3" s="344">
        <f t="shared" si="0"/>
        <v>0.99340427529293929</v>
      </c>
      <c r="J3" s="344">
        <f t="shared" si="0"/>
        <v>28187469.650000002</v>
      </c>
      <c r="K3" s="344">
        <f t="shared" si="0"/>
        <v>1</v>
      </c>
      <c r="L3" s="344">
        <f t="shared" si="0"/>
        <v>26946295.209999997</v>
      </c>
      <c r="M3" s="345">
        <f>IF(J3&lt;&gt;0,L3/J3,"")</f>
        <v>0.95596715649146591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2017</v>
      </c>
      <c r="E5" s="867"/>
      <c r="F5" s="867">
        <v>2018</v>
      </c>
      <c r="G5" s="905" t="s">
        <v>2</v>
      </c>
      <c r="H5" s="866">
        <v>2015</v>
      </c>
      <c r="I5" s="867"/>
      <c r="J5" s="867">
        <v>2017</v>
      </c>
      <c r="K5" s="867"/>
      <c r="L5" s="867">
        <v>2018</v>
      </c>
      <c r="M5" s="905" t="s">
        <v>2</v>
      </c>
      <c r="N5" s="866">
        <v>2015</v>
      </c>
      <c r="O5" s="867"/>
      <c r="P5" s="867">
        <v>2017</v>
      </c>
      <c r="Q5" s="867"/>
      <c r="R5" s="867">
        <v>2018</v>
      </c>
      <c r="S5" s="905" t="s">
        <v>2</v>
      </c>
    </row>
    <row r="6" spans="1:19" ht="14.4" customHeight="1" x14ac:dyDescent="0.3">
      <c r="A6" s="856" t="s">
        <v>4822</v>
      </c>
      <c r="B6" s="887">
        <v>17264.669999999998</v>
      </c>
      <c r="C6" s="825">
        <v>0.515147997851644</v>
      </c>
      <c r="D6" s="887">
        <v>33514</v>
      </c>
      <c r="E6" s="825">
        <v>1</v>
      </c>
      <c r="F6" s="887">
        <v>27833</v>
      </c>
      <c r="G6" s="830">
        <v>0.83048875096974395</v>
      </c>
      <c r="H6" s="887"/>
      <c r="I6" s="825"/>
      <c r="J6" s="887"/>
      <c r="K6" s="825"/>
      <c r="L6" s="887">
        <v>30561.96</v>
      </c>
      <c r="M6" s="830"/>
      <c r="N6" s="887"/>
      <c r="O6" s="825"/>
      <c r="P6" s="887"/>
      <c r="Q6" s="825"/>
      <c r="R6" s="887"/>
      <c r="S6" s="231"/>
    </row>
    <row r="7" spans="1:19" ht="14.4" customHeight="1" x14ac:dyDescent="0.3">
      <c r="A7" s="857" t="s">
        <v>4823</v>
      </c>
      <c r="B7" s="889">
        <v>1008</v>
      </c>
      <c r="C7" s="832">
        <v>0.49950445986124875</v>
      </c>
      <c r="D7" s="889">
        <v>2018</v>
      </c>
      <c r="E7" s="832">
        <v>1</v>
      </c>
      <c r="F7" s="889">
        <v>8550</v>
      </c>
      <c r="G7" s="837">
        <v>4.2368681863230924</v>
      </c>
      <c r="H7" s="889"/>
      <c r="I7" s="832"/>
      <c r="J7" s="889"/>
      <c r="K7" s="832"/>
      <c r="L7" s="889">
        <v>37849.58</v>
      </c>
      <c r="M7" s="837"/>
      <c r="N7" s="889"/>
      <c r="O7" s="832"/>
      <c r="P7" s="889"/>
      <c r="Q7" s="832"/>
      <c r="R7" s="889"/>
      <c r="S7" s="838"/>
    </row>
    <row r="8" spans="1:19" ht="14.4" customHeight="1" x14ac:dyDescent="0.3">
      <c r="A8" s="857" t="s">
        <v>4824</v>
      </c>
      <c r="B8" s="889">
        <v>1134</v>
      </c>
      <c r="C8" s="832">
        <v>0.14728554302776994</v>
      </c>
      <c r="D8" s="889">
        <v>7699.33</v>
      </c>
      <c r="E8" s="832">
        <v>1</v>
      </c>
      <c r="F8" s="889">
        <v>5024</v>
      </c>
      <c r="G8" s="837">
        <v>0.65252431055689264</v>
      </c>
      <c r="H8" s="889"/>
      <c r="I8" s="832"/>
      <c r="J8" s="889"/>
      <c r="K8" s="832"/>
      <c r="L8" s="889">
        <v>17723.39</v>
      </c>
      <c r="M8" s="837"/>
      <c r="N8" s="889"/>
      <c r="O8" s="832"/>
      <c r="P8" s="889"/>
      <c r="Q8" s="832"/>
      <c r="R8" s="889"/>
      <c r="S8" s="838"/>
    </row>
    <row r="9" spans="1:19" ht="14.4" customHeight="1" x14ac:dyDescent="0.3">
      <c r="A9" s="857" t="s">
        <v>4825</v>
      </c>
      <c r="B9" s="889">
        <v>1008</v>
      </c>
      <c r="C9" s="832">
        <v>0.9990089197224975</v>
      </c>
      <c r="D9" s="889">
        <v>1009</v>
      </c>
      <c r="E9" s="832">
        <v>1</v>
      </c>
      <c r="F9" s="889">
        <v>23326</v>
      </c>
      <c r="G9" s="837">
        <v>23.117938553022796</v>
      </c>
      <c r="H9" s="889"/>
      <c r="I9" s="832"/>
      <c r="J9" s="889"/>
      <c r="K9" s="832"/>
      <c r="L9" s="889">
        <v>182295.50999999998</v>
      </c>
      <c r="M9" s="837"/>
      <c r="N9" s="889"/>
      <c r="O9" s="832"/>
      <c r="P9" s="889"/>
      <c r="Q9" s="832"/>
      <c r="R9" s="889"/>
      <c r="S9" s="838"/>
    </row>
    <row r="10" spans="1:19" ht="14.4" customHeight="1" x14ac:dyDescent="0.3">
      <c r="A10" s="857" t="s">
        <v>4826</v>
      </c>
      <c r="B10" s="889">
        <v>1362</v>
      </c>
      <c r="C10" s="832">
        <v>3.8366197183098594</v>
      </c>
      <c r="D10" s="889">
        <v>355</v>
      </c>
      <c r="E10" s="832">
        <v>1</v>
      </c>
      <c r="F10" s="889"/>
      <c r="G10" s="837"/>
      <c r="H10" s="889"/>
      <c r="I10" s="832"/>
      <c r="J10" s="889"/>
      <c r="K10" s="832"/>
      <c r="L10" s="889"/>
      <c r="M10" s="837"/>
      <c r="N10" s="889"/>
      <c r="O10" s="832"/>
      <c r="P10" s="889"/>
      <c r="Q10" s="832"/>
      <c r="R10" s="889"/>
      <c r="S10" s="838"/>
    </row>
    <row r="11" spans="1:19" ht="14.4" customHeight="1" x14ac:dyDescent="0.3">
      <c r="A11" s="857" t="s">
        <v>4827</v>
      </c>
      <c r="B11" s="889"/>
      <c r="C11" s="832"/>
      <c r="D11" s="889"/>
      <c r="E11" s="832"/>
      <c r="F11" s="889">
        <v>127</v>
      </c>
      <c r="G11" s="837"/>
      <c r="H11" s="889"/>
      <c r="I11" s="832"/>
      <c r="J11" s="889"/>
      <c r="K11" s="832"/>
      <c r="L11" s="889"/>
      <c r="M11" s="837"/>
      <c r="N11" s="889"/>
      <c r="O11" s="832"/>
      <c r="P11" s="889"/>
      <c r="Q11" s="832"/>
      <c r="R11" s="889"/>
      <c r="S11" s="838"/>
    </row>
    <row r="12" spans="1:19" ht="14.4" customHeight="1" x14ac:dyDescent="0.3">
      <c r="A12" s="857" t="s">
        <v>4828</v>
      </c>
      <c r="B12" s="889">
        <v>33936</v>
      </c>
      <c r="C12" s="832">
        <v>3.2845528455284554</v>
      </c>
      <c r="D12" s="889">
        <v>10332</v>
      </c>
      <c r="E12" s="832">
        <v>1</v>
      </c>
      <c r="F12" s="889">
        <v>25741</v>
      </c>
      <c r="G12" s="837">
        <v>2.4913859852884244</v>
      </c>
      <c r="H12" s="889">
        <v>83409.55</v>
      </c>
      <c r="I12" s="832"/>
      <c r="J12" s="889"/>
      <c r="K12" s="832"/>
      <c r="L12" s="889">
        <v>6677.48</v>
      </c>
      <c r="M12" s="837"/>
      <c r="N12" s="889"/>
      <c r="O12" s="832"/>
      <c r="P12" s="889"/>
      <c r="Q12" s="832"/>
      <c r="R12" s="889"/>
      <c r="S12" s="838"/>
    </row>
    <row r="13" spans="1:19" ht="14.4" customHeight="1" x14ac:dyDescent="0.3">
      <c r="A13" s="857" t="s">
        <v>4829</v>
      </c>
      <c r="B13" s="889">
        <v>126</v>
      </c>
      <c r="C13" s="832"/>
      <c r="D13" s="889"/>
      <c r="E13" s="832"/>
      <c r="F13" s="889">
        <v>972</v>
      </c>
      <c r="G13" s="837"/>
      <c r="H13" s="889"/>
      <c r="I13" s="832"/>
      <c r="J13" s="889"/>
      <c r="K13" s="832"/>
      <c r="L13" s="889"/>
      <c r="M13" s="837"/>
      <c r="N13" s="889"/>
      <c r="O13" s="832"/>
      <c r="P13" s="889"/>
      <c r="Q13" s="832"/>
      <c r="R13" s="889"/>
      <c r="S13" s="838"/>
    </row>
    <row r="14" spans="1:19" ht="14.4" customHeight="1" x14ac:dyDescent="0.3">
      <c r="A14" s="857" t="s">
        <v>4830</v>
      </c>
      <c r="B14" s="889">
        <v>5961</v>
      </c>
      <c r="C14" s="832">
        <v>5.9078295341922695</v>
      </c>
      <c r="D14" s="889">
        <v>1009</v>
      </c>
      <c r="E14" s="832">
        <v>1</v>
      </c>
      <c r="F14" s="889">
        <v>4536</v>
      </c>
      <c r="G14" s="837">
        <v>4.495540138751239</v>
      </c>
      <c r="H14" s="889"/>
      <c r="I14" s="832"/>
      <c r="J14" s="889"/>
      <c r="K14" s="832"/>
      <c r="L14" s="889">
        <v>12245.48</v>
      </c>
      <c r="M14" s="837"/>
      <c r="N14" s="889"/>
      <c r="O14" s="832"/>
      <c r="P14" s="889"/>
      <c r="Q14" s="832"/>
      <c r="R14" s="889"/>
      <c r="S14" s="838"/>
    </row>
    <row r="15" spans="1:19" ht="14.4" customHeight="1" x14ac:dyDescent="0.3">
      <c r="A15" s="857" t="s">
        <v>4831</v>
      </c>
      <c r="B15" s="889"/>
      <c r="C15" s="832"/>
      <c r="D15" s="889">
        <v>4033</v>
      </c>
      <c r="E15" s="832">
        <v>1</v>
      </c>
      <c r="F15" s="889">
        <v>1010</v>
      </c>
      <c r="G15" s="837">
        <v>0.25043392015869081</v>
      </c>
      <c r="H15" s="889"/>
      <c r="I15" s="832"/>
      <c r="J15" s="889"/>
      <c r="K15" s="832"/>
      <c r="L15" s="889"/>
      <c r="M15" s="837"/>
      <c r="N15" s="889"/>
      <c r="O15" s="832"/>
      <c r="P15" s="889"/>
      <c r="Q15" s="832"/>
      <c r="R15" s="889"/>
      <c r="S15" s="838"/>
    </row>
    <row r="16" spans="1:19" ht="14.4" customHeight="1" x14ac:dyDescent="0.3">
      <c r="A16" s="857" t="s">
        <v>4832</v>
      </c>
      <c r="B16" s="889"/>
      <c r="C16" s="832"/>
      <c r="D16" s="889"/>
      <c r="E16" s="832"/>
      <c r="F16" s="889">
        <v>580</v>
      </c>
      <c r="G16" s="837"/>
      <c r="H16" s="889"/>
      <c r="I16" s="832"/>
      <c r="J16" s="889"/>
      <c r="K16" s="832"/>
      <c r="L16" s="889">
        <v>6677.48</v>
      </c>
      <c r="M16" s="837"/>
      <c r="N16" s="889"/>
      <c r="O16" s="832"/>
      <c r="P16" s="889"/>
      <c r="Q16" s="832"/>
      <c r="R16" s="889"/>
      <c r="S16" s="838"/>
    </row>
    <row r="17" spans="1:19" ht="14.4" customHeight="1" x14ac:dyDescent="0.3">
      <c r="A17" s="857" t="s">
        <v>4833</v>
      </c>
      <c r="B17" s="889"/>
      <c r="C17" s="832"/>
      <c r="D17" s="889"/>
      <c r="E17" s="832"/>
      <c r="F17" s="889">
        <v>7680</v>
      </c>
      <c r="G17" s="837"/>
      <c r="H17" s="889"/>
      <c r="I17" s="832"/>
      <c r="J17" s="889"/>
      <c r="K17" s="832"/>
      <c r="L17" s="889">
        <v>63376.87</v>
      </c>
      <c r="M17" s="837"/>
      <c r="N17" s="889"/>
      <c r="O17" s="832"/>
      <c r="P17" s="889"/>
      <c r="Q17" s="832"/>
      <c r="R17" s="889"/>
      <c r="S17" s="838"/>
    </row>
    <row r="18" spans="1:19" ht="14.4" customHeight="1" x14ac:dyDescent="0.3">
      <c r="A18" s="857" t="s">
        <v>4834</v>
      </c>
      <c r="B18" s="889"/>
      <c r="C18" s="832"/>
      <c r="D18" s="889"/>
      <c r="E18" s="832"/>
      <c r="F18" s="889">
        <v>8700</v>
      </c>
      <c r="G18" s="837"/>
      <c r="H18" s="889"/>
      <c r="I18" s="832"/>
      <c r="J18" s="889"/>
      <c r="K18" s="832"/>
      <c r="L18" s="889">
        <v>82312.599999999991</v>
      </c>
      <c r="M18" s="837"/>
      <c r="N18" s="889"/>
      <c r="O18" s="832"/>
      <c r="P18" s="889"/>
      <c r="Q18" s="832"/>
      <c r="R18" s="889"/>
      <c r="S18" s="838"/>
    </row>
    <row r="19" spans="1:19" ht="14.4" customHeight="1" x14ac:dyDescent="0.3">
      <c r="A19" s="857" t="s">
        <v>4835</v>
      </c>
      <c r="B19" s="889">
        <v>1008</v>
      </c>
      <c r="C19" s="832"/>
      <c r="D19" s="889"/>
      <c r="E19" s="832"/>
      <c r="F19" s="889"/>
      <c r="G19" s="837"/>
      <c r="H19" s="889"/>
      <c r="I19" s="832"/>
      <c r="J19" s="889"/>
      <c r="K19" s="832"/>
      <c r="L19" s="889"/>
      <c r="M19" s="837"/>
      <c r="N19" s="889"/>
      <c r="O19" s="832"/>
      <c r="P19" s="889"/>
      <c r="Q19" s="832"/>
      <c r="R19" s="889"/>
      <c r="S19" s="838"/>
    </row>
    <row r="20" spans="1:19" ht="14.4" customHeight="1" x14ac:dyDescent="0.3">
      <c r="A20" s="857" t="s">
        <v>4836</v>
      </c>
      <c r="B20" s="889">
        <v>1439</v>
      </c>
      <c r="C20" s="832"/>
      <c r="D20" s="889"/>
      <c r="E20" s="832"/>
      <c r="F20" s="889">
        <v>13141</v>
      </c>
      <c r="G20" s="837"/>
      <c r="H20" s="889"/>
      <c r="I20" s="832"/>
      <c r="J20" s="889"/>
      <c r="K20" s="832"/>
      <c r="L20" s="889"/>
      <c r="M20" s="837"/>
      <c r="N20" s="889"/>
      <c r="O20" s="832"/>
      <c r="P20" s="889"/>
      <c r="Q20" s="832"/>
      <c r="R20" s="889"/>
      <c r="S20" s="838"/>
    </row>
    <row r="21" spans="1:19" ht="14.4" customHeight="1" x14ac:dyDescent="0.3">
      <c r="A21" s="857" t="s">
        <v>4837</v>
      </c>
      <c r="B21" s="889">
        <v>3024</v>
      </c>
      <c r="C21" s="832">
        <v>1.4985133795837462</v>
      </c>
      <c r="D21" s="889">
        <v>2018</v>
      </c>
      <c r="E21" s="832">
        <v>1</v>
      </c>
      <c r="F21" s="889">
        <v>3760</v>
      </c>
      <c r="G21" s="837">
        <v>1.8632309217046581</v>
      </c>
      <c r="H21" s="889"/>
      <c r="I21" s="832"/>
      <c r="J21" s="889"/>
      <c r="K21" s="832"/>
      <c r="L21" s="889">
        <v>18922.96</v>
      </c>
      <c r="M21" s="837"/>
      <c r="N21" s="889"/>
      <c r="O21" s="832"/>
      <c r="P21" s="889"/>
      <c r="Q21" s="832"/>
      <c r="R21" s="889"/>
      <c r="S21" s="838"/>
    </row>
    <row r="22" spans="1:19" ht="14.4" customHeight="1" x14ac:dyDescent="0.3">
      <c r="A22" s="857" t="s">
        <v>4838</v>
      </c>
      <c r="B22" s="889"/>
      <c r="C22" s="832"/>
      <c r="D22" s="889">
        <v>1009</v>
      </c>
      <c r="E22" s="832">
        <v>1</v>
      </c>
      <c r="F22" s="889"/>
      <c r="G22" s="837"/>
      <c r="H22" s="889"/>
      <c r="I22" s="832"/>
      <c r="J22" s="889"/>
      <c r="K22" s="832"/>
      <c r="L22" s="889"/>
      <c r="M22" s="837"/>
      <c r="N22" s="889"/>
      <c r="O22" s="832"/>
      <c r="P22" s="889"/>
      <c r="Q22" s="832"/>
      <c r="R22" s="889"/>
      <c r="S22" s="838"/>
    </row>
    <row r="23" spans="1:19" ht="14.4" customHeight="1" x14ac:dyDescent="0.3">
      <c r="A23" s="857" t="s">
        <v>2031</v>
      </c>
      <c r="B23" s="889">
        <v>62781643.329999998</v>
      </c>
      <c r="C23" s="832">
        <v>1.0428716040222827</v>
      </c>
      <c r="D23" s="889">
        <v>60200741</v>
      </c>
      <c r="E23" s="832">
        <v>1</v>
      </c>
      <c r="F23" s="889">
        <v>60873142</v>
      </c>
      <c r="G23" s="837">
        <v>1.0111693143444862</v>
      </c>
      <c r="H23" s="889">
        <v>28001552.859999973</v>
      </c>
      <c r="I23" s="832">
        <v>0.99340427529293929</v>
      </c>
      <c r="J23" s="889">
        <v>28187469.650000002</v>
      </c>
      <c r="K23" s="832">
        <v>1</v>
      </c>
      <c r="L23" s="889">
        <v>26475509.899999999</v>
      </c>
      <c r="M23" s="837">
        <v>0.9392652206367873</v>
      </c>
      <c r="N23" s="889"/>
      <c r="O23" s="832"/>
      <c r="P23" s="889"/>
      <c r="Q23" s="832"/>
      <c r="R23" s="889"/>
      <c r="S23" s="838"/>
    </row>
    <row r="24" spans="1:19" ht="14.4" customHeight="1" thickBot="1" x14ac:dyDescent="0.35">
      <c r="A24" s="893" t="s">
        <v>4839</v>
      </c>
      <c r="B24" s="891">
        <v>8898</v>
      </c>
      <c r="C24" s="840">
        <v>4.4093161546085229</v>
      </c>
      <c r="D24" s="891">
        <v>2018</v>
      </c>
      <c r="E24" s="840">
        <v>1</v>
      </c>
      <c r="F24" s="891">
        <v>4190</v>
      </c>
      <c r="G24" s="845">
        <v>2.0763131813676909</v>
      </c>
      <c r="H24" s="891"/>
      <c r="I24" s="840"/>
      <c r="J24" s="891"/>
      <c r="K24" s="840"/>
      <c r="L24" s="891">
        <v>12142</v>
      </c>
      <c r="M24" s="845"/>
      <c r="N24" s="891"/>
      <c r="O24" s="840"/>
      <c r="P24" s="891"/>
      <c r="Q24" s="840"/>
      <c r="R24" s="891"/>
      <c r="S24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75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5668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36282.939999999995</v>
      </c>
      <c r="G3" s="208">
        <f t="shared" si="0"/>
        <v>90942774.409999996</v>
      </c>
      <c r="H3" s="208"/>
      <c r="I3" s="208"/>
      <c r="J3" s="208">
        <f t="shared" si="0"/>
        <v>35677.700000000004</v>
      </c>
      <c r="K3" s="208">
        <f t="shared" si="0"/>
        <v>88453224.979999989</v>
      </c>
      <c r="L3" s="208"/>
      <c r="M3" s="208"/>
      <c r="N3" s="208">
        <f t="shared" si="0"/>
        <v>34352.85</v>
      </c>
      <c r="O3" s="208">
        <f t="shared" si="0"/>
        <v>87954607.210000038</v>
      </c>
      <c r="P3" s="79">
        <f>IF(K3=0,0,O3/K3)</f>
        <v>0.99436292153154737</v>
      </c>
      <c r="Q3" s="209">
        <f>IF(N3=0,0,O3/N3)</f>
        <v>2560.3292655485657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4840</v>
      </c>
      <c r="B6" s="825" t="s">
        <v>4724</v>
      </c>
      <c r="C6" s="825" t="s">
        <v>4728</v>
      </c>
      <c r="D6" s="825" t="s">
        <v>4729</v>
      </c>
      <c r="E6" s="825" t="s">
        <v>4730</v>
      </c>
      <c r="F6" s="225"/>
      <c r="G6" s="225"/>
      <c r="H6" s="225"/>
      <c r="I6" s="225"/>
      <c r="J6" s="225">
        <v>1</v>
      </c>
      <c r="K6" s="225">
        <v>37</v>
      </c>
      <c r="L6" s="225">
        <v>1</v>
      </c>
      <c r="M6" s="225">
        <v>37</v>
      </c>
      <c r="N6" s="225"/>
      <c r="O6" s="225"/>
      <c r="P6" s="830"/>
      <c r="Q6" s="848"/>
    </row>
    <row r="7" spans="1:17" ht="14.4" customHeight="1" x14ac:dyDescent="0.3">
      <c r="A7" s="831" t="s">
        <v>4840</v>
      </c>
      <c r="B7" s="832" t="s">
        <v>4724</v>
      </c>
      <c r="C7" s="832" t="s">
        <v>4728</v>
      </c>
      <c r="D7" s="832" t="s">
        <v>4729</v>
      </c>
      <c r="E7" s="832" t="s">
        <v>4731</v>
      </c>
      <c r="F7" s="849">
        <v>1</v>
      </c>
      <c r="G7" s="849">
        <v>37</v>
      </c>
      <c r="H7" s="849"/>
      <c r="I7" s="849">
        <v>37</v>
      </c>
      <c r="J7" s="849"/>
      <c r="K7" s="849"/>
      <c r="L7" s="849"/>
      <c r="M7" s="849"/>
      <c r="N7" s="849"/>
      <c r="O7" s="849"/>
      <c r="P7" s="837"/>
      <c r="Q7" s="850"/>
    </row>
    <row r="8" spans="1:17" ht="14.4" customHeight="1" x14ac:dyDescent="0.3">
      <c r="A8" s="831" t="s">
        <v>4840</v>
      </c>
      <c r="B8" s="832" t="s">
        <v>4724</v>
      </c>
      <c r="C8" s="832" t="s">
        <v>4728</v>
      </c>
      <c r="D8" s="832" t="s">
        <v>4740</v>
      </c>
      <c r="E8" s="832" t="s">
        <v>4742</v>
      </c>
      <c r="F8" s="849"/>
      <c r="G8" s="849"/>
      <c r="H8" s="849"/>
      <c r="I8" s="849"/>
      <c r="J8" s="849">
        <v>1</v>
      </c>
      <c r="K8" s="849">
        <v>957</v>
      </c>
      <c r="L8" s="849">
        <v>1</v>
      </c>
      <c r="M8" s="849">
        <v>957</v>
      </c>
      <c r="N8" s="849"/>
      <c r="O8" s="849"/>
      <c r="P8" s="837"/>
      <c r="Q8" s="850"/>
    </row>
    <row r="9" spans="1:17" ht="14.4" customHeight="1" x14ac:dyDescent="0.3">
      <c r="A9" s="831" t="s">
        <v>4840</v>
      </c>
      <c r="B9" s="832" t="s">
        <v>4724</v>
      </c>
      <c r="C9" s="832" t="s">
        <v>4728</v>
      </c>
      <c r="D9" s="832" t="s">
        <v>4746</v>
      </c>
      <c r="E9" s="832" t="s">
        <v>4747</v>
      </c>
      <c r="F9" s="849">
        <v>6</v>
      </c>
      <c r="G9" s="849">
        <v>6048</v>
      </c>
      <c r="H9" s="849">
        <v>0.39960356788899903</v>
      </c>
      <c r="I9" s="849">
        <v>1008</v>
      </c>
      <c r="J9" s="849">
        <v>15</v>
      </c>
      <c r="K9" s="849">
        <v>15135</v>
      </c>
      <c r="L9" s="849">
        <v>1</v>
      </c>
      <c r="M9" s="849">
        <v>1009</v>
      </c>
      <c r="N9" s="849">
        <v>13</v>
      </c>
      <c r="O9" s="849">
        <v>13130</v>
      </c>
      <c r="P9" s="837">
        <v>0.86752560290716885</v>
      </c>
      <c r="Q9" s="850">
        <v>1010</v>
      </c>
    </row>
    <row r="10" spans="1:17" ht="14.4" customHeight="1" x14ac:dyDescent="0.3">
      <c r="A10" s="831" t="s">
        <v>4840</v>
      </c>
      <c r="B10" s="832" t="s">
        <v>4724</v>
      </c>
      <c r="C10" s="832" t="s">
        <v>4728</v>
      </c>
      <c r="D10" s="832" t="s">
        <v>4746</v>
      </c>
      <c r="E10" s="832" t="s">
        <v>4748</v>
      </c>
      <c r="F10" s="849">
        <v>4</v>
      </c>
      <c r="G10" s="849">
        <v>4032</v>
      </c>
      <c r="H10" s="849">
        <v>0.666005946481665</v>
      </c>
      <c r="I10" s="849">
        <v>1008</v>
      </c>
      <c r="J10" s="849">
        <v>6</v>
      </c>
      <c r="K10" s="849">
        <v>6054</v>
      </c>
      <c r="L10" s="849">
        <v>1</v>
      </c>
      <c r="M10" s="849">
        <v>1009</v>
      </c>
      <c r="N10" s="849">
        <v>4</v>
      </c>
      <c r="O10" s="849">
        <v>4040</v>
      </c>
      <c r="P10" s="837">
        <v>0.66732738685166837</v>
      </c>
      <c r="Q10" s="850">
        <v>1010</v>
      </c>
    </row>
    <row r="11" spans="1:17" ht="14.4" customHeight="1" x14ac:dyDescent="0.3">
      <c r="A11" s="831" t="s">
        <v>4840</v>
      </c>
      <c r="B11" s="832" t="s">
        <v>4724</v>
      </c>
      <c r="C11" s="832" t="s">
        <v>4728</v>
      </c>
      <c r="D11" s="832" t="s">
        <v>4766</v>
      </c>
      <c r="E11" s="832" t="s">
        <v>4767</v>
      </c>
      <c r="F11" s="849">
        <v>1</v>
      </c>
      <c r="G11" s="849">
        <v>1929</v>
      </c>
      <c r="H11" s="849">
        <v>0.31910669975186107</v>
      </c>
      <c r="I11" s="849">
        <v>1929</v>
      </c>
      <c r="J11" s="849">
        <v>3</v>
      </c>
      <c r="K11" s="849">
        <v>6045</v>
      </c>
      <c r="L11" s="849">
        <v>1</v>
      </c>
      <c r="M11" s="849">
        <v>2015</v>
      </c>
      <c r="N11" s="849">
        <v>2</v>
      </c>
      <c r="O11" s="849">
        <v>4032</v>
      </c>
      <c r="P11" s="837">
        <v>0.66699751861042189</v>
      </c>
      <c r="Q11" s="850">
        <v>2016</v>
      </c>
    </row>
    <row r="12" spans="1:17" ht="14.4" customHeight="1" x14ac:dyDescent="0.3">
      <c r="A12" s="831" t="s">
        <v>4840</v>
      </c>
      <c r="B12" s="832" t="s">
        <v>4724</v>
      </c>
      <c r="C12" s="832" t="s">
        <v>4728</v>
      </c>
      <c r="D12" s="832" t="s">
        <v>4766</v>
      </c>
      <c r="E12" s="832" t="s">
        <v>4768</v>
      </c>
      <c r="F12" s="849">
        <v>2</v>
      </c>
      <c r="G12" s="849">
        <v>3858</v>
      </c>
      <c r="H12" s="849">
        <v>0.95732009925558315</v>
      </c>
      <c r="I12" s="849">
        <v>1929</v>
      </c>
      <c r="J12" s="849">
        <v>2</v>
      </c>
      <c r="K12" s="849">
        <v>4030</v>
      </c>
      <c r="L12" s="849">
        <v>1</v>
      </c>
      <c r="M12" s="849">
        <v>2015</v>
      </c>
      <c r="N12" s="849">
        <v>1</v>
      </c>
      <c r="O12" s="849">
        <v>2016</v>
      </c>
      <c r="P12" s="837">
        <v>0.50024813895781639</v>
      </c>
      <c r="Q12" s="850">
        <v>2016</v>
      </c>
    </row>
    <row r="13" spans="1:17" ht="14.4" customHeight="1" x14ac:dyDescent="0.3">
      <c r="A13" s="831" t="s">
        <v>4840</v>
      </c>
      <c r="B13" s="832" t="s">
        <v>4724</v>
      </c>
      <c r="C13" s="832" t="s">
        <v>4728</v>
      </c>
      <c r="D13" s="832" t="s">
        <v>4769</v>
      </c>
      <c r="E13" s="832" t="s">
        <v>4771</v>
      </c>
      <c r="F13" s="849"/>
      <c r="G13" s="849"/>
      <c r="H13" s="849"/>
      <c r="I13" s="849"/>
      <c r="J13" s="849"/>
      <c r="K13" s="849"/>
      <c r="L13" s="849"/>
      <c r="M13" s="849"/>
      <c r="N13" s="849">
        <v>2</v>
      </c>
      <c r="O13" s="849">
        <v>710</v>
      </c>
      <c r="P13" s="837"/>
      <c r="Q13" s="850">
        <v>355</v>
      </c>
    </row>
    <row r="14" spans="1:17" ht="14.4" customHeight="1" x14ac:dyDescent="0.3">
      <c r="A14" s="831" t="s">
        <v>4840</v>
      </c>
      <c r="B14" s="832" t="s">
        <v>4786</v>
      </c>
      <c r="C14" s="832" t="s">
        <v>4728</v>
      </c>
      <c r="D14" s="832" t="s">
        <v>4729</v>
      </c>
      <c r="E14" s="832" t="s">
        <v>4731</v>
      </c>
      <c r="F14" s="849">
        <v>1</v>
      </c>
      <c r="G14" s="849">
        <v>37</v>
      </c>
      <c r="H14" s="849"/>
      <c r="I14" s="849">
        <v>37</v>
      </c>
      <c r="J14" s="849"/>
      <c r="K14" s="849"/>
      <c r="L14" s="849"/>
      <c r="M14" s="849"/>
      <c r="N14" s="849"/>
      <c r="O14" s="849"/>
      <c r="P14" s="837"/>
      <c r="Q14" s="850"/>
    </row>
    <row r="15" spans="1:17" ht="14.4" customHeight="1" x14ac:dyDescent="0.3">
      <c r="A15" s="831" t="s">
        <v>4840</v>
      </c>
      <c r="B15" s="832" t="s">
        <v>4786</v>
      </c>
      <c r="C15" s="832" t="s">
        <v>4728</v>
      </c>
      <c r="D15" s="832" t="s">
        <v>4791</v>
      </c>
      <c r="E15" s="832" t="s">
        <v>4792</v>
      </c>
      <c r="F15" s="849">
        <v>3</v>
      </c>
      <c r="G15" s="849">
        <v>378</v>
      </c>
      <c r="H15" s="849">
        <v>3</v>
      </c>
      <c r="I15" s="849">
        <v>126</v>
      </c>
      <c r="J15" s="849">
        <v>1</v>
      </c>
      <c r="K15" s="849">
        <v>126</v>
      </c>
      <c r="L15" s="849">
        <v>1</v>
      </c>
      <c r="M15" s="849">
        <v>126</v>
      </c>
      <c r="N15" s="849"/>
      <c r="O15" s="849"/>
      <c r="P15" s="837"/>
      <c r="Q15" s="850"/>
    </row>
    <row r="16" spans="1:17" ht="14.4" customHeight="1" x14ac:dyDescent="0.3">
      <c r="A16" s="831" t="s">
        <v>4840</v>
      </c>
      <c r="B16" s="832" t="s">
        <v>4786</v>
      </c>
      <c r="C16" s="832" t="s">
        <v>4728</v>
      </c>
      <c r="D16" s="832" t="s">
        <v>4791</v>
      </c>
      <c r="E16" s="832" t="s">
        <v>4793</v>
      </c>
      <c r="F16" s="849">
        <v>1</v>
      </c>
      <c r="G16" s="849">
        <v>126</v>
      </c>
      <c r="H16" s="849">
        <v>1</v>
      </c>
      <c r="I16" s="849">
        <v>126</v>
      </c>
      <c r="J16" s="849">
        <v>1</v>
      </c>
      <c r="K16" s="849">
        <v>126</v>
      </c>
      <c r="L16" s="849">
        <v>1</v>
      </c>
      <c r="M16" s="849">
        <v>126</v>
      </c>
      <c r="N16" s="849">
        <v>1</v>
      </c>
      <c r="O16" s="849">
        <v>127</v>
      </c>
      <c r="P16" s="837">
        <v>1.0079365079365079</v>
      </c>
      <c r="Q16" s="850">
        <v>127</v>
      </c>
    </row>
    <row r="17" spans="1:17" ht="14.4" customHeight="1" x14ac:dyDescent="0.3">
      <c r="A17" s="831" t="s">
        <v>4840</v>
      </c>
      <c r="B17" s="832" t="s">
        <v>4786</v>
      </c>
      <c r="C17" s="832" t="s">
        <v>4728</v>
      </c>
      <c r="D17" s="832" t="s">
        <v>4755</v>
      </c>
      <c r="E17" s="832" t="s">
        <v>4756</v>
      </c>
      <c r="F17" s="849">
        <v>2</v>
      </c>
      <c r="G17" s="849">
        <v>66.67</v>
      </c>
      <c r="H17" s="849"/>
      <c r="I17" s="849">
        <v>33.335000000000001</v>
      </c>
      <c r="J17" s="849"/>
      <c r="K17" s="849"/>
      <c r="L17" s="849"/>
      <c r="M17" s="849"/>
      <c r="N17" s="849"/>
      <c r="O17" s="849"/>
      <c r="P17" s="837"/>
      <c r="Q17" s="850"/>
    </row>
    <row r="18" spans="1:17" ht="14.4" customHeight="1" x14ac:dyDescent="0.3">
      <c r="A18" s="831" t="s">
        <v>4840</v>
      </c>
      <c r="B18" s="832" t="s">
        <v>4786</v>
      </c>
      <c r="C18" s="832" t="s">
        <v>4728</v>
      </c>
      <c r="D18" s="832" t="s">
        <v>4806</v>
      </c>
      <c r="E18" s="832" t="s">
        <v>4807</v>
      </c>
      <c r="F18" s="849"/>
      <c r="G18" s="849"/>
      <c r="H18" s="849"/>
      <c r="I18" s="849"/>
      <c r="J18" s="849"/>
      <c r="K18" s="849"/>
      <c r="L18" s="849"/>
      <c r="M18" s="849"/>
      <c r="N18" s="849">
        <v>1</v>
      </c>
      <c r="O18" s="849">
        <v>374</v>
      </c>
      <c r="P18" s="837"/>
      <c r="Q18" s="850">
        <v>374</v>
      </c>
    </row>
    <row r="19" spans="1:17" ht="14.4" customHeight="1" x14ac:dyDescent="0.3">
      <c r="A19" s="831" t="s">
        <v>4840</v>
      </c>
      <c r="B19" s="832" t="s">
        <v>4786</v>
      </c>
      <c r="C19" s="832" t="s">
        <v>4728</v>
      </c>
      <c r="D19" s="832" t="s">
        <v>4809</v>
      </c>
      <c r="E19" s="832" t="s">
        <v>4810</v>
      </c>
      <c r="F19" s="849">
        <v>1</v>
      </c>
      <c r="G19" s="849">
        <v>251</v>
      </c>
      <c r="H19" s="849">
        <v>0.25</v>
      </c>
      <c r="I19" s="849">
        <v>251</v>
      </c>
      <c r="J19" s="849">
        <v>4</v>
      </c>
      <c r="K19" s="849">
        <v>1004</v>
      </c>
      <c r="L19" s="849">
        <v>1</v>
      </c>
      <c r="M19" s="849">
        <v>251</v>
      </c>
      <c r="N19" s="849">
        <v>1</v>
      </c>
      <c r="O19" s="849">
        <v>252</v>
      </c>
      <c r="P19" s="837">
        <v>0.25099601593625498</v>
      </c>
      <c r="Q19" s="850">
        <v>252</v>
      </c>
    </row>
    <row r="20" spans="1:17" ht="14.4" customHeight="1" x14ac:dyDescent="0.3">
      <c r="A20" s="831" t="s">
        <v>4840</v>
      </c>
      <c r="B20" s="832" t="s">
        <v>4786</v>
      </c>
      <c r="C20" s="832" t="s">
        <v>4728</v>
      </c>
      <c r="D20" s="832" t="s">
        <v>4809</v>
      </c>
      <c r="E20" s="832" t="s">
        <v>4841</v>
      </c>
      <c r="F20" s="849">
        <v>2</v>
      </c>
      <c r="G20" s="849">
        <v>502</v>
      </c>
      <c r="H20" s="849"/>
      <c r="I20" s="849">
        <v>251</v>
      </c>
      <c r="J20" s="849"/>
      <c r="K20" s="849"/>
      <c r="L20" s="849"/>
      <c r="M20" s="849"/>
      <c r="N20" s="849">
        <v>1</v>
      </c>
      <c r="O20" s="849">
        <v>252</v>
      </c>
      <c r="P20" s="837"/>
      <c r="Q20" s="850">
        <v>252</v>
      </c>
    </row>
    <row r="21" spans="1:17" ht="14.4" customHeight="1" x14ac:dyDescent="0.3">
      <c r="A21" s="831" t="s">
        <v>4840</v>
      </c>
      <c r="B21" s="832" t="s">
        <v>4811</v>
      </c>
      <c r="C21" s="832" t="s">
        <v>4812</v>
      </c>
      <c r="D21" s="832" t="s">
        <v>4842</v>
      </c>
      <c r="E21" s="832" t="s">
        <v>4814</v>
      </c>
      <c r="F21" s="849"/>
      <c r="G21" s="849"/>
      <c r="H21" s="849"/>
      <c r="I21" s="849"/>
      <c r="J21" s="849"/>
      <c r="K21" s="849"/>
      <c r="L21" s="849"/>
      <c r="M21" s="849"/>
      <c r="N21" s="849">
        <v>2</v>
      </c>
      <c r="O21" s="849">
        <v>13354.96</v>
      </c>
      <c r="P21" s="837"/>
      <c r="Q21" s="850">
        <v>6677.48</v>
      </c>
    </row>
    <row r="22" spans="1:17" ht="14.4" customHeight="1" x14ac:dyDescent="0.3">
      <c r="A22" s="831" t="s">
        <v>4840</v>
      </c>
      <c r="B22" s="832" t="s">
        <v>4811</v>
      </c>
      <c r="C22" s="832" t="s">
        <v>4812</v>
      </c>
      <c r="D22" s="832" t="s">
        <v>4813</v>
      </c>
      <c r="E22" s="832" t="s">
        <v>4814</v>
      </c>
      <c r="F22" s="849"/>
      <c r="G22" s="849"/>
      <c r="H22" s="849"/>
      <c r="I22" s="849"/>
      <c r="J22" s="849"/>
      <c r="K22" s="849"/>
      <c r="L22" s="849"/>
      <c r="M22" s="849"/>
      <c r="N22" s="849">
        <v>2</v>
      </c>
      <c r="O22" s="849">
        <v>11136</v>
      </c>
      <c r="P22" s="837"/>
      <c r="Q22" s="850">
        <v>5568</v>
      </c>
    </row>
    <row r="23" spans="1:17" ht="14.4" customHeight="1" x14ac:dyDescent="0.3">
      <c r="A23" s="831" t="s">
        <v>4840</v>
      </c>
      <c r="B23" s="832" t="s">
        <v>4811</v>
      </c>
      <c r="C23" s="832" t="s">
        <v>4812</v>
      </c>
      <c r="D23" s="832" t="s">
        <v>4843</v>
      </c>
      <c r="E23" s="832" t="s">
        <v>4814</v>
      </c>
      <c r="F23" s="849"/>
      <c r="G23" s="849"/>
      <c r="H23" s="849"/>
      <c r="I23" s="849"/>
      <c r="J23" s="849"/>
      <c r="K23" s="849"/>
      <c r="L23" s="849"/>
      <c r="M23" s="849"/>
      <c r="N23" s="849">
        <v>1</v>
      </c>
      <c r="O23" s="849">
        <v>6071</v>
      </c>
      <c r="P23" s="837"/>
      <c r="Q23" s="850">
        <v>6071</v>
      </c>
    </row>
    <row r="24" spans="1:17" ht="14.4" customHeight="1" x14ac:dyDescent="0.3">
      <c r="A24" s="831" t="s">
        <v>4840</v>
      </c>
      <c r="B24" s="832" t="s">
        <v>4811</v>
      </c>
      <c r="C24" s="832" t="s">
        <v>4728</v>
      </c>
      <c r="D24" s="832" t="s">
        <v>4817</v>
      </c>
      <c r="E24" s="832" t="s">
        <v>4818</v>
      </c>
      <c r="F24" s="849"/>
      <c r="G24" s="849"/>
      <c r="H24" s="849"/>
      <c r="I24" s="849"/>
      <c r="J24" s="849"/>
      <c r="K24" s="849"/>
      <c r="L24" s="849"/>
      <c r="M24" s="849"/>
      <c r="N24" s="849">
        <v>4</v>
      </c>
      <c r="O24" s="849">
        <v>2320</v>
      </c>
      <c r="P24" s="837"/>
      <c r="Q24" s="850">
        <v>580</v>
      </c>
    </row>
    <row r="25" spans="1:17" ht="14.4" customHeight="1" x14ac:dyDescent="0.3">
      <c r="A25" s="831" t="s">
        <v>4840</v>
      </c>
      <c r="B25" s="832" t="s">
        <v>4811</v>
      </c>
      <c r="C25" s="832" t="s">
        <v>4728</v>
      </c>
      <c r="D25" s="832" t="s">
        <v>4817</v>
      </c>
      <c r="E25" s="832" t="s">
        <v>4819</v>
      </c>
      <c r="F25" s="849"/>
      <c r="G25" s="849"/>
      <c r="H25" s="849"/>
      <c r="I25" s="849"/>
      <c r="J25" s="849"/>
      <c r="K25" s="849"/>
      <c r="L25" s="849"/>
      <c r="M25" s="849"/>
      <c r="N25" s="849">
        <v>1</v>
      </c>
      <c r="O25" s="849">
        <v>580</v>
      </c>
      <c r="P25" s="837"/>
      <c r="Q25" s="850">
        <v>580</v>
      </c>
    </row>
    <row r="26" spans="1:17" ht="14.4" customHeight="1" x14ac:dyDescent="0.3">
      <c r="A26" s="831" t="s">
        <v>4844</v>
      </c>
      <c r="B26" s="832" t="s">
        <v>4724</v>
      </c>
      <c r="C26" s="832" t="s">
        <v>4728</v>
      </c>
      <c r="D26" s="832" t="s">
        <v>4746</v>
      </c>
      <c r="E26" s="832" t="s">
        <v>4747</v>
      </c>
      <c r="F26" s="849">
        <v>1</v>
      </c>
      <c r="G26" s="849">
        <v>1008</v>
      </c>
      <c r="H26" s="849">
        <v>0.9990089197224975</v>
      </c>
      <c r="I26" s="849">
        <v>1008</v>
      </c>
      <c r="J26" s="849">
        <v>1</v>
      </c>
      <c r="K26" s="849">
        <v>1009</v>
      </c>
      <c r="L26" s="849">
        <v>1</v>
      </c>
      <c r="M26" s="849">
        <v>1009</v>
      </c>
      <c r="N26" s="849">
        <v>1</v>
      </c>
      <c r="O26" s="849">
        <v>1010</v>
      </c>
      <c r="P26" s="837">
        <v>1.0009910802775024</v>
      </c>
      <c r="Q26" s="850">
        <v>1010</v>
      </c>
    </row>
    <row r="27" spans="1:17" ht="14.4" customHeight="1" x14ac:dyDescent="0.3">
      <c r="A27" s="831" t="s">
        <v>4844</v>
      </c>
      <c r="B27" s="832" t="s">
        <v>4724</v>
      </c>
      <c r="C27" s="832" t="s">
        <v>4728</v>
      </c>
      <c r="D27" s="832" t="s">
        <v>4746</v>
      </c>
      <c r="E27" s="832" t="s">
        <v>4748</v>
      </c>
      <c r="F27" s="849"/>
      <c r="G27" s="849"/>
      <c r="H27" s="849"/>
      <c r="I27" s="849"/>
      <c r="J27" s="849">
        <v>1</v>
      </c>
      <c r="K27" s="849">
        <v>1009</v>
      </c>
      <c r="L27" s="849">
        <v>1</v>
      </c>
      <c r="M27" s="849">
        <v>1009</v>
      </c>
      <c r="N27" s="849"/>
      <c r="O27" s="849"/>
      <c r="P27" s="837"/>
      <c r="Q27" s="850"/>
    </row>
    <row r="28" spans="1:17" ht="14.4" customHeight="1" x14ac:dyDescent="0.3">
      <c r="A28" s="831" t="s">
        <v>4844</v>
      </c>
      <c r="B28" s="832" t="s">
        <v>4811</v>
      </c>
      <c r="C28" s="832" t="s">
        <v>4812</v>
      </c>
      <c r="D28" s="832" t="s">
        <v>4813</v>
      </c>
      <c r="E28" s="832" t="s">
        <v>4814</v>
      </c>
      <c r="F28" s="849"/>
      <c r="G28" s="849"/>
      <c r="H28" s="849"/>
      <c r="I28" s="849"/>
      <c r="J28" s="849"/>
      <c r="K28" s="849"/>
      <c r="L28" s="849"/>
      <c r="M28" s="849"/>
      <c r="N28" s="849">
        <v>1</v>
      </c>
      <c r="O28" s="849">
        <v>5568</v>
      </c>
      <c r="P28" s="837"/>
      <c r="Q28" s="850">
        <v>5568</v>
      </c>
    </row>
    <row r="29" spans="1:17" ht="14.4" customHeight="1" x14ac:dyDescent="0.3">
      <c r="A29" s="831" t="s">
        <v>4844</v>
      </c>
      <c r="B29" s="832" t="s">
        <v>4811</v>
      </c>
      <c r="C29" s="832" t="s">
        <v>4812</v>
      </c>
      <c r="D29" s="832" t="s">
        <v>4815</v>
      </c>
      <c r="E29" s="832" t="s">
        <v>4816</v>
      </c>
      <c r="F29" s="849"/>
      <c r="G29" s="849"/>
      <c r="H29" s="849"/>
      <c r="I29" s="849"/>
      <c r="J29" s="849"/>
      <c r="K29" s="849"/>
      <c r="L29" s="849"/>
      <c r="M29" s="849"/>
      <c r="N29" s="849">
        <v>6</v>
      </c>
      <c r="O29" s="849">
        <v>26210.58</v>
      </c>
      <c r="P29" s="837"/>
      <c r="Q29" s="850">
        <v>4368.43</v>
      </c>
    </row>
    <row r="30" spans="1:17" ht="14.4" customHeight="1" x14ac:dyDescent="0.3">
      <c r="A30" s="831" t="s">
        <v>4844</v>
      </c>
      <c r="B30" s="832" t="s">
        <v>4811</v>
      </c>
      <c r="C30" s="832" t="s">
        <v>4812</v>
      </c>
      <c r="D30" s="832" t="s">
        <v>4843</v>
      </c>
      <c r="E30" s="832" t="s">
        <v>4814</v>
      </c>
      <c r="F30" s="849"/>
      <c r="G30" s="849"/>
      <c r="H30" s="849"/>
      <c r="I30" s="849"/>
      <c r="J30" s="849"/>
      <c r="K30" s="849"/>
      <c r="L30" s="849"/>
      <c r="M30" s="849"/>
      <c r="N30" s="849">
        <v>1</v>
      </c>
      <c r="O30" s="849">
        <v>6071</v>
      </c>
      <c r="P30" s="837"/>
      <c r="Q30" s="850">
        <v>6071</v>
      </c>
    </row>
    <row r="31" spans="1:17" ht="14.4" customHeight="1" x14ac:dyDescent="0.3">
      <c r="A31" s="831" t="s">
        <v>4844</v>
      </c>
      <c r="B31" s="832" t="s">
        <v>4811</v>
      </c>
      <c r="C31" s="832" t="s">
        <v>4728</v>
      </c>
      <c r="D31" s="832" t="s">
        <v>4817</v>
      </c>
      <c r="E31" s="832" t="s">
        <v>4818</v>
      </c>
      <c r="F31" s="849"/>
      <c r="G31" s="849"/>
      <c r="H31" s="849"/>
      <c r="I31" s="849"/>
      <c r="J31" s="849"/>
      <c r="K31" s="849"/>
      <c r="L31" s="849"/>
      <c r="M31" s="849"/>
      <c r="N31" s="849">
        <v>6</v>
      </c>
      <c r="O31" s="849">
        <v>3480</v>
      </c>
      <c r="P31" s="837"/>
      <c r="Q31" s="850">
        <v>580</v>
      </c>
    </row>
    <row r="32" spans="1:17" ht="14.4" customHeight="1" x14ac:dyDescent="0.3">
      <c r="A32" s="831" t="s">
        <v>4844</v>
      </c>
      <c r="B32" s="832" t="s">
        <v>4811</v>
      </c>
      <c r="C32" s="832" t="s">
        <v>4728</v>
      </c>
      <c r="D32" s="832" t="s">
        <v>4817</v>
      </c>
      <c r="E32" s="832" t="s">
        <v>4819</v>
      </c>
      <c r="F32" s="849"/>
      <c r="G32" s="849"/>
      <c r="H32" s="849"/>
      <c r="I32" s="849"/>
      <c r="J32" s="849"/>
      <c r="K32" s="849"/>
      <c r="L32" s="849"/>
      <c r="M32" s="849"/>
      <c r="N32" s="849">
        <v>7</v>
      </c>
      <c r="O32" s="849">
        <v>4060</v>
      </c>
      <c r="P32" s="837"/>
      <c r="Q32" s="850">
        <v>580</v>
      </c>
    </row>
    <row r="33" spans="1:17" ht="14.4" customHeight="1" x14ac:dyDescent="0.3">
      <c r="A33" s="831" t="s">
        <v>4845</v>
      </c>
      <c r="B33" s="832" t="s">
        <v>4724</v>
      </c>
      <c r="C33" s="832" t="s">
        <v>4728</v>
      </c>
      <c r="D33" s="832" t="s">
        <v>4746</v>
      </c>
      <c r="E33" s="832" t="s">
        <v>4747</v>
      </c>
      <c r="F33" s="849"/>
      <c r="G33" s="849"/>
      <c r="H33" s="849"/>
      <c r="I33" s="849"/>
      <c r="J33" s="849">
        <v>1</v>
      </c>
      <c r="K33" s="849">
        <v>1009</v>
      </c>
      <c r="L33" s="849">
        <v>1</v>
      </c>
      <c r="M33" s="849">
        <v>1009</v>
      </c>
      <c r="N33" s="849">
        <v>2</v>
      </c>
      <c r="O33" s="849">
        <v>2020</v>
      </c>
      <c r="P33" s="837">
        <v>2.0019821605550048</v>
      </c>
      <c r="Q33" s="850">
        <v>1010</v>
      </c>
    </row>
    <row r="34" spans="1:17" ht="14.4" customHeight="1" x14ac:dyDescent="0.3">
      <c r="A34" s="831" t="s">
        <v>4845</v>
      </c>
      <c r="B34" s="832" t="s">
        <v>4724</v>
      </c>
      <c r="C34" s="832" t="s">
        <v>4728</v>
      </c>
      <c r="D34" s="832" t="s">
        <v>4746</v>
      </c>
      <c r="E34" s="832" t="s">
        <v>4748</v>
      </c>
      <c r="F34" s="849">
        <v>1</v>
      </c>
      <c r="G34" s="849">
        <v>1008</v>
      </c>
      <c r="H34" s="849">
        <v>0.24975222993062438</v>
      </c>
      <c r="I34" s="849">
        <v>1008</v>
      </c>
      <c r="J34" s="849">
        <v>4</v>
      </c>
      <c r="K34" s="849">
        <v>4036</v>
      </c>
      <c r="L34" s="849">
        <v>1</v>
      </c>
      <c r="M34" s="849">
        <v>1009</v>
      </c>
      <c r="N34" s="849">
        <v>1</v>
      </c>
      <c r="O34" s="849">
        <v>1010</v>
      </c>
      <c r="P34" s="837">
        <v>0.2502477700693756</v>
      </c>
      <c r="Q34" s="850">
        <v>1010</v>
      </c>
    </row>
    <row r="35" spans="1:17" ht="14.4" customHeight="1" x14ac:dyDescent="0.3">
      <c r="A35" s="831" t="s">
        <v>4845</v>
      </c>
      <c r="B35" s="832" t="s">
        <v>4724</v>
      </c>
      <c r="C35" s="832" t="s">
        <v>4728</v>
      </c>
      <c r="D35" s="832" t="s">
        <v>4755</v>
      </c>
      <c r="E35" s="832" t="s">
        <v>4756</v>
      </c>
      <c r="F35" s="849"/>
      <c r="G35" s="849"/>
      <c r="H35" s="849"/>
      <c r="I35" s="849"/>
      <c r="J35" s="849">
        <v>1</v>
      </c>
      <c r="K35" s="849">
        <v>33.33</v>
      </c>
      <c r="L35" s="849">
        <v>1</v>
      </c>
      <c r="M35" s="849">
        <v>33.33</v>
      </c>
      <c r="N35" s="849"/>
      <c r="O35" s="849"/>
      <c r="P35" s="837"/>
      <c r="Q35" s="850"/>
    </row>
    <row r="36" spans="1:17" ht="14.4" customHeight="1" x14ac:dyDescent="0.3">
      <c r="A36" s="831" t="s">
        <v>4845</v>
      </c>
      <c r="B36" s="832" t="s">
        <v>4724</v>
      </c>
      <c r="C36" s="832" t="s">
        <v>4728</v>
      </c>
      <c r="D36" s="832" t="s">
        <v>4766</v>
      </c>
      <c r="E36" s="832" t="s">
        <v>4768</v>
      </c>
      <c r="F36" s="849"/>
      <c r="G36" s="849"/>
      <c r="H36" s="849"/>
      <c r="I36" s="849"/>
      <c r="J36" s="849">
        <v>1</v>
      </c>
      <c r="K36" s="849">
        <v>2015</v>
      </c>
      <c r="L36" s="849">
        <v>1</v>
      </c>
      <c r="M36" s="849">
        <v>2015</v>
      </c>
      <c r="N36" s="849"/>
      <c r="O36" s="849"/>
      <c r="P36" s="837"/>
      <c r="Q36" s="850"/>
    </row>
    <row r="37" spans="1:17" ht="14.4" customHeight="1" x14ac:dyDescent="0.3">
      <c r="A37" s="831" t="s">
        <v>4845</v>
      </c>
      <c r="B37" s="832" t="s">
        <v>4724</v>
      </c>
      <c r="C37" s="832" t="s">
        <v>4728</v>
      </c>
      <c r="D37" s="832" t="s">
        <v>4769</v>
      </c>
      <c r="E37" s="832" t="s">
        <v>4770</v>
      </c>
      <c r="F37" s="849"/>
      <c r="G37" s="849"/>
      <c r="H37" s="849"/>
      <c r="I37" s="849"/>
      <c r="J37" s="849">
        <v>1</v>
      </c>
      <c r="K37" s="849">
        <v>355</v>
      </c>
      <c r="L37" s="849">
        <v>1</v>
      </c>
      <c r="M37" s="849">
        <v>355</v>
      </c>
      <c r="N37" s="849"/>
      <c r="O37" s="849"/>
      <c r="P37" s="837"/>
      <c r="Q37" s="850"/>
    </row>
    <row r="38" spans="1:17" ht="14.4" customHeight="1" x14ac:dyDescent="0.3">
      <c r="A38" s="831" t="s">
        <v>4845</v>
      </c>
      <c r="B38" s="832" t="s">
        <v>4786</v>
      </c>
      <c r="C38" s="832" t="s">
        <v>4728</v>
      </c>
      <c r="D38" s="832" t="s">
        <v>4791</v>
      </c>
      <c r="E38" s="832" t="s">
        <v>4792</v>
      </c>
      <c r="F38" s="849"/>
      <c r="G38" s="849"/>
      <c r="H38" s="849"/>
      <c r="I38" s="849"/>
      <c r="J38" s="849"/>
      <c r="K38" s="849"/>
      <c r="L38" s="849"/>
      <c r="M38" s="849"/>
      <c r="N38" s="849">
        <v>1</v>
      </c>
      <c r="O38" s="849">
        <v>127</v>
      </c>
      <c r="P38" s="837"/>
      <c r="Q38" s="850">
        <v>127</v>
      </c>
    </row>
    <row r="39" spans="1:17" ht="14.4" customHeight="1" x14ac:dyDescent="0.3">
      <c r="A39" s="831" t="s">
        <v>4845</v>
      </c>
      <c r="B39" s="832" t="s">
        <v>4786</v>
      </c>
      <c r="C39" s="832" t="s">
        <v>4728</v>
      </c>
      <c r="D39" s="832" t="s">
        <v>4791</v>
      </c>
      <c r="E39" s="832" t="s">
        <v>4793</v>
      </c>
      <c r="F39" s="849">
        <v>1</v>
      </c>
      <c r="G39" s="849">
        <v>126</v>
      </c>
      <c r="H39" s="849"/>
      <c r="I39" s="849">
        <v>126</v>
      </c>
      <c r="J39" s="849"/>
      <c r="K39" s="849"/>
      <c r="L39" s="849"/>
      <c r="M39" s="849"/>
      <c r="N39" s="849">
        <v>1</v>
      </c>
      <c r="O39" s="849">
        <v>127</v>
      </c>
      <c r="P39" s="837"/>
      <c r="Q39" s="850">
        <v>127</v>
      </c>
    </row>
    <row r="40" spans="1:17" ht="14.4" customHeight="1" x14ac:dyDescent="0.3">
      <c r="A40" s="831" t="s">
        <v>4845</v>
      </c>
      <c r="B40" s="832" t="s">
        <v>4786</v>
      </c>
      <c r="C40" s="832" t="s">
        <v>4728</v>
      </c>
      <c r="D40" s="832" t="s">
        <v>4809</v>
      </c>
      <c r="E40" s="832" t="s">
        <v>4810</v>
      </c>
      <c r="F40" s="849"/>
      <c r="G40" s="849"/>
      <c r="H40" s="849"/>
      <c r="I40" s="849"/>
      <c r="J40" s="849">
        <v>1</v>
      </c>
      <c r="K40" s="849">
        <v>251</v>
      </c>
      <c r="L40" s="849">
        <v>1</v>
      </c>
      <c r="M40" s="849">
        <v>251</v>
      </c>
      <c r="N40" s="849"/>
      <c r="O40" s="849"/>
      <c r="P40" s="837"/>
      <c r="Q40" s="850"/>
    </row>
    <row r="41" spans="1:17" ht="14.4" customHeight="1" x14ac:dyDescent="0.3">
      <c r="A41" s="831" t="s">
        <v>4845</v>
      </c>
      <c r="B41" s="832" t="s">
        <v>4811</v>
      </c>
      <c r="C41" s="832" t="s">
        <v>4812</v>
      </c>
      <c r="D41" s="832" t="s">
        <v>4842</v>
      </c>
      <c r="E41" s="832" t="s">
        <v>4814</v>
      </c>
      <c r="F41" s="849"/>
      <c r="G41" s="849"/>
      <c r="H41" s="849"/>
      <c r="I41" s="849"/>
      <c r="J41" s="849"/>
      <c r="K41" s="849"/>
      <c r="L41" s="849"/>
      <c r="M41" s="849"/>
      <c r="N41" s="849">
        <v>2</v>
      </c>
      <c r="O41" s="849">
        <v>13354.96</v>
      </c>
      <c r="P41" s="837"/>
      <c r="Q41" s="850">
        <v>6677.48</v>
      </c>
    </row>
    <row r="42" spans="1:17" ht="14.4" customHeight="1" x14ac:dyDescent="0.3">
      <c r="A42" s="831" t="s">
        <v>4845</v>
      </c>
      <c r="B42" s="832" t="s">
        <v>4811</v>
      </c>
      <c r="C42" s="832" t="s">
        <v>4812</v>
      </c>
      <c r="D42" s="832" t="s">
        <v>4815</v>
      </c>
      <c r="E42" s="832" t="s">
        <v>4816</v>
      </c>
      <c r="F42" s="849"/>
      <c r="G42" s="849"/>
      <c r="H42" s="849"/>
      <c r="I42" s="849"/>
      <c r="J42" s="849"/>
      <c r="K42" s="849"/>
      <c r="L42" s="849"/>
      <c r="M42" s="849"/>
      <c r="N42" s="849">
        <v>1</v>
      </c>
      <c r="O42" s="849">
        <v>4368.43</v>
      </c>
      <c r="P42" s="837"/>
      <c r="Q42" s="850">
        <v>4368.43</v>
      </c>
    </row>
    <row r="43" spans="1:17" ht="14.4" customHeight="1" x14ac:dyDescent="0.3">
      <c r="A43" s="831" t="s">
        <v>4845</v>
      </c>
      <c r="B43" s="832" t="s">
        <v>4811</v>
      </c>
      <c r="C43" s="832" t="s">
        <v>4728</v>
      </c>
      <c r="D43" s="832" t="s">
        <v>4817</v>
      </c>
      <c r="E43" s="832" t="s">
        <v>4818</v>
      </c>
      <c r="F43" s="849"/>
      <c r="G43" s="849"/>
      <c r="H43" s="849"/>
      <c r="I43" s="849"/>
      <c r="J43" s="849"/>
      <c r="K43" s="849"/>
      <c r="L43" s="849"/>
      <c r="M43" s="849"/>
      <c r="N43" s="849">
        <v>1</v>
      </c>
      <c r="O43" s="849">
        <v>580</v>
      </c>
      <c r="P43" s="837"/>
      <c r="Q43" s="850">
        <v>580</v>
      </c>
    </row>
    <row r="44" spans="1:17" ht="14.4" customHeight="1" x14ac:dyDescent="0.3">
      <c r="A44" s="831" t="s">
        <v>4845</v>
      </c>
      <c r="B44" s="832" t="s">
        <v>4811</v>
      </c>
      <c r="C44" s="832" t="s">
        <v>4728</v>
      </c>
      <c r="D44" s="832" t="s">
        <v>4817</v>
      </c>
      <c r="E44" s="832" t="s">
        <v>4819</v>
      </c>
      <c r="F44" s="849"/>
      <c r="G44" s="849"/>
      <c r="H44" s="849"/>
      <c r="I44" s="849"/>
      <c r="J44" s="849"/>
      <c r="K44" s="849"/>
      <c r="L44" s="849"/>
      <c r="M44" s="849"/>
      <c r="N44" s="849">
        <v>2</v>
      </c>
      <c r="O44" s="849">
        <v>1160</v>
      </c>
      <c r="P44" s="837"/>
      <c r="Q44" s="850">
        <v>580</v>
      </c>
    </row>
    <row r="45" spans="1:17" ht="14.4" customHeight="1" x14ac:dyDescent="0.3">
      <c r="A45" s="831" t="s">
        <v>4846</v>
      </c>
      <c r="B45" s="832" t="s">
        <v>4724</v>
      </c>
      <c r="C45" s="832" t="s">
        <v>4728</v>
      </c>
      <c r="D45" s="832" t="s">
        <v>4746</v>
      </c>
      <c r="E45" s="832" t="s">
        <v>4747</v>
      </c>
      <c r="F45" s="849">
        <v>1</v>
      </c>
      <c r="G45" s="849">
        <v>1008</v>
      </c>
      <c r="H45" s="849"/>
      <c r="I45" s="849">
        <v>1008</v>
      </c>
      <c r="J45" s="849"/>
      <c r="K45" s="849"/>
      <c r="L45" s="849"/>
      <c r="M45" s="849"/>
      <c r="N45" s="849">
        <v>1</v>
      </c>
      <c r="O45" s="849">
        <v>1010</v>
      </c>
      <c r="P45" s="837"/>
      <c r="Q45" s="850">
        <v>1010</v>
      </c>
    </row>
    <row r="46" spans="1:17" ht="14.4" customHeight="1" x14ac:dyDescent="0.3">
      <c r="A46" s="831" t="s">
        <v>4846</v>
      </c>
      <c r="B46" s="832" t="s">
        <v>4724</v>
      </c>
      <c r="C46" s="832" t="s">
        <v>4728</v>
      </c>
      <c r="D46" s="832" t="s">
        <v>4746</v>
      </c>
      <c r="E46" s="832" t="s">
        <v>4748</v>
      </c>
      <c r="F46" s="849"/>
      <c r="G46" s="849"/>
      <c r="H46" s="849"/>
      <c r="I46" s="849"/>
      <c r="J46" s="849">
        <v>1</v>
      </c>
      <c r="K46" s="849">
        <v>1009</v>
      </c>
      <c r="L46" s="849">
        <v>1</v>
      </c>
      <c r="M46" s="849">
        <v>1009</v>
      </c>
      <c r="N46" s="849"/>
      <c r="O46" s="849"/>
      <c r="P46" s="837"/>
      <c r="Q46" s="850"/>
    </row>
    <row r="47" spans="1:17" ht="14.4" customHeight="1" x14ac:dyDescent="0.3">
      <c r="A47" s="831" t="s">
        <v>4846</v>
      </c>
      <c r="B47" s="832" t="s">
        <v>4724</v>
      </c>
      <c r="C47" s="832" t="s">
        <v>4728</v>
      </c>
      <c r="D47" s="832" t="s">
        <v>4766</v>
      </c>
      <c r="E47" s="832" t="s">
        <v>4767</v>
      </c>
      <c r="F47" s="849"/>
      <c r="G47" s="849"/>
      <c r="H47" s="849"/>
      <c r="I47" s="849"/>
      <c r="J47" s="849"/>
      <c r="K47" s="849"/>
      <c r="L47" s="849"/>
      <c r="M47" s="849"/>
      <c r="N47" s="849">
        <v>1</v>
      </c>
      <c r="O47" s="849">
        <v>2016</v>
      </c>
      <c r="P47" s="837"/>
      <c r="Q47" s="850">
        <v>2016</v>
      </c>
    </row>
    <row r="48" spans="1:17" ht="14.4" customHeight="1" x14ac:dyDescent="0.3">
      <c r="A48" s="831" t="s">
        <v>4846</v>
      </c>
      <c r="B48" s="832" t="s">
        <v>4811</v>
      </c>
      <c r="C48" s="832" t="s">
        <v>4812</v>
      </c>
      <c r="D48" s="832" t="s">
        <v>4847</v>
      </c>
      <c r="E48" s="832" t="s">
        <v>4848</v>
      </c>
      <c r="F48" s="849"/>
      <c r="G48" s="849"/>
      <c r="H48" s="849"/>
      <c r="I48" s="849"/>
      <c r="J48" s="849"/>
      <c r="K48" s="849"/>
      <c r="L48" s="849"/>
      <c r="M48" s="849"/>
      <c r="N48" s="849">
        <v>2</v>
      </c>
      <c r="O48" s="849">
        <v>9712.7199999999993</v>
      </c>
      <c r="P48" s="837"/>
      <c r="Q48" s="850">
        <v>4856.3599999999997</v>
      </c>
    </row>
    <row r="49" spans="1:17" ht="14.4" customHeight="1" x14ac:dyDescent="0.3">
      <c r="A49" s="831" t="s">
        <v>4846</v>
      </c>
      <c r="B49" s="832" t="s">
        <v>4811</v>
      </c>
      <c r="C49" s="832" t="s">
        <v>4812</v>
      </c>
      <c r="D49" s="832" t="s">
        <v>4842</v>
      </c>
      <c r="E49" s="832" t="s">
        <v>4814</v>
      </c>
      <c r="F49" s="849"/>
      <c r="G49" s="849"/>
      <c r="H49" s="849"/>
      <c r="I49" s="849"/>
      <c r="J49" s="849"/>
      <c r="K49" s="849"/>
      <c r="L49" s="849"/>
      <c r="M49" s="849"/>
      <c r="N49" s="849">
        <v>16</v>
      </c>
      <c r="O49" s="849">
        <v>106839.67999999998</v>
      </c>
      <c r="P49" s="837"/>
      <c r="Q49" s="850">
        <v>6677.4799999999987</v>
      </c>
    </row>
    <row r="50" spans="1:17" ht="14.4" customHeight="1" x14ac:dyDescent="0.3">
      <c r="A50" s="831" t="s">
        <v>4846</v>
      </c>
      <c r="B50" s="832" t="s">
        <v>4811</v>
      </c>
      <c r="C50" s="832" t="s">
        <v>4812</v>
      </c>
      <c r="D50" s="832" t="s">
        <v>4813</v>
      </c>
      <c r="E50" s="832" t="s">
        <v>4814</v>
      </c>
      <c r="F50" s="849"/>
      <c r="G50" s="849"/>
      <c r="H50" s="849"/>
      <c r="I50" s="849"/>
      <c r="J50" s="849"/>
      <c r="K50" s="849"/>
      <c r="L50" s="849"/>
      <c r="M50" s="849"/>
      <c r="N50" s="849">
        <v>8</v>
      </c>
      <c r="O50" s="849">
        <v>44544</v>
      </c>
      <c r="P50" s="837"/>
      <c r="Q50" s="850">
        <v>5568</v>
      </c>
    </row>
    <row r="51" spans="1:17" ht="14.4" customHeight="1" x14ac:dyDescent="0.3">
      <c r="A51" s="831" t="s">
        <v>4846</v>
      </c>
      <c r="B51" s="832" t="s">
        <v>4811</v>
      </c>
      <c r="C51" s="832" t="s">
        <v>4812</v>
      </c>
      <c r="D51" s="832" t="s">
        <v>4815</v>
      </c>
      <c r="E51" s="832" t="s">
        <v>4816</v>
      </c>
      <c r="F51" s="849"/>
      <c r="G51" s="849"/>
      <c r="H51" s="849"/>
      <c r="I51" s="849"/>
      <c r="J51" s="849"/>
      <c r="K51" s="849"/>
      <c r="L51" s="849"/>
      <c r="M51" s="849"/>
      <c r="N51" s="849">
        <v>2</v>
      </c>
      <c r="O51" s="849">
        <v>8736.86</v>
      </c>
      <c r="P51" s="837"/>
      <c r="Q51" s="850">
        <v>4368.43</v>
      </c>
    </row>
    <row r="52" spans="1:17" ht="14.4" customHeight="1" x14ac:dyDescent="0.3">
      <c r="A52" s="831" t="s">
        <v>4846</v>
      </c>
      <c r="B52" s="832" t="s">
        <v>4811</v>
      </c>
      <c r="C52" s="832" t="s">
        <v>4812</v>
      </c>
      <c r="D52" s="832" t="s">
        <v>4849</v>
      </c>
      <c r="E52" s="832" t="s">
        <v>4816</v>
      </c>
      <c r="F52" s="849"/>
      <c r="G52" s="849"/>
      <c r="H52" s="849"/>
      <c r="I52" s="849"/>
      <c r="J52" s="849"/>
      <c r="K52" s="849"/>
      <c r="L52" s="849"/>
      <c r="M52" s="849"/>
      <c r="N52" s="849">
        <v>5</v>
      </c>
      <c r="O52" s="849">
        <v>12462.25</v>
      </c>
      <c r="P52" s="837"/>
      <c r="Q52" s="850">
        <v>2492.4499999999998</v>
      </c>
    </row>
    <row r="53" spans="1:17" ht="14.4" customHeight="1" x14ac:dyDescent="0.3">
      <c r="A53" s="831" t="s">
        <v>4846</v>
      </c>
      <c r="B53" s="832" t="s">
        <v>4811</v>
      </c>
      <c r="C53" s="832" t="s">
        <v>4728</v>
      </c>
      <c r="D53" s="832" t="s">
        <v>4817</v>
      </c>
      <c r="E53" s="832" t="s">
        <v>4818</v>
      </c>
      <c r="F53" s="849"/>
      <c r="G53" s="849"/>
      <c r="H53" s="849"/>
      <c r="I53" s="849"/>
      <c r="J53" s="849"/>
      <c r="K53" s="849"/>
      <c r="L53" s="849"/>
      <c r="M53" s="849"/>
      <c r="N53" s="849">
        <v>33</v>
      </c>
      <c r="O53" s="849">
        <v>19140</v>
      </c>
      <c r="P53" s="837"/>
      <c r="Q53" s="850">
        <v>580</v>
      </c>
    </row>
    <row r="54" spans="1:17" ht="14.4" customHeight="1" x14ac:dyDescent="0.3">
      <c r="A54" s="831" t="s">
        <v>4846</v>
      </c>
      <c r="B54" s="832" t="s">
        <v>4811</v>
      </c>
      <c r="C54" s="832" t="s">
        <v>4728</v>
      </c>
      <c r="D54" s="832" t="s">
        <v>4817</v>
      </c>
      <c r="E54" s="832" t="s">
        <v>4819</v>
      </c>
      <c r="F54" s="849"/>
      <c r="G54" s="849"/>
      <c r="H54" s="849"/>
      <c r="I54" s="849"/>
      <c r="J54" s="849"/>
      <c r="K54" s="849"/>
      <c r="L54" s="849"/>
      <c r="M54" s="849"/>
      <c r="N54" s="849">
        <v>2</v>
      </c>
      <c r="O54" s="849">
        <v>1160</v>
      </c>
      <c r="P54" s="837"/>
      <c r="Q54" s="850">
        <v>580</v>
      </c>
    </row>
    <row r="55" spans="1:17" ht="14.4" customHeight="1" x14ac:dyDescent="0.3">
      <c r="A55" s="831" t="s">
        <v>4850</v>
      </c>
      <c r="B55" s="832" t="s">
        <v>4724</v>
      </c>
      <c r="C55" s="832" t="s">
        <v>4728</v>
      </c>
      <c r="D55" s="832" t="s">
        <v>4746</v>
      </c>
      <c r="E55" s="832" t="s">
        <v>4747</v>
      </c>
      <c r="F55" s="849">
        <v>1</v>
      </c>
      <c r="G55" s="849">
        <v>1008</v>
      </c>
      <c r="H55" s="849"/>
      <c r="I55" s="849">
        <v>1008</v>
      </c>
      <c r="J55" s="849"/>
      <c r="K55" s="849"/>
      <c r="L55" s="849"/>
      <c r="M55" s="849"/>
      <c r="N55" s="849"/>
      <c r="O55" s="849"/>
      <c r="P55" s="837"/>
      <c r="Q55" s="850"/>
    </row>
    <row r="56" spans="1:17" ht="14.4" customHeight="1" x14ac:dyDescent="0.3">
      <c r="A56" s="831" t="s">
        <v>4850</v>
      </c>
      <c r="B56" s="832" t="s">
        <v>4724</v>
      </c>
      <c r="C56" s="832" t="s">
        <v>4728</v>
      </c>
      <c r="D56" s="832" t="s">
        <v>4769</v>
      </c>
      <c r="E56" s="832" t="s">
        <v>4771</v>
      </c>
      <c r="F56" s="849">
        <v>1</v>
      </c>
      <c r="G56" s="849">
        <v>354</v>
      </c>
      <c r="H56" s="849">
        <v>0.9971830985915493</v>
      </c>
      <c r="I56" s="849">
        <v>354</v>
      </c>
      <c r="J56" s="849">
        <v>1</v>
      </c>
      <c r="K56" s="849">
        <v>355</v>
      </c>
      <c r="L56" s="849">
        <v>1</v>
      </c>
      <c r="M56" s="849">
        <v>355</v>
      </c>
      <c r="N56" s="849"/>
      <c r="O56" s="849"/>
      <c r="P56" s="837"/>
      <c r="Q56" s="850"/>
    </row>
    <row r="57" spans="1:17" ht="14.4" customHeight="1" x14ac:dyDescent="0.3">
      <c r="A57" s="831" t="s">
        <v>4723</v>
      </c>
      <c r="B57" s="832" t="s">
        <v>4786</v>
      </c>
      <c r="C57" s="832" t="s">
        <v>4728</v>
      </c>
      <c r="D57" s="832" t="s">
        <v>4791</v>
      </c>
      <c r="E57" s="832" t="s">
        <v>4792</v>
      </c>
      <c r="F57" s="849"/>
      <c r="G57" s="849"/>
      <c r="H57" s="849"/>
      <c r="I57" s="849"/>
      <c r="J57" s="849"/>
      <c r="K57" s="849"/>
      <c r="L57" s="849"/>
      <c r="M57" s="849"/>
      <c r="N57" s="849">
        <v>1</v>
      </c>
      <c r="O57" s="849">
        <v>127</v>
      </c>
      <c r="P57" s="837"/>
      <c r="Q57" s="850">
        <v>127</v>
      </c>
    </row>
    <row r="58" spans="1:17" ht="14.4" customHeight="1" x14ac:dyDescent="0.3">
      <c r="A58" s="831" t="s">
        <v>4851</v>
      </c>
      <c r="B58" s="832" t="s">
        <v>4724</v>
      </c>
      <c r="C58" s="832" t="s">
        <v>4728</v>
      </c>
      <c r="D58" s="832" t="s">
        <v>4743</v>
      </c>
      <c r="E58" s="832" t="s">
        <v>4744</v>
      </c>
      <c r="F58" s="849">
        <v>1</v>
      </c>
      <c r="G58" s="849">
        <v>431</v>
      </c>
      <c r="H58" s="849"/>
      <c r="I58" s="849">
        <v>431</v>
      </c>
      <c r="J58" s="849"/>
      <c r="K58" s="849"/>
      <c r="L58" s="849"/>
      <c r="M58" s="849"/>
      <c r="N58" s="849">
        <v>1</v>
      </c>
      <c r="O58" s="849">
        <v>432</v>
      </c>
      <c r="P58" s="837"/>
      <c r="Q58" s="850">
        <v>432</v>
      </c>
    </row>
    <row r="59" spans="1:17" ht="14.4" customHeight="1" x14ac:dyDescent="0.3">
      <c r="A59" s="831" t="s">
        <v>4851</v>
      </c>
      <c r="B59" s="832" t="s">
        <v>4724</v>
      </c>
      <c r="C59" s="832" t="s">
        <v>4728</v>
      </c>
      <c r="D59" s="832" t="s">
        <v>4746</v>
      </c>
      <c r="E59" s="832" t="s">
        <v>4747</v>
      </c>
      <c r="F59" s="849">
        <v>8</v>
      </c>
      <c r="G59" s="849">
        <v>8064</v>
      </c>
      <c r="H59" s="849">
        <v>2.66402378592666</v>
      </c>
      <c r="I59" s="849">
        <v>1008</v>
      </c>
      <c r="J59" s="849">
        <v>3</v>
      </c>
      <c r="K59" s="849">
        <v>3027</v>
      </c>
      <c r="L59" s="849">
        <v>1</v>
      </c>
      <c r="M59" s="849">
        <v>1009</v>
      </c>
      <c r="N59" s="849">
        <v>16</v>
      </c>
      <c r="O59" s="849">
        <v>16160</v>
      </c>
      <c r="P59" s="837">
        <v>5.338619094813347</v>
      </c>
      <c r="Q59" s="850">
        <v>1010</v>
      </c>
    </row>
    <row r="60" spans="1:17" ht="14.4" customHeight="1" x14ac:dyDescent="0.3">
      <c r="A60" s="831" t="s">
        <v>4851</v>
      </c>
      <c r="B60" s="832" t="s">
        <v>4724</v>
      </c>
      <c r="C60" s="832" t="s">
        <v>4728</v>
      </c>
      <c r="D60" s="832" t="s">
        <v>4746</v>
      </c>
      <c r="E60" s="832" t="s">
        <v>4748</v>
      </c>
      <c r="F60" s="849">
        <v>4</v>
      </c>
      <c r="G60" s="849">
        <v>4032</v>
      </c>
      <c r="H60" s="849">
        <v>0.9990089197224975</v>
      </c>
      <c r="I60" s="849">
        <v>1008</v>
      </c>
      <c r="J60" s="849">
        <v>4</v>
      </c>
      <c r="K60" s="849">
        <v>4036</v>
      </c>
      <c r="L60" s="849">
        <v>1</v>
      </c>
      <c r="M60" s="849">
        <v>1009</v>
      </c>
      <c r="N60" s="849">
        <v>2</v>
      </c>
      <c r="O60" s="849">
        <v>2020</v>
      </c>
      <c r="P60" s="837">
        <v>0.50049554013875119</v>
      </c>
      <c r="Q60" s="850">
        <v>1010</v>
      </c>
    </row>
    <row r="61" spans="1:17" ht="14.4" customHeight="1" x14ac:dyDescent="0.3">
      <c r="A61" s="831" t="s">
        <v>4851</v>
      </c>
      <c r="B61" s="832" t="s">
        <v>4724</v>
      </c>
      <c r="C61" s="832" t="s">
        <v>4728</v>
      </c>
      <c r="D61" s="832" t="s">
        <v>4766</v>
      </c>
      <c r="E61" s="832" t="s">
        <v>4767</v>
      </c>
      <c r="F61" s="849">
        <v>1</v>
      </c>
      <c r="G61" s="849">
        <v>1929</v>
      </c>
      <c r="H61" s="849"/>
      <c r="I61" s="849">
        <v>1929</v>
      </c>
      <c r="J61" s="849"/>
      <c r="K61" s="849"/>
      <c r="L61" s="849"/>
      <c r="M61" s="849"/>
      <c r="N61" s="849">
        <v>2</v>
      </c>
      <c r="O61" s="849">
        <v>4032</v>
      </c>
      <c r="P61" s="837"/>
      <c r="Q61" s="850">
        <v>2016</v>
      </c>
    </row>
    <row r="62" spans="1:17" ht="14.4" customHeight="1" x14ac:dyDescent="0.3">
      <c r="A62" s="831" t="s">
        <v>4851</v>
      </c>
      <c r="B62" s="832" t="s">
        <v>4724</v>
      </c>
      <c r="C62" s="832" t="s">
        <v>4728</v>
      </c>
      <c r="D62" s="832" t="s">
        <v>4766</v>
      </c>
      <c r="E62" s="832" t="s">
        <v>4768</v>
      </c>
      <c r="F62" s="849"/>
      <c r="G62" s="849"/>
      <c r="H62" s="849"/>
      <c r="I62" s="849"/>
      <c r="J62" s="849">
        <v>1</v>
      </c>
      <c r="K62" s="849">
        <v>2015</v>
      </c>
      <c r="L62" s="849">
        <v>1</v>
      </c>
      <c r="M62" s="849">
        <v>2015</v>
      </c>
      <c r="N62" s="849">
        <v>1</v>
      </c>
      <c r="O62" s="849">
        <v>2016</v>
      </c>
      <c r="P62" s="837">
        <v>1.0004962779156328</v>
      </c>
      <c r="Q62" s="850">
        <v>2016</v>
      </c>
    </row>
    <row r="63" spans="1:17" ht="14.4" customHeight="1" x14ac:dyDescent="0.3">
      <c r="A63" s="831" t="s">
        <v>4851</v>
      </c>
      <c r="B63" s="832" t="s">
        <v>4786</v>
      </c>
      <c r="C63" s="832" t="s">
        <v>4728</v>
      </c>
      <c r="D63" s="832" t="s">
        <v>4729</v>
      </c>
      <c r="E63" s="832" t="s">
        <v>4731</v>
      </c>
      <c r="F63" s="849">
        <v>1</v>
      </c>
      <c r="G63" s="849">
        <v>37</v>
      </c>
      <c r="H63" s="849"/>
      <c r="I63" s="849">
        <v>37</v>
      </c>
      <c r="J63" s="849"/>
      <c r="K63" s="849"/>
      <c r="L63" s="849"/>
      <c r="M63" s="849"/>
      <c r="N63" s="849"/>
      <c r="O63" s="849"/>
      <c r="P63" s="837"/>
      <c r="Q63" s="850"/>
    </row>
    <row r="64" spans="1:17" ht="14.4" customHeight="1" x14ac:dyDescent="0.3">
      <c r="A64" s="831" t="s">
        <v>4851</v>
      </c>
      <c r="B64" s="832" t="s">
        <v>4786</v>
      </c>
      <c r="C64" s="832" t="s">
        <v>4728</v>
      </c>
      <c r="D64" s="832" t="s">
        <v>4791</v>
      </c>
      <c r="E64" s="832" t="s">
        <v>4792</v>
      </c>
      <c r="F64" s="849">
        <v>4</v>
      </c>
      <c r="G64" s="849">
        <v>504</v>
      </c>
      <c r="H64" s="849">
        <v>1</v>
      </c>
      <c r="I64" s="849">
        <v>126</v>
      </c>
      <c r="J64" s="849">
        <v>4</v>
      </c>
      <c r="K64" s="849">
        <v>504</v>
      </c>
      <c r="L64" s="849">
        <v>1</v>
      </c>
      <c r="M64" s="849">
        <v>126</v>
      </c>
      <c r="N64" s="849">
        <v>1</v>
      </c>
      <c r="O64" s="849">
        <v>127</v>
      </c>
      <c r="P64" s="837">
        <v>0.25198412698412698</v>
      </c>
      <c r="Q64" s="850">
        <v>127</v>
      </c>
    </row>
    <row r="65" spans="1:17" ht="14.4" customHeight="1" x14ac:dyDescent="0.3">
      <c r="A65" s="831" t="s">
        <v>4851</v>
      </c>
      <c r="B65" s="832" t="s">
        <v>4786</v>
      </c>
      <c r="C65" s="832" t="s">
        <v>4728</v>
      </c>
      <c r="D65" s="832" t="s">
        <v>4791</v>
      </c>
      <c r="E65" s="832" t="s">
        <v>4793</v>
      </c>
      <c r="F65" s="849"/>
      <c r="G65" s="849"/>
      <c r="H65" s="849"/>
      <c r="I65" s="849"/>
      <c r="J65" s="849">
        <v>1</v>
      </c>
      <c r="K65" s="849">
        <v>126</v>
      </c>
      <c r="L65" s="849">
        <v>1</v>
      </c>
      <c r="M65" s="849">
        <v>126</v>
      </c>
      <c r="N65" s="849">
        <v>0</v>
      </c>
      <c r="O65" s="849">
        <v>0</v>
      </c>
      <c r="P65" s="837">
        <v>0</v>
      </c>
      <c r="Q65" s="850"/>
    </row>
    <row r="66" spans="1:17" ht="14.4" customHeight="1" x14ac:dyDescent="0.3">
      <c r="A66" s="831" t="s">
        <v>4851</v>
      </c>
      <c r="B66" s="832" t="s">
        <v>4786</v>
      </c>
      <c r="C66" s="832" t="s">
        <v>4728</v>
      </c>
      <c r="D66" s="832" t="s">
        <v>4806</v>
      </c>
      <c r="E66" s="832" t="s">
        <v>4807</v>
      </c>
      <c r="F66" s="849"/>
      <c r="G66" s="849"/>
      <c r="H66" s="849"/>
      <c r="I66" s="849"/>
      <c r="J66" s="849">
        <v>1</v>
      </c>
      <c r="K66" s="849">
        <v>373</v>
      </c>
      <c r="L66" s="849">
        <v>1</v>
      </c>
      <c r="M66" s="849">
        <v>373</v>
      </c>
      <c r="N66" s="849"/>
      <c r="O66" s="849"/>
      <c r="P66" s="837"/>
      <c r="Q66" s="850"/>
    </row>
    <row r="67" spans="1:17" ht="14.4" customHeight="1" x14ac:dyDescent="0.3">
      <c r="A67" s="831" t="s">
        <v>4851</v>
      </c>
      <c r="B67" s="832" t="s">
        <v>4786</v>
      </c>
      <c r="C67" s="832" t="s">
        <v>4728</v>
      </c>
      <c r="D67" s="832" t="s">
        <v>4806</v>
      </c>
      <c r="E67" s="832" t="s">
        <v>4808</v>
      </c>
      <c r="F67" s="849"/>
      <c r="G67" s="849"/>
      <c r="H67" s="849"/>
      <c r="I67" s="849"/>
      <c r="J67" s="849"/>
      <c r="K67" s="849"/>
      <c r="L67" s="849"/>
      <c r="M67" s="849"/>
      <c r="N67" s="849">
        <v>1</v>
      </c>
      <c r="O67" s="849">
        <v>374</v>
      </c>
      <c r="P67" s="837"/>
      <c r="Q67" s="850">
        <v>374</v>
      </c>
    </row>
    <row r="68" spans="1:17" ht="14.4" customHeight="1" x14ac:dyDescent="0.3">
      <c r="A68" s="831" t="s">
        <v>4851</v>
      </c>
      <c r="B68" s="832" t="s">
        <v>4786</v>
      </c>
      <c r="C68" s="832" t="s">
        <v>4728</v>
      </c>
      <c r="D68" s="832" t="s">
        <v>4809</v>
      </c>
      <c r="E68" s="832" t="s">
        <v>4810</v>
      </c>
      <c r="F68" s="849"/>
      <c r="G68" s="849"/>
      <c r="H68" s="849"/>
      <c r="I68" s="849"/>
      <c r="J68" s="849">
        <v>1</v>
      </c>
      <c r="K68" s="849">
        <v>251</v>
      </c>
      <c r="L68" s="849">
        <v>1</v>
      </c>
      <c r="M68" s="849">
        <v>251</v>
      </c>
      <c r="N68" s="849"/>
      <c r="O68" s="849"/>
      <c r="P68" s="837"/>
      <c r="Q68" s="850"/>
    </row>
    <row r="69" spans="1:17" ht="14.4" customHeight="1" x14ac:dyDescent="0.3">
      <c r="A69" s="831" t="s">
        <v>4851</v>
      </c>
      <c r="B69" s="832" t="s">
        <v>4786</v>
      </c>
      <c r="C69" s="832" t="s">
        <v>4728</v>
      </c>
      <c r="D69" s="832" t="s">
        <v>4809</v>
      </c>
      <c r="E69" s="832" t="s">
        <v>4841</v>
      </c>
      <c r="F69" s="849">
        <v>1</v>
      </c>
      <c r="G69" s="849">
        <v>251</v>
      </c>
      <c r="H69" s="849"/>
      <c r="I69" s="849">
        <v>251</v>
      </c>
      <c r="J69" s="849"/>
      <c r="K69" s="849"/>
      <c r="L69" s="849"/>
      <c r="M69" s="849"/>
      <c r="N69" s="849"/>
      <c r="O69" s="849"/>
      <c r="P69" s="837"/>
      <c r="Q69" s="850"/>
    </row>
    <row r="70" spans="1:17" ht="14.4" customHeight="1" x14ac:dyDescent="0.3">
      <c r="A70" s="831" t="s">
        <v>4851</v>
      </c>
      <c r="B70" s="832" t="s">
        <v>4852</v>
      </c>
      <c r="C70" s="832" t="s">
        <v>4812</v>
      </c>
      <c r="D70" s="832" t="s">
        <v>4853</v>
      </c>
      <c r="E70" s="832" t="s">
        <v>4854</v>
      </c>
      <c r="F70" s="849">
        <v>1</v>
      </c>
      <c r="G70" s="849">
        <v>69228.990000000005</v>
      </c>
      <c r="H70" s="849"/>
      <c r="I70" s="849">
        <v>69228.990000000005</v>
      </c>
      <c r="J70" s="849"/>
      <c r="K70" s="849"/>
      <c r="L70" s="849"/>
      <c r="M70" s="849"/>
      <c r="N70" s="849"/>
      <c r="O70" s="849"/>
      <c r="P70" s="837"/>
      <c r="Q70" s="850"/>
    </row>
    <row r="71" spans="1:17" ht="14.4" customHeight="1" x14ac:dyDescent="0.3">
      <c r="A71" s="831" t="s">
        <v>4851</v>
      </c>
      <c r="B71" s="832" t="s">
        <v>4852</v>
      </c>
      <c r="C71" s="832" t="s">
        <v>4812</v>
      </c>
      <c r="D71" s="832" t="s">
        <v>4855</v>
      </c>
      <c r="E71" s="832" t="s">
        <v>4856</v>
      </c>
      <c r="F71" s="849">
        <v>2</v>
      </c>
      <c r="G71" s="849">
        <v>14180.56</v>
      </c>
      <c r="H71" s="849"/>
      <c r="I71" s="849">
        <v>7090.28</v>
      </c>
      <c r="J71" s="849"/>
      <c r="K71" s="849"/>
      <c r="L71" s="849"/>
      <c r="M71" s="849"/>
      <c r="N71" s="849"/>
      <c r="O71" s="849"/>
      <c r="P71" s="837"/>
      <c r="Q71" s="850"/>
    </row>
    <row r="72" spans="1:17" ht="14.4" customHeight="1" x14ac:dyDescent="0.3">
      <c r="A72" s="831" t="s">
        <v>4851</v>
      </c>
      <c r="B72" s="832" t="s">
        <v>4852</v>
      </c>
      <c r="C72" s="832" t="s">
        <v>4728</v>
      </c>
      <c r="D72" s="832" t="s">
        <v>4857</v>
      </c>
      <c r="E72" s="832" t="s">
        <v>4858</v>
      </c>
      <c r="F72" s="849">
        <v>1</v>
      </c>
      <c r="G72" s="849">
        <v>0</v>
      </c>
      <c r="H72" s="849"/>
      <c r="I72" s="849">
        <v>0</v>
      </c>
      <c r="J72" s="849"/>
      <c r="K72" s="849"/>
      <c r="L72" s="849"/>
      <c r="M72" s="849"/>
      <c r="N72" s="849"/>
      <c r="O72" s="849"/>
      <c r="P72" s="837"/>
      <c r="Q72" s="850"/>
    </row>
    <row r="73" spans="1:17" ht="14.4" customHeight="1" x14ac:dyDescent="0.3">
      <c r="A73" s="831" t="s">
        <v>4851</v>
      </c>
      <c r="B73" s="832" t="s">
        <v>4852</v>
      </c>
      <c r="C73" s="832" t="s">
        <v>4728</v>
      </c>
      <c r="D73" s="832" t="s">
        <v>4859</v>
      </c>
      <c r="E73" s="832" t="s">
        <v>4860</v>
      </c>
      <c r="F73" s="849">
        <v>1</v>
      </c>
      <c r="G73" s="849">
        <v>0</v>
      </c>
      <c r="H73" s="849"/>
      <c r="I73" s="849">
        <v>0</v>
      </c>
      <c r="J73" s="849"/>
      <c r="K73" s="849"/>
      <c r="L73" s="849"/>
      <c r="M73" s="849"/>
      <c r="N73" s="849"/>
      <c r="O73" s="849"/>
      <c r="P73" s="837"/>
      <c r="Q73" s="850"/>
    </row>
    <row r="74" spans="1:17" ht="14.4" customHeight="1" x14ac:dyDescent="0.3">
      <c r="A74" s="831" t="s">
        <v>4851</v>
      </c>
      <c r="B74" s="832" t="s">
        <v>4852</v>
      </c>
      <c r="C74" s="832" t="s">
        <v>4728</v>
      </c>
      <c r="D74" s="832" t="s">
        <v>4861</v>
      </c>
      <c r="E74" s="832" t="s">
        <v>4862</v>
      </c>
      <c r="F74" s="849">
        <v>1</v>
      </c>
      <c r="G74" s="849">
        <v>0</v>
      </c>
      <c r="H74" s="849"/>
      <c r="I74" s="849">
        <v>0</v>
      </c>
      <c r="J74" s="849"/>
      <c r="K74" s="849"/>
      <c r="L74" s="849"/>
      <c r="M74" s="849"/>
      <c r="N74" s="849"/>
      <c r="O74" s="849"/>
      <c r="P74" s="837"/>
      <c r="Q74" s="850"/>
    </row>
    <row r="75" spans="1:17" ht="14.4" customHeight="1" x14ac:dyDescent="0.3">
      <c r="A75" s="831" t="s">
        <v>4851</v>
      </c>
      <c r="B75" s="832" t="s">
        <v>4852</v>
      </c>
      <c r="C75" s="832" t="s">
        <v>4728</v>
      </c>
      <c r="D75" s="832" t="s">
        <v>4863</v>
      </c>
      <c r="E75" s="832" t="s">
        <v>4864</v>
      </c>
      <c r="F75" s="849">
        <v>1</v>
      </c>
      <c r="G75" s="849">
        <v>18688</v>
      </c>
      <c r="H75" s="849"/>
      <c r="I75" s="849">
        <v>18688</v>
      </c>
      <c r="J75" s="849"/>
      <c r="K75" s="849"/>
      <c r="L75" s="849"/>
      <c r="M75" s="849"/>
      <c r="N75" s="849"/>
      <c r="O75" s="849"/>
      <c r="P75" s="837"/>
      <c r="Q75" s="850"/>
    </row>
    <row r="76" spans="1:17" ht="14.4" customHeight="1" x14ac:dyDescent="0.3">
      <c r="A76" s="831" t="s">
        <v>4851</v>
      </c>
      <c r="B76" s="832" t="s">
        <v>4852</v>
      </c>
      <c r="C76" s="832" t="s">
        <v>4728</v>
      </c>
      <c r="D76" s="832" t="s">
        <v>4865</v>
      </c>
      <c r="E76" s="832" t="s">
        <v>4866</v>
      </c>
      <c r="F76" s="849">
        <v>1</v>
      </c>
      <c r="G76" s="849">
        <v>0</v>
      </c>
      <c r="H76" s="849"/>
      <c r="I76" s="849">
        <v>0</v>
      </c>
      <c r="J76" s="849"/>
      <c r="K76" s="849"/>
      <c r="L76" s="849"/>
      <c r="M76" s="849"/>
      <c r="N76" s="849"/>
      <c r="O76" s="849"/>
      <c r="P76" s="837"/>
      <c r="Q76" s="850"/>
    </row>
    <row r="77" spans="1:17" ht="14.4" customHeight="1" x14ac:dyDescent="0.3">
      <c r="A77" s="831" t="s">
        <v>4851</v>
      </c>
      <c r="B77" s="832" t="s">
        <v>4852</v>
      </c>
      <c r="C77" s="832" t="s">
        <v>4728</v>
      </c>
      <c r="D77" s="832" t="s">
        <v>4867</v>
      </c>
      <c r="E77" s="832" t="s">
        <v>4868</v>
      </c>
      <c r="F77" s="849">
        <v>1</v>
      </c>
      <c r="G77" s="849">
        <v>0</v>
      </c>
      <c r="H77" s="849"/>
      <c r="I77" s="849">
        <v>0</v>
      </c>
      <c r="J77" s="849"/>
      <c r="K77" s="849"/>
      <c r="L77" s="849"/>
      <c r="M77" s="849"/>
      <c r="N77" s="849"/>
      <c r="O77" s="849"/>
      <c r="P77" s="837"/>
      <c r="Q77" s="850"/>
    </row>
    <row r="78" spans="1:17" ht="14.4" customHeight="1" x14ac:dyDescent="0.3">
      <c r="A78" s="831" t="s">
        <v>4851</v>
      </c>
      <c r="B78" s="832" t="s">
        <v>4811</v>
      </c>
      <c r="C78" s="832" t="s">
        <v>4812</v>
      </c>
      <c r="D78" s="832" t="s">
        <v>4842</v>
      </c>
      <c r="E78" s="832" t="s">
        <v>4814</v>
      </c>
      <c r="F78" s="849"/>
      <c r="G78" s="849"/>
      <c r="H78" s="849"/>
      <c r="I78" s="849"/>
      <c r="J78" s="849"/>
      <c r="K78" s="849"/>
      <c r="L78" s="849"/>
      <c r="M78" s="849"/>
      <c r="N78" s="849">
        <v>1</v>
      </c>
      <c r="O78" s="849">
        <v>6677.48</v>
      </c>
      <c r="P78" s="837"/>
      <c r="Q78" s="850">
        <v>6677.48</v>
      </c>
    </row>
    <row r="79" spans="1:17" ht="14.4" customHeight="1" x14ac:dyDescent="0.3">
      <c r="A79" s="831" t="s">
        <v>4851</v>
      </c>
      <c r="B79" s="832" t="s">
        <v>4811</v>
      </c>
      <c r="C79" s="832" t="s">
        <v>4728</v>
      </c>
      <c r="D79" s="832" t="s">
        <v>4817</v>
      </c>
      <c r="E79" s="832" t="s">
        <v>4819</v>
      </c>
      <c r="F79" s="849"/>
      <c r="G79" s="849"/>
      <c r="H79" s="849"/>
      <c r="I79" s="849"/>
      <c r="J79" s="849"/>
      <c r="K79" s="849"/>
      <c r="L79" s="849"/>
      <c r="M79" s="849"/>
      <c r="N79" s="849">
        <v>1</v>
      </c>
      <c r="O79" s="849">
        <v>580</v>
      </c>
      <c r="P79" s="837"/>
      <c r="Q79" s="850">
        <v>580</v>
      </c>
    </row>
    <row r="80" spans="1:17" ht="14.4" customHeight="1" x14ac:dyDescent="0.3">
      <c r="A80" s="831" t="s">
        <v>4869</v>
      </c>
      <c r="B80" s="832" t="s">
        <v>4724</v>
      </c>
      <c r="C80" s="832" t="s">
        <v>4728</v>
      </c>
      <c r="D80" s="832" t="s">
        <v>4729</v>
      </c>
      <c r="E80" s="832" t="s">
        <v>4730</v>
      </c>
      <c r="F80" s="849"/>
      <c r="G80" s="849"/>
      <c r="H80" s="849"/>
      <c r="I80" s="849"/>
      <c r="J80" s="849"/>
      <c r="K80" s="849"/>
      <c r="L80" s="849"/>
      <c r="M80" s="849"/>
      <c r="N80" s="849">
        <v>1</v>
      </c>
      <c r="O80" s="849">
        <v>37</v>
      </c>
      <c r="P80" s="837"/>
      <c r="Q80" s="850">
        <v>37</v>
      </c>
    </row>
    <row r="81" spans="1:17" ht="14.4" customHeight="1" x14ac:dyDescent="0.3">
      <c r="A81" s="831" t="s">
        <v>4869</v>
      </c>
      <c r="B81" s="832" t="s">
        <v>4724</v>
      </c>
      <c r="C81" s="832" t="s">
        <v>4728</v>
      </c>
      <c r="D81" s="832" t="s">
        <v>4769</v>
      </c>
      <c r="E81" s="832" t="s">
        <v>4771</v>
      </c>
      <c r="F81" s="849"/>
      <c r="G81" s="849"/>
      <c r="H81" s="849"/>
      <c r="I81" s="849"/>
      <c r="J81" s="849"/>
      <c r="K81" s="849"/>
      <c r="L81" s="849"/>
      <c r="M81" s="849"/>
      <c r="N81" s="849">
        <v>1</v>
      </c>
      <c r="O81" s="849">
        <v>355</v>
      </c>
      <c r="P81" s="837"/>
      <c r="Q81" s="850">
        <v>355</v>
      </c>
    </row>
    <row r="82" spans="1:17" ht="14.4" customHeight="1" x14ac:dyDescent="0.3">
      <c r="A82" s="831" t="s">
        <v>4869</v>
      </c>
      <c r="B82" s="832" t="s">
        <v>4786</v>
      </c>
      <c r="C82" s="832" t="s">
        <v>4728</v>
      </c>
      <c r="D82" s="832" t="s">
        <v>4791</v>
      </c>
      <c r="E82" s="832" t="s">
        <v>4792</v>
      </c>
      <c r="F82" s="849">
        <v>1</v>
      </c>
      <c r="G82" s="849">
        <v>126</v>
      </c>
      <c r="H82" s="849"/>
      <c r="I82" s="849">
        <v>126</v>
      </c>
      <c r="J82" s="849"/>
      <c r="K82" s="849"/>
      <c r="L82" s="849"/>
      <c r="M82" s="849"/>
      <c r="N82" s="849"/>
      <c r="O82" s="849"/>
      <c r="P82" s="837"/>
      <c r="Q82" s="850"/>
    </row>
    <row r="83" spans="1:17" ht="14.4" customHeight="1" x14ac:dyDescent="0.3">
      <c r="A83" s="831" t="s">
        <v>4869</v>
      </c>
      <c r="B83" s="832" t="s">
        <v>4811</v>
      </c>
      <c r="C83" s="832" t="s">
        <v>4728</v>
      </c>
      <c r="D83" s="832" t="s">
        <v>4817</v>
      </c>
      <c r="E83" s="832" t="s">
        <v>4818</v>
      </c>
      <c r="F83" s="849"/>
      <c r="G83" s="849"/>
      <c r="H83" s="849"/>
      <c r="I83" s="849"/>
      <c r="J83" s="849"/>
      <c r="K83" s="849"/>
      <c r="L83" s="849"/>
      <c r="M83" s="849"/>
      <c r="N83" s="849">
        <v>1</v>
      </c>
      <c r="O83" s="849">
        <v>580</v>
      </c>
      <c r="P83" s="837"/>
      <c r="Q83" s="850">
        <v>580</v>
      </c>
    </row>
    <row r="84" spans="1:17" ht="14.4" customHeight="1" x14ac:dyDescent="0.3">
      <c r="A84" s="831" t="s">
        <v>4870</v>
      </c>
      <c r="B84" s="832" t="s">
        <v>4724</v>
      </c>
      <c r="C84" s="832" t="s">
        <v>4728</v>
      </c>
      <c r="D84" s="832" t="s">
        <v>4746</v>
      </c>
      <c r="E84" s="832" t="s">
        <v>4747</v>
      </c>
      <c r="F84" s="849">
        <v>2</v>
      </c>
      <c r="G84" s="849">
        <v>2016</v>
      </c>
      <c r="H84" s="849">
        <v>1.998017839444995</v>
      </c>
      <c r="I84" s="849">
        <v>1008</v>
      </c>
      <c r="J84" s="849">
        <v>1</v>
      </c>
      <c r="K84" s="849">
        <v>1009</v>
      </c>
      <c r="L84" s="849">
        <v>1</v>
      </c>
      <c r="M84" s="849">
        <v>1009</v>
      </c>
      <c r="N84" s="849">
        <v>1</v>
      </c>
      <c r="O84" s="849">
        <v>1010</v>
      </c>
      <c r="P84" s="837">
        <v>1.0009910802775024</v>
      </c>
      <c r="Q84" s="850">
        <v>1010</v>
      </c>
    </row>
    <row r="85" spans="1:17" ht="14.4" customHeight="1" x14ac:dyDescent="0.3">
      <c r="A85" s="831" t="s">
        <v>4870</v>
      </c>
      <c r="B85" s="832" t="s">
        <v>4724</v>
      </c>
      <c r="C85" s="832" t="s">
        <v>4728</v>
      </c>
      <c r="D85" s="832" t="s">
        <v>4746</v>
      </c>
      <c r="E85" s="832" t="s">
        <v>4748</v>
      </c>
      <c r="F85" s="849">
        <v>2</v>
      </c>
      <c r="G85" s="849">
        <v>2016</v>
      </c>
      <c r="H85" s="849"/>
      <c r="I85" s="849">
        <v>1008</v>
      </c>
      <c r="J85" s="849"/>
      <c r="K85" s="849"/>
      <c r="L85" s="849"/>
      <c r="M85" s="849"/>
      <c r="N85" s="849"/>
      <c r="O85" s="849"/>
      <c r="P85" s="837"/>
      <c r="Q85" s="850"/>
    </row>
    <row r="86" spans="1:17" ht="14.4" customHeight="1" x14ac:dyDescent="0.3">
      <c r="A86" s="831" t="s">
        <v>4870</v>
      </c>
      <c r="B86" s="832" t="s">
        <v>4724</v>
      </c>
      <c r="C86" s="832" t="s">
        <v>4728</v>
      </c>
      <c r="D86" s="832" t="s">
        <v>4766</v>
      </c>
      <c r="E86" s="832" t="s">
        <v>4767</v>
      </c>
      <c r="F86" s="849">
        <v>1</v>
      </c>
      <c r="G86" s="849">
        <v>1929</v>
      </c>
      <c r="H86" s="849"/>
      <c r="I86" s="849">
        <v>1929</v>
      </c>
      <c r="J86" s="849"/>
      <c r="K86" s="849"/>
      <c r="L86" s="849"/>
      <c r="M86" s="849"/>
      <c r="N86" s="849"/>
      <c r="O86" s="849"/>
      <c r="P86" s="837"/>
      <c r="Q86" s="850"/>
    </row>
    <row r="87" spans="1:17" ht="14.4" customHeight="1" x14ac:dyDescent="0.3">
      <c r="A87" s="831" t="s">
        <v>4870</v>
      </c>
      <c r="B87" s="832" t="s">
        <v>4786</v>
      </c>
      <c r="C87" s="832" t="s">
        <v>4728</v>
      </c>
      <c r="D87" s="832" t="s">
        <v>4806</v>
      </c>
      <c r="E87" s="832" t="s">
        <v>4807</v>
      </c>
      <c r="F87" s="849"/>
      <c r="G87" s="849"/>
      <c r="H87" s="849"/>
      <c r="I87" s="849"/>
      <c r="J87" s="849"/>
      <c r="K87" s="849"/>
      <c r="L87" s="849"/>
      <c r="M87" s="849"/>
      <c r="N87" s="849">
        <v>1</v>
      </c>
      <c r="O87" s="849">
        <v>374</v>
      </c>
      <c r="P87" s="837"/>
      <c r="Q87" s="850">
        <v>374</v>
      </c>
    </row>
    <row r="88" spans="1:17" ht="14.4" customHeight="1" x14ac:dyDescent="0.3">
      <c r="A88" s="831" t="s">
        <v>4870</v>
      </c>
      <c r="B88" s="832" t="s">
        <v>4786</v>
      </c>
      <c r="C88" s="832" t="s">
        <v>4728</v>
      </c>
      <c r="D88" s="832" t="s">
        <v>4809</v>
      </c>
      <c r="E88" s="832" t="s">
        <v>4841</v>
      </c>
      <c r="F88" s="849"/>
      <c r="G88" s="849"/>
      <c r="H88" s="849"/>
      <c r="I88" s="849"/>
      <c r="J88" s="849"/>
      <c r="K88" s="849"/>
      <c r="L88" s="849"/>
      <c r="M88" s="849"/>
      <c r="N88" s="849">
        <v>1</v>
      </c>
      <c r="O88" s="849">
        <v>252</v>
      </c>
      <c r="P88" s="837"/>
      <c r="Q88" s="850">
        <v>252</v>
      </c>
    </row>
    <row r="89" spans="1:17" ht="14.4" customHeight="1" x14ac:dyDescent="0.3">
      <c r="A89" s="831" t="s">
        <v>4870</v>
      </c>
      <c r="B89" s="832" t="s">
        <v>4811</v>
      </c>
      <c r="C89" s="832" t="s">
        <v>4812</v>
      </c>
      <c r="D89" s="832" t="s">
        <v>4842</v>
      </c>
      <c r="E89" s="832" t="s">
        <v>4814</v>
      </c>
      <c r="F89" s="849"/>
      <c r="G89" s="849"/>
      <c r="H89" s="849"/>
      <c r="I89" s="849"/>
      <c r="J89" s="849"/>
      <c r="K89" s="849"/>
      <c r="L89" s="849"/>
      <c r="M89" s="849"/>
      <c r="N89" s="849">
        <v>1</v>
      </c>
      <c r="O89" s="849">
        <v>6677.48</v>
      </c>
      <c r="P89" s="837"/>
      <c r="Q89" s="850">
        <v>6677.48</v>
      </c>
    </row>
    <row r="90" spans="1:17" ht="14.4" customHeight="1" x14ac:dyDescent="0.3">
      <c r="A90" s="831" t="s">
        <v>4870</v>
      </c>
      <c r="B90" s="832" t="s">
        <v>4811</v>
      </c>
      <c r="C90" s="832" t="s">
        <v>4812</v>
      </c>
      <c r="D90" s="832" t="s">
        <v>4813</v>
      </c>
      <c r="E90" s="832" t="s">
        <v>4814</v>
      </c>
      <c r="F90" s="849"/>
      <c r="G90" s="849"/>
      <c r="H90" s="849"/>
      <c r="I90" s="849"/>
      <c r="J90" s="849"/>
      <c r="K90" s="849"/>
      <c r="L90" s="849"/>
      <c r="M90" s="849"/>
      <c r="N90" s="849">
        <v>1</v>
      </c>
      <c r="O90" s="849">
        <v>5568</v>
      </c>
      <c r="P90" s="837"/>
      <c r="Q90" s="850">
        <v>5568</v>
      </c>
    </row>
    <row r="91" spans="1:17" ht="14.4" customHeight="1" x14ac:dyDescent="0.3">
      <c r="A91" s="831" t="s">
        <v>4870</v>
      </c>
      <c r="B91" s="832" t="s">
        <v>4811</v>
      </c>
      <c r="C91" s="832" t="s">
        <v>4728</v>
      </c>
      <c r="D91" s="832" t="s">
        <v>4817</v>
      </c>
      <c r="E91" s="832" t="s">
        <v>4818</v>
      </c>
      <c r="F91" s="849"/>
      <c r="G91" s="849"/>
      <c r="H91" s="849"/>
      <c r="I91" s="849"/>
      <c r="J91" s="849"/>
      <c r="K91" s="849"/>
      <c r="L91" s="849"/>
      <c r="M91" s="849"/>
      <c r="N91" s="849">
        <v>5</v>
      </c>
      <c r="O91" s="849">
        <v>2900</v>
      </c>
      <c r="P91" s="837"/>
      <c r="Q91" s="850">
        <v>580</v>
      </c>
    </row>
    <row r="92" spans="1:17" ht="14.4" customHeight="1" x14ac:dyDescent="0.3">
      <c r="A92" s="831" t="s">
        <v>4871</v>
      </c>
      <c r="B92" s="832" t="s">
        <v>4724</v>
      </c>
      <c r="C92" s="832" t="s">
        <v>4728</v>
      </c>
      <c r="D92" s="832" t="s">
        <v>4746</v>
      </c>
      <c r="E92" s="832" t="s">
        <v>4748</v>
      </c>
      <c r="F92" s="849"/>
      <c r="G92" s="849"/>
      <c r="H92" s="849"/>
      <c r="I92" s="849"/>
      <c r="J92" s="849">
        <v>2</v>
      </c>
      <c r="K92" s="849">
        <v>2018</v>
      </c>
      <c r="L92" s="849">
        <v>1</v>
      </c>
      <c r="M92" s="849">
        <v>1009</v>
      </c>
      <c r="N92" s="849">
        <v>1</v>
      </c>
      <c r="O92" s="849">
        <v>1010</v>
      </c>
      <c r="P92" s="837">
        <v>0.50049554013875119</v>
      </c>
      <c r="Q92" s="850">
        <v>1010</v>
      </c>
    </row>
    <row r="93" spans="1:17" ht="14.4" customHeight="1" x14ac:dyDescent="0.3">
      <c r="A93" s="831" t="s">
        <v>4871</v>
      </c>
      <c r="B93" s="832" t="s">
        <v>4724</v>
      </c>
      <c r="C93" s="832" t="s">
        <v>4728</v>
      </c>
      <c r="D93" s="832" t="s">
        <v>4766</v>
      </c>
      <c r="E93" s="832" t="s">
        <v>4768</v>
      </c>
      <c r="F93" s="849"/>
      <c r="G93" s="849"/>
      <c r="H93" s="849"/>
      <c r="I93" s="849"/>
      <c r="J93" s="849">
        <v>1</v>
      </c>
      <c r="K93" s="849">
        <v>2015</v>
      </c>
      <c r="L93" s="849">
        <v>1</v>
      </c>
      <c r="M93" s="849">
        <v>2015</v>
      </c>
      <c r="N93" s="849"/>
      <c r="O93" s="849"/>
      <c r="P93" s="837"/>
      <c r="Q93" s="850"/>
    </row>
    <row r="94" spans="1:17" ht="14.4" customHeight="1" x14ac:dyDescent="0.3">
      <c r="A94" s="831" t="s">
        <v>4872</v>
      </c>
      <c r="B94" s="832" t="s">
        <v>4811</v>
      </c>
      <c r="C94" s="832" t="s">
        <v>4812</v>
      </c>
      <c r="D94" s="832" t="s">
        <v>4842</v>
      </c>
      <c r="E94" s="832" t="s">
        <v>4814</v>
      </c>
      <c r="F94" s="849"/>
      <c r="G94" s="849"/>
      <c r="H94" s="849"/>
      <c r="I94" s="849"/>
      <c r="J94" s="849"/>
      <c r="K94" s="849"/>
      <c r="L94" s="849"/>
      <c r="M94" s="849"/>
      <c r="N94" s="849">
        <v>1</v>
      </c>
      <c r="O94" s="849">
        <v>6677.48</v>
      </c>
      <c r="P94" s="837"/>
      <c r="Q94" s="850">
        <v>6677.48</v>
      </c>
    </row>
    <row r="95" spans="1:17" ht="14.4" customHeight="1" x14ac:dyDescent="0.3">
      <c r="A95" s="831" t="s">
        <v>4872</v>
      </c>
      <c r="B95" s="832" t="s">
        <v>4811</v>
      </c>
      <c r="C95" s="832" t="s">
        <v>4728</v>
      </c>
      <c r="D95" s="832" t="s">
        <v>4817</v>
      </c>
      <c r="E95" s="832" t="s">
        <v>4818</v>
      </c>
      <c r="F95" s="849"/>
      <c r="G95" s="849"/>
      <c r="H95" s="849"/>
      <c r="I95" s="849"/>
      <c r="J95" s="849"/>
      <c r="K95" s="849"/>
      <c r="L95" s="849"/>
      <c r="M95" s="849"/>
      <c r="N95" s="849">
        <v>1</v>
      </c>
      <c r="O95" s="849">
        <v>580</v>
      </c>
      <c r="P95" s="837"/>
      <c r="Q95" s="850">
        <v>580</v>
      </c>
    </row>
    <row r="96" spans="1:17" ht="14.4" customHeight="1" x14ac:dyDescent="0.3">
      <c r="A96" s="831" t="s">
        <v>4873</v>
      </c>
      <c r="B96" s="832" t="s">
        <v>4811</v>
      </c>
      <c r="C96" s="832" t="s">
        <v>4812</v>
      </c>
      <c r="D96" s="832" t="s">
        <v>4842</v>
      </c>
      <c r="E96" s="832" t="s">
        <v>4814</v>
      </c>
      <c r="F96" s="849"/>
      <c r="G96" s="849"/>
      <c r="H96" s="849"/>
      <c r="I96" s="849"/>
      <c r="J96" s="849"/>
      <c r="K96" s="849"/>
      <c r="L96" s="849"/>
      <c r="M96" s="849"/>
      <c r="N96" s="849">
        <v>3</v>
      </c>
      <c r="O96" s="849">
        <v>20032.439999999999</v>
      </c>
      <c r="P96" s="837"/>
      <c r="Q96" s="850">
        <v>6677.48</v>
      </c>
    </row>
    <row r="97" spans="1:17" ht="14.4" customHeight="1" x14ac:dyDescent="0.3">
      <c r="A97" s="831" t="s">
        <v>4873</v>
      </c>
      <c r="B97" s="832" t="s">
        <v>4811</v>
      </c>
      <c r="C97" s="832" t="s">
        <v>4812</v>
      </c>
      <c r="D97" s="832" t="s">
        <v>4813</v>
      </c>
      <c r="E97" s="832" t="s">
        <v>4814</v>
      </c>
      <c r="F97" s="849"/>
      <c r="G97" s="849"/>
      <c r="H97" s="849"/>
      <c r="I97" s="849"/>
      <c r="J97" s="849"/>
      <c r="K97" s="849"/>
      <c r="L97" s="849"/>
      <c r="M97" s="849"/>
      <c r="N97" s="849">
        <v>7</v>
      </c>
      <c r="O97" s="849">
        <v>38976</v>
      </c>
      <c r="P97" s="837"/>
      <c r="Q97" s="850">
        <v>5568</v>
      </c>
    </row>
    <row r="98" spans="1:17" ht="14.4" customHeight="1" x14ac:dyDescent="0.3">
      <c r="A98" s="831" t="s">
        <v>4873</v>
      </c>
      <c r="B98" s="832" t="s">
        <v>4811</v>
      </c>
      <c r="C98" s="832" t="s">
        <v>4812</v>
      </c>
      <c r="D98" s="832" t="s">
        <v>4815</v>
      </c>
      <c r="E98" s="832" t="s">
        <v>4816</v>
      </c>
      <c r="F98" s="849"/>
      <c r="G98" s="849"/>
      <c r="H98" s="849"/>
      <c r="I98" s="849"/>
      <c r="J98" s="849"/>
      <c r="K98" s="849"/>
      <c r="L98" s="849"/>
      <c r="M98" s="849"/>
      <c r="N98" s="849">
        <v>1</v>
      </c>
      <c r="O98" s="849">
        <v>4368.43</v>
      </c>
      <c r="P98" s="837"/>
      <c r="Q98" s="850">
        <v>4368.43</v>
      </c>
    </row>
    <row r="99" spans="1:17" ht="14.4" customHeight="1" x14ac:dyDescent="0.3">
      <c r="A99" s="831" t="s">
        <v>4873</v>
      </c>
      <c r="B99" s="832" t="s">
        <v>4811</v>
      </c>
      <c r="C99" s="832" t="s">
        <v>4728</v>
      </c>
      <c r="D99" s="832" t="s">
        <v>4874</v>
      </c>
      <c r="E99" s="832" t="s">
        <v>4875</v>
      </c>
      <c r="F99" s="849"/>
      <c r="G99" s="849"/>
      <c r="H99" s="849"/>
      <c r="I99" s="849"/>
      <c r="J99" s="849"/>
      <c r="K99" s="849"/>
      <c r="L99" s="849"/>
      <c r="M99" s="849"/>
      <c r="N99" s="849">
        <v>1</v>
      </c>
      <c r="O99" s="849">
        <v>720</v>
      </c>
      <c r="P99" s="837"/>
      <c r="Q99" s="850">
        <v>720</v>
      </c>
    </row>
    <row r="100" spans="1:17" ht="14.4" customHeight="1" x14ac:dyDescent="0.3">
      <c r="A100" s="831" t="s">
        <v>4873</v>
      </c>
      <c r="B100" s="832" t="s">
        <v>4811</v>
      </c>
      <c r="C100" s="832" t="s">
        <v>4728</v>
      </c>
      <c r="D100" s="832" t="s">
        <v>4817</v>
      </c>
      <c r="E100" s="832" t="s">
        <v>4818</v>
      </c>
      <c r="F100" s="849"/>
      <c r="G100" s="849"/>
      <c r="H100" s="849"/>
      <c r="I100" s="849"/>
      <c r="J100" s="849"/>
      <c r="K100" s="849"/>
      <c r="L100" s="849"/>
      <c r="M100" s="849"/>
      <c r="N100" s="849">
        <v>9</v>
      </c>
      <c r="O100" s="849">
        <v>5220</v>
      </c>
      <c r="P100" s="837"/>
      <c r="Q100" s="850">
        <v>580</v>
      </c>
    </row>
    <row r="101" spans="1:17" ht="14.4" customHeight="1" x14ac:dyDescent="0.3">
      <c r="A101" s="831" t="s">
        <v>4873</v>
      </c>
      <c r="B101" s="832" t="s">
        <v>4811</v>
      </c>
      <c r="C101" s="832" t="s">
        <v>4728</v>
      </c>
      <c r="D101" s="832" t="s">
        <v>4817</v>
      </c>
      <c r="E101" s="832" t="s">
        <v>4819</v>
      </c>
      <c r="F101" s="849"/>
      <c r="G101" s="849"/>
      <c r="H101" s="849"/>
      <c r="I101" s="849"/>
      <c r="J101" s="849"/>
      <c r="K101" s="849"/>
      <c r="L101" s="849"/>
      <c r="M101" s="849"/>
      <c r="N101" s="849">
        <v>3</v>
      </c>
      <c r="O101" s="849">
        <v>1740</v>
      </c>
      <c r="P101" s="837"/>
      <c r="Q101" s="850">
        <v>580</v>
      </c>
    </row>
    <row r="102" spans="1:17" ht="14.4" customHeight="1" x14ac:dyDescent="0.3">
      <c r="A102" s="831" t="s">
        <v>4876</v>
      </c>
      <c r="B102" s="832" t="s">
        <v>4811</v>
      </c>
      <c r="C102" s="832" t="s">
        <v>4812</v>
      </c>
      <c r="D102" s="832" t="s">
        <v>4842</v>
      </c>
      <c r="E102" s="832" t="s">
        <v>4814</v>
      </c>
      <c r="F102" s="849"/>
      <c r="G102" s="849"/>
      <c r="H102" s="849"/>
      <c r="I102" s="849"/>
      <c r="J102" s="849"/>
      <c r="K102" s="849"/>
      <c r="L102" s="849"/>
      <c r="M102" s="849"/>
      <c r="N102" s="849">
        <v>10</v>
      </c>
      <c r="O102" s="849">
        <v>66774.799999999988</v>
      </c>
      <c r="P102" s="837"/>
      <c r="Q102" s="850">
        <v>6677.4799999999987</v>
      </c>
    </row>
    <row r="103" spans="1:17" ht="14.4" customHeight="1" x14ac:dyDescent="0.3">
      <c r="A103" s="831" t="s">
        <v>4876</v>
      </c>
      <c r="B103" s="832" t="s">
        <v>4811</v>
      </c>
      <c r="C103" s="832" t="s">
        <v>4812</v>
      </c>
      <c r="D103" s="832" t="s">
        <v>4813</v>
      </c>
      <c r="E103" s="832" t="s">
        <v>4814</v>
      </c>
      <c r="F103" s="849"/>
      <c r="G103" s="849"/>
      <c r="H103" s="849"/>
      <c r="I103" s="849"/>
      <c r="J103" s="849"/>
      <c r="K103" s="849"/>
      <c r="L103" s="849"/>
      <c r="M103" s="849"/>
      <c r="N103" s="849">
        <v>1</v>
      </c>
      <c r="O103" s="849">
        <v>5568</v>
      </c>
      <c r="P103" s="837"/>
      <c r="Q103" s="850">
        <v>5568</v>
      </c>
    </row>
    <row r="104" spans="1:17" ht="14.4" customHeight="1" x14ac:dyDescent="0.3">
      <c r="A104" s="831" t="s">
        <v>4876</v>
      </c>
      <c r="B104" s="832" t="s">
        <v>4811</v>
      </c>
      <c r="C104" s="832" t="s">
        <v>4812</v>
      </c>
      <c r="D104" s="832" t="s">
        <v>4849</v>
      </c>
      <c r="E104" s="832" t="s">
        <v>4816</v>
      </c>
      <c r="F104" s="849"/>
      <c r="G104" s="849"/>
      <c r="H104" s="849"/>
      <c r="I104" s="849"/>
      <c r="J104" s="849"/>
      <c r="K104" s="849"/>
      <c r="L104" s="849"/>
      <c r="M104" s="849"/>
      <c r="N104" s="849">
        <v>4</v>
      </c>
      <c r="O104" s="849">
        <v>9969.7999999999993</v>
      </c>
      <c r="P104" s="837"/>
      <c r="Q104" s="850">
        <v>2492.4499999999998</v>
      </c>
    </row>
    <row r="105" spans="1:17" ht="14.4" customHeight="1" x14ac:dyDescent="0.3">
      <c r="A105" s="831" t="s">
        <v>4876</v>
      </c>
      <c r="B105" s="832" t="s">
        <v>4811</v>
      </c>
      <c r="C105" s="832" t="s">
        <v>4728</v>
      </c>
      <c r="D105" s="832" t="s">
        <v>4817</v>
      </c>
      <c r="E105" s="832" t="s">
        <v>4818</v>
      </c>
      <c r="F105" s="849"/>
      <c r="G105" s="849"/>
      <c r="H105" s="849"/>
      <c r="I105" s="849"/>
      <c r="J105" s="849"/>
      <c r="K105" s="849"/>
      <c r="L105" s="849"/>
      <c r="M105" s="849"/>
      <c r="N105" s="849">
        <v>13</v>
      </c>
      <c r="O105" s="849">
        <v>7540</v>
      </c>
      <c r="P105" s="837"/>
      <c r="Q105" s="850">
        <v>580</v>
      </c>
    </row>
    <row r="106" spans="1:17" ht="14.4" customHeight="1" x14ac:dyDescent="0.3">
      <c r="A106" s="831" t="s">
        <v>4876</v>
      </c>
      <c r="B106" s="832" t="s">
        <v>4811</v>
      </c>
      <c r="C106" s="832" t="s">
        <v>4728</v>
      </c>
      <c r="D106" s="832" t="s">
        <v>4817</v>
      </c>
      <c r="E106" s="832" t="s">
        <v>4819</v>
      </c>
      <c r="F106" s="849"/>
      <c r="G106" s="849"/>
      <c r="H106" s="849"/>
      <c r="I106" s="849"/>
      <c r="J106" s="849"/>
      <c r="K106" s="849"/>
      <c r="L106" s="849"/>
      <c r="M106" s="849"/>
      <c r="N106" s="849">
        <v>2</v>
      </c>
      <c r="O106" s="849">
        <v>1160</v>
      </c>
      <c r="P106" s="837"/>
      <c r="Q106" s="850">
        <v>580</v>
      </c>
    </row>
    <row r="107" spans="1:17" ht="14.4" customHeight="1" x14ac:dyDescent="0.3">
      <c r="A107" s="831" t="s">
        <v>4877</v>
      </c>
      <c r="B107" s="832" t="s">
        <v>4724</v>
      </c>
      <c r="C107" s="832" t="s">
        <v>4728</v>
      </c>
      <c r="D107" s="832" t="s">
        <v>4746</v>
      </c>
      <c r="E107" s="832" t="s">
        <v>4747</v>
      </c>
      <c r="F107" s="849">
        <v>1</v>
      </c>
      <c r="G107" s="849">
        <v>1008</v>
      </c>
      <c r="H107" s="849"/>
      <c r="I107" s="849">
        <v>1008</v>
      </c>
      <c r="J107" s="849"/>
      <c r="K107" s="849"/>
      <c r="L107" s="849"/>
      <c r="M107" s="849"/>
      <c r="N107" s="849"/>
      <c r="O107" s="849"/>
      <c r="P107" s="837"/>
      <c r="Q107" s="850"/>
    </row>
    <row r="108" spans="1:17" ht="14.4" customHeight="1" x14ac:dyDescent="0.3">
      <c r="A108" s="831" t="s">
        <v>4878</v>
      </c>
      <c r="B108" s="832" t="s">
        <v>4724</v>
      </c>
      <c r="C108" s="832" t="s">
        <v>4728</v>
      </c>
      <c r="D108" s="832" t="s">
        <v>4743</v>
      </c>
      <c r="E108" s="832" t="s">
        <v>4745</v>
      </c>
      <c r="F108" s="849">
        <v>1</v>
      </c>
      <c r="G108" s="849">
        <v>431</v>
      </c>
      <c r="H108" s="849"/>
      <c r="I108" s="849">
        <v>431</v>
      </c>
      <c r="J108" s="849"/>
      <c r="K108" s="849"/>
      <c r="L108" s="849"/>
      <c r="M108" s="849"/>
      <c r="N108" s="849"/>
      <c r="O108" s="849"/>
      <c r="P108" s="837"/>
      <c r="Q108" s="850"/>
    </row>
    <row r="109" spans="1:17" ht="14.4" customHeight="1" x14ac:dyDescent="0.3">
      <c r="A109" s="831" t="s">
        <v>4878</v>
      </c>
      <c r="B109" s="832" t="s">
        <v>4724</v>
      </c>
      <c r="C109" s="832" t="s">
        <v>4728</v>
      </c>
      <c r="D109" s="832" t="s">
        <v>4746</v>
      </c>
      <c r="E109" s="832" t="s">
        <v>4747</v>
      </c>
      <c r="F109" s="849">
        <v>1</v>
      </c>
      <c r="G109" s="849">
        <v>1008</v>
      </c>
      <c r="H109" s="849"/>
      <c r="I109" s="849">
        <v>1008</v>
      </c>
      <c r="J109" s="849"/>
      <c r="K109" s="849"/>
      <c r="L109" s="849"/>
      <c r="M109" s="849"/>
      <c r="N109" s="849"/>
      <c r="O109" s="849"/>
      <c r="P109" s="837"/>
      <c r="Q109" s="850"/>
    </row>
    <row r="110" spans="1:17" ht="14.4" customHeight="1" x14ac:dyDescent="0.3">
      <c r="A110" s="831" t="s">
        <v>4878</v>
      </c>
      <c r="B110" s="832" t="s">
        <v>4786</v>
      </c>
      <c r="C110" s="832" t="s">
        <v>4728</v>
      </c>
      <c r="D110" s="832" t="s">
        <v>4791</v>
      </c>
      <c r="E110" s="832" t="s">
        <v>4792</v>
      </c>
      <c r="F110" s="849"/>
      <c r="G110" s="849"/>
      <c r="H110" s="849"/>
      <c r="I110" s="849"/>
      <c r="J110" s="849"/>
      <c r="K110" s="849"/>
      <c r="L110" s="849"/>
      <c r="M110" s="849"/>
      <c r="N110" s="849">
        <v>3</v>
      </c>
      <c r="O110" s="849">
        <v>381</v>
      </c>
      <c r="P110" s="837"/>
      <c r="Q110" s="850">
        <v>127</v>
      </c>
    </row>
    <row r="111" spans="1:17" ht="14.4" customHeight="1" x14ac:dyDescent="0.3">
      <c r="A111" s="831" t="s">
        <v>4878</v>
      </c>
      <c r="B111" s="832" t="s">
        <v>4811</v>
      </c>
      <c r="C111" s="832" t="s">
        <v>4728</v>
      </c>
      <c r="D111" s="832" t="s">
        <v>4817</v>
      </c>
      <c r="E111" s="832" t="s">
        <v>4818</v>
      </c>
      <c r="F111" s="849"/>
      <c r="G111" s="849"/>
      <c r="H111" s="849"/>
      <c r="I111" s="849"/>
      <c r="J111" s="849"/>
      <c r="K111" s="849"/>
      <c r="L111" s="849"/>
      <c r="M111" s="849"/>
      <c r="N111" s="849">
        <v>22</v>
      </c>
      <c r="O111" s="849">
        <v>12760</v>
      </c>
      <c r="P111" s="837"/>
      <c r="Q111" s="850">
        <v>580</v>
      </c>
    </row>
    <row r="112" spans="1:17" ht="14.4" customHeight="1" x14ac:dyDescent="0.3">
      <c r="A112" s="831" t="s">
        <v>4879</v>
      </c>
      <c r="B112" s="832" t="s">
        <v>4724</v>
      </c>
      <c r="C112" s="832" t="s">
        <v>4728</v>
      </c>
      <c r="D112" s="832" t="s">
        <v>4746</v>
      </c>
      <c r="E112" s="832" t="s">
        <v>4747</v>
      </c>
      <c r="F112" s="849">
        <v>2</v>
      </c>
      <c r="G112" s="849">
        <v>2016</v>
      </c>
      <c r="H112" s="849">
        <v>0.9990089197224975</v>
      </c>
      <c r="I112" s="849">
        <v>1008</v>
      </c>
      <c r="J112" s="849">
        <v>2</v>
      </c>
      <c r="K112" s="849">
        <v>2018</v>
      </c>
      <c r="L112" s="849">
        <v>1</v>
      </c>
      <c r="M112" s="849">
        <v>1009</v>
      </c>
      <c r="N112" s="849">
        <v>1</v>
      </c>
      <c r="O112" s="849">
        <v>1010</v>
      </c>
      <c r="P112" s="837">
        <v>0.50049554013875119</v>
      </c>
      <c r="Q112" s="850">
        <v>1010</v>
      </c>
    </row>
    <row r="113" spans="1:17" ht="14.4" customHeight="1" x14ac:dyDescent="0.3">
      <c r="A113" s="831" t="s">
        <v>4879</v>
      </c>
      <c r="B113" s="832" t="s">
        <v>4724</v>
      </c>
      <c r="C113" s="832" t="s">
        <v>4728</v>
      </c>
      <c r="D113" s="832" t="s">
        <v>4746</v>
      </c>
      <c r="E113" s="832" t="s">
        <v>4748</v>
      </c>
      <c r="F113" s="849">
        <v>1</v>
      </c>
      <c r="G113" s="849">
        <v>1008</v>
      </c>
      <c r="H113" s="849"/>
      <c r="I113" s="849">
        <v>1008</v>
      </c>
      <c r="J113" s="849"/>
      <c r="K113" s="849"/>
      <c r="L113" s="849"/>
      <c r="M113" s="849"/>
      <c r="N113" s="849">
        <v>1</v>
      </c>
      <c r="O113" s="849">
        <v>1010</v>
      </c>
      <c r="P113" s="837"/>
      <c r="Q113" s="850">
        <v>1010</v>
      </c>
    </row>
    <row r="114" spans="1:17" ht="14.4" customHeight="1" x14ac:dyDescent="0.3">
      <c r="A114" s="831" t="s">
        <v>4879</v>
      </c>
      <c r="B114" s="832" t="s">
        <v>4811</v>
      </c>
      <c r="C114" s="832" t="s">
        <v>4812</v>
      </c>
      <c r="D114" s="832" t="s">
        <v>4842</v>
      </c>
      <c r="E114" s="832" t="s">
        <v>4814</v>
      </c>
      <c r="F114" s="849"/>
      <c r="G114" s="849"/>
      <c r="H114" s="849"/>
      <c r="I114" s="849"/>
      <c r="J114" s="849"/>
      <c r="K114" s="849"/>
      <c r="L114" s="849"/>
      <c r="M114" s="849"/>
      <c r="N114" s="849">
        <v>2</v>
      </c>
      <c r="O114" s="849">
        <v>13354.96</v>
      </c>
      <c r="P114" s="837"/>
      <c r="Q114" s="850">
        <v>6677.48</v>
      </c>
    </row>
    <row r="115" spans="1:17" ht="14.4" customHeight="1" x14ac:dyDescent="0.3">
      <c r="A115" s="831" t="s">
        <v>4879</v>
      </c>
      <c r="B115" s="832" t="s">
        <v>4811</v>
      </c>
      <c r="C115" s="832" t="s">
        <v>4812</v>
      </c>
      <c r="D115" s="832" t="s">
        <v>4813</v>
      </c>
      <c r="E115" s="832" t="s">
        <v>4814</v>
      </c>
      <c r="F115" s="849"/>
      <c r="G115" s="849"/>
      <c r="H115" s="849"/>
      <c r="I115" s="849"/>
      <c r="J115" s="849"/>
      <c r="K115" s="849"/>
      <c r="L115" s="849"/>
      <c r="M115" s="849"/>
      <c r="N115" s="849">
        <v>1</v>
      </c>
      <c r="O115" s="849">
        <v>5568</v>
      </c>
      <c r="P115" s="837"/>
      <c r="Q115" s="850">
        <v>5568</v>
      </c>
    </row>
    <row r="116" spans="1:17" ht="14.4" customHeight="1" x14ac:dyDescent="0.3">
      <c r="A116" s="831" t="s">
        <v>4879</v>
      </c>
      <c r="B116" s="832" t="s">
        <v>4811</v>
      </c>
      <c r="C116" s="832" t="s">
        <v>4728</v>
      </c>
      <c r="D116" s="832" t="s">
        <v>4817</v>
      </c>
      <c r="E116" s="832" t="s">
        <v>4818</v>
      </c>
      <c r="F116" s="849"/>
      <c r="G116" s="849"/>
      <c r="H116" s="849"/>
      <c r="I116" s="849"/>
      <c r="J116" s="849"/>
      <c r="K116" s="849"/>
      <c r="L116" s="849"/>
      <c r="M116" s="849"/>
      <c r="N116" s="849">
        <v>1</v>
      </c>
      <c r="O116" s="849">
        <v>580</v>
      </c>
      <c r="P116" s="837"/>
      <c r="Q116" s="850">
        <v>580</v>
      </c>
    </row>
    <row r="117" spans="1:17" ht="14.4" customHeight="1" x14ac:dyDescent="0.3">
      <c r="A117" s="831" t="s">
        <v>4879</v>
      </c>
      <c r="B117" s="832" t="s">
        <v>4811</v>
      </c>
      <c r="C117" s="832" t="s">
        <v>4728</v>
      </c>
      <c r="D117" s="832" t="s">
        <v>4817</v>
      </c>
      <c r="E117" s="832" t="s">
        <v>4819</v>
      </c>
      <c r="F117" s="849"/>
      <c r="G117" s="849"/>
      <c r="H117" s="849"/>
      <c r="I117" s="849"/>
      <c r="J117" s="849"/>
      <c r="K117" s="849"/>
      <c r="L117" s="849"/>
      <c r="M117" s="849"/>
      <c r="N117" s="849">
        <v>2</v>
      </c>
      <c r="O117" s="849">
        <v>1160</v>
      </c>
      <c r="P117" s="837"/>
      <c r="Q117" s="850">
        <v>580</v>
      </c>
    </row>
    <row r="118" spans="1:17" ht="14.4" customHeight="1" x14ac:dyDescent="0.3">
      <c r="A118" s="831" t="s">
        <v>4880</v>
      </c>
      <c r="B118" s="832" t="s">
        <v>4724</v>
      </c>
      <c r="C118" s="832" t="s">
        <v>4728</v>
      </c>
      <c r="D118" s="832" t="s">
        <v>4746</v>
      </c>
      <c r="E118" s="832" t="s">
        <v>4747</v>
      </c>
      <c r="F118" s="849"/>
      <c r="G118" s="849"/>
      <c r="H118" s="849"/>
      <c r="I118" s="849"/>
      <c r="J118" s="849">
        <v>1</v>
      </c>
      <c r="K118" s="849">
        <v>1009</v>
      </c>
      <c r="L118" s="849">
        <v>1</v>
      </c>
      <c r="M118" s="849">
        <v>1009</v>
      </c>
      <c r="N118" s="849"/>
      <c r="O118" s="849"/>
      <c r="P118" s="837"/>
      <c r="Q118" s="850"/>
    </row>
    <row r="119" spans="1:17" ht="14.4" customHeight="1" x14ac:dyDescent="0.3">
      <c r="A119" s="831" t="s">
        <v>585</v>
      </c>
      <c r="B119" s="832" t="s">
        <v>4724</v>
      </c>
      <c r="C119" s="832" t="s">
        <v>4728</v>
      </c>
      <c r="D119" s="832" t="s">
        <v>4729</v>
      </c>
      <c r="E119" s="832" t="s">
        <v>4730</v>
      </c>
      <c r="F119" s="849">
        <v>1</v>
      </c>
      <c r="G119" s="849">
        <v>37</v>
      </c>
      <c r="H119" s="849"/>
      <c r="I119" s="849">
        <v>37</v>
      </c>
      <c r="J119" s="849"/>
      <c r="K119" s="849"/>
      <c r="L119" s="849"/>
      <c r="M119" s="849"/>
      <c r="N119" s="849"/>
      <c r="O119" s="849"/>
      <c r="P119" s="837"/>
      <c r="Q119" s="850"/>
    </row>
    <row r="120" spans="1:17" ht="14.4" customHeight="1" x14ac:dyDescent="0.3">
      <c r="A120" s="831" t="s">
        <v>585</v>
      </c>
      <c r="B120" s="832" t="s">
        <v>4724</v>
      </c>
      <c r="C120" s="832" t="s">
        <v>4728</v>
      </c>
      <c r="D120" s="832" t="s">
        <v>4743</v>
      </c>
      <c r="E120" s="832" t="s">
        <v>4744</v>
      </c>
      <c r="F120" s="849">
        <v>4</v>
      </c>
      <c r="G120" s="849">
        <v>1724</v>
      </c>
      <c r="H120" s="849">
        <v>0.44341563786008231</v>
      </c>
      <c r="I120" s="849">
        <v>431</v>
      </c>
      <c r="J120" s="849">
        <v>9</v>
      </c>
      <c r="K120" s="849">
        <v>3888</v>
      </c>
      <c r="L120" s="849">
        <v>1</v>
      </c>
      <c r="M120" s="849">
        <v>432</v>
      </c>
      <c r="N120" s="849">
        <v>2</v>
      </c>
      <c r="O120" s="849">
        <v>864</v>
      </c>
      <c r="P120" s="837">
        <v>0.22222222222222221</v>
      </c>
      <c r="Q120" s="850">
        <v>432</v>
      </c>
    </row>
    <row r="121" spans="1:17" ht="14.4" customHeight="1" x14ac:dyDescent="0.3">
      <c r="A121" s="831" t="s">
        <v>585</v>
      </c>
      <c r="B121" s="832" t="s">
        <v>4724</v>
      </c>
      <c r="C121" s="832" t="s">
        <v>4728</v>
      </c>
      <c r="D121" s="832" t="s">
        <v>4743</v>
      </c>
      <c r="E121" s="832" t="s">
        <v>4745</v>
      </c>
      <c r="F121" s="849">
        <v>28</v>
      </c>
      <c r="G121" s="849">
        <v>12068</v>
      </c>
      <c r="H121" s="849">
        <v>0.99768518518518523</v>
      </c>
      <c r="I121" s="849">
        <v>431</v>
      </c>
      <c r="J121" s="849">
        <v>28</v>
      </c>
      <c r="K121" s="849">
        <v>12096</v>
      </c>
      <c r="L121" s="849">
        <v>1</v>
      </c>
      <c r="M121" s="849">
        <v>432</v>
      </c>
      <c r="N121" s="849">
        <v>24</v>
      </c>
      <c r="O121" s="849">
        <v>10368</v>
      </c>
      <c r="P121" s="837">
        <v>0.8571428571428571</v>
      </c>
      <c r="Q121" s="850">
        <v>432</v>
      </c>
    </row>
    <row r="122" spans="1:17" ht="14.4" customHeight="1" x14ac:dyDescent="0.3">
      <c r="A122" s="831" t="s">
        <v>585</v>
      </c>
      <c r="B122" s="832" t="s">
        <v>4724</v>
      </c>
      <c r="C122" s="832" t="s">
        <v>4728</v>
      </c>
      <c r="D122" s="832" t="s">
        <v>4746</v>
      </c>
      <c r="E122" s="832" t="s">
        <v>4747</v>
      </c>
      <c r="F122" s="849">
        <v>494</v>
      </c>
      <c r="G122" s="849">
        <v>497952</v>
      </c>
      <c r="H122" s="849">
        <v>0.99699071988467425</v>
      </c>
      <c r="I122" s="849">
        <v>1008</v>
      </c>
      <c r="J122" s="849">
        <v>495</v>
      </c>
      <c r="K122" s="849">
        <v>499455</v>
      </c>
      <c r="L122" s="849">
        <v>1</v>
      </c>
      <c r="M122" s="849">
        <v>1009</v>
      </c>
      <c r="N122" s="849">
        <v>512</v>
      </c>
      <c r="O122" s="849">
        <v>517120</v>
      </c>
      <c r="P122" s="837">
        <v>1.0353685517213762</v>
      </c>
      <c r="Q122" s="850">
        <v>1010</v>
      </c>
    </row>
    <row r="123" spans="1:17" ht="14.4" customHeight="1" x14ac:dyDescent="0.3">
      <c r="A123" s="831" t="s">
        <v>585</v>
      </c>
      <c r="B123" s="832" t="s">
        <v>4724</v>
      </c>
      <c r="C123" s="832" t="s">
        <v>4728</v>
      </c>
      <c r="D123" s="832" t="s">
        <v>4746</v>
      </c>
      <c r="E123" s="832" t="s">
        <v>4748</v>
      </c>
      <c r="F123" s="849">
        <v>6</v>
      </c>
      <c r="G123" s="849">
        <v>6048</v>
      </c>
      <c r="H123" s="849">
        <v>0.17125867195242814</v>
      </c>
      <c r="I123" s="849">
        <v>1008</v>
      </c>
      <c r="J123" s="849">
        <v>35</v>
      </c>
      <c r="K123" s="849">
        <v>35315</v>
      </c>
      <c r="L123" s="849">
        <v>1</v>
      </c>
      <c r="M123" s="849">
        <v>1009</v>
      </c>
      <c r="N123" s="849">
        <v>5</v>
      </c>
      <c r="O123" s="849">
        <v>5050</v>
      </c>
      <c r="P123" s="837">
        <v>0.14299872575392891</v>
      </c>
      <c r="Q123" s="850">
        <v>1010</v>
      </c>
    </row>
    <row r="124" spans="1:17" ht="14.4" customHeight="1" x14ac:dyDescent="0.3">
      <c r="A124" s="831" t="s">
        <v>585</v>
      </c>
      <c r="B124" s="832" t="s">
        <v>4724</v>
      </c>
      <c r="C124" s="832" t="s">
        <v>4728</v>
      </c>
      <c r="D124" s="832" t="s">
        <v>4881</v>
      </c>
      <c r="E124" s="832" t="s">
        <v>4882</v>
      </c>
      <c r="F124" s="849"/>
      <c r="G124" s="849"/>
      <c r="H124" s="849"/>
      <c r="I124" s="849"/>
      <c r="J124" s="849"/>
      <c r="K124" s="849"/>
      <c r="L124" s="849"/>
      <c r="M124" s="849"/>
      <c r="N124" s="849">
        <v>1</v>
      </c>
      <c r="O124" s="849">
        <v>1066</v>
      </c>
      <c r="P124" s="837"/>
      <c r="Q124" s="850">
        <v>1066</v>
      </c>
    </row>
    <row r="125" spans="1:17" ht="14.4" customHeight="1" x14ac:dyDescent="0.3">
      <c r="A125" s="831" t="s">
        <v>585</v>
      </c>
      <c r="B125" s="832" t="s">
        <v>4724</v>
      </c>
      <c r="C125" s="832" t="s">
        <v>4728</v>
      </c>
      <c r="D125" s="832" t="s">
        <v>4751</v>
      </c>
      <c r="E125" s="832" t="s">
        <v>4883</v>
      </c>
      <c r="F125" s="849">
        <v>2</v>
      </c>
      <c r="G125" s="849">
        <v>636</v>
      </c>
      <c r="H125" s="849"/>
      <c r="I125" s="849">
        <v>318</v>
      </c>
      <c r="J125" s="849"/>
      <c r="K125" s="849"/>
      <c r="L125" s="849"/>
      <c r="M125" s="849"/>
      <c r="N125" s="849"/>
      <c r="O125" s="849"/>
      <c r="P125" s="837"/>
      <c r="Q125" s="850"/>
    </row>
    <row r="126" spans="1:17" ht="14.4" customHeight="1" x14ac:dyDescent="0.3">
      <c r="A126" s="831" t="s">
        <v>585</v>
      </c>
      <c r="B126" s="832" t="s">
        <v>4724</v>
      </c>
      <c r="C126" s="832" t="s">
        <v>4728</v>
      </c>
      <c r="D126" s="832" t="s">
        <v>4751</v>
      </c>
      <c r="E126" s="832" t="s">
        <v>4752</v>
      </c>
      <c r="F126" s="849">
        <v>11</v>
      </c>
      <c r="G126" s="849">
        <v>3498</v>
      </c>
      <c r="H126" s="849">
        <v>1.096551724137931</v>
      </c>
      <c r="I126" s="849">
        <v>318</v>
      </c>
      <c r="J126" s="849">
        <v>10</v>
      </c>
      <c r="K126" s="849">
        <v>3190</v>
      </c>
      <c r="L126" s="849">
        <v>1</v>
      </c>
      <c r="M126" s="849">
        <v>319</v>
      </c>
      <c r="N126" s="849">
        <v>9</v>
      </c>
      <c r="O126" s="849">
        <v>2871</v>
      </c>
      <c r="P126" s="837">
        <v>0.9</v>
      </c>
      <c r="Q126" s="850">
        <v>319</v>
      </c>
    </row>
    <row r="127" spans="1:17" ht="14.4" customHeight="1" x14ac:dyDescent="0.3">
      <c r="A127" s="831" t="s">
        <v>585</v>
      </c>
      <c r="B127" s="832" t="s">
        <v>4724</v>
      </c>
      <c r="C127" s="832" t="s">
        <v>4728</v>
      </c>
      <c r="D127" s="832" t="s">
        <v>4766</v>
      </c>
      <c r="E127" s="832" t="s">
        <v>4767</v>
      </c>
      <c r="F127" s="849">
        <v>30</v>
      </c>
      <c r="G127" s="849">
        <v>57870</v>
      </c>
      <c r="H127" s="849">
        <v>0.79776674937965264</v>
      </c>
      <c r="I127" s="849">
        <v>1929</v>
      </c>
      <c r="J127" s="849">
        <v>36</v>
      </c>
      <c r="K127" s="849">
        <v>72540</v>
      </c>
      <c r="L127" s="849">
        <v>1</v>
      </c>
      <c r="M127" s="849">
        <v>2015</v>
      </c>
      <c r="N127" s="849">
        <v>28</v>
      </c>
      <c r="O127" s="849">
        <v>56448</v>
      </c>
      <c r="P127" s="837">
        <v>0.77816377171215878</v>
      </c>
      <c r="Q127" s="850">
        <v>2016</v>
      </c>
    </row>
    <row r="128" spans="1:17" ht="14.4" customHeight="1" x14ac:dyDescent="0.3">
      <c r="A128" s="831" t="s">
        <v>585</v>
      </c>
      <c r="B128" s="832" t="s">
        <v>4724</v>
      </c>
      <c r="C128" s="832" t="s">
        <v>4728</v>
      </c>
      <c r="D128" s="832" t="s">
        <v>4766</v>
      </c>
      <c r="E128" s="832" t="s">
        <v>4768</v>
      </c>
      <c r="F128" s="849">
        <v>3</v>
      </c>
      <c r="G128" s="849">
        <v>5787</v>
      </c>
      <c r="H128" s="849">
        <v>0.71799007444168739</v>
      </c>
      <c r="I128" s="849">
        <v>1929</v>
      </c>
      <c r="J128" s="849">
        <v>4</v>
      </c>
      <c r="K128" s="849">
        <v>8060</v>
      </c>
      <c r="L128" s="849">
        <v>1</v>
      </c>
      <c r="M128" s="849">
        <v>2015</v>
      </c>
      <c r="N128" s="849">
        <v>5</v>
      </c>
      <c r="O128" s="849">
        <v>10080</v>
      </c>
      <c r="P128" s="837">
        <v>1.250620347394541</v>
      </c>
      <c r="Q128" s="850">
        <v>2016</v>
      </c>
    </row>
    <row r="129" spans="1:17" ht="14.4" customHeight="1" x14ac:dyDescent="0.3">
      <c r="A129" s="831" t="s">
        <v>585</v>
      </c>
      <c r="B129" s="832" t="s">
        <v>4724</v>
      </c>
      <c r="C129" s="832" t="s">
        <v>4728</v>
      </c>
      <c r="D129" s="832" t="s">
        <v>4884</v>
      </c>
      <c r="E129" s="832" t="s">
        <v>4885</v>
      </c>
      <c r="F129" s="849">
        <v>2</v>
      </c>
      <c r="G129" s="849">
        <v>17806</v>
      </c>
      <c r="H129" s="849">
        <v>1.7699801192842943</v>
      </c>
      <c r="I129" s="849">
        <v>8903</v>
      </c>
      <c r="J129" s="849">
        <v>1</v>
      </c>
      <c r="K129" s="849">
        <v>10060</v>
      </c>
      <c r="L129" s="849">
        <v>1</v>
      </c>
      <c r="M129" s="849">
        <v>10060</v>
      </c>
      <c r="N129" s="849">
        <v>1</v>
      </c>
      <c r="O129" s="849">
        <v>10061</v>
      </c>
      <c r="P129" s="837">
        <v>1.0000994035785289</v>
      </c>
      <c r="Q129" s="850">
        <v>10061</v>
      </c>
    </row>
    <row r="130" spans="1:17" ht="14.4" customHeight="1" x14ac:dyDescent="0.3">
      <c r="A130" s="831" t="s">
        <v>585</v>
      </c>
      <c r="B130" s="832" t="s">
        <v>4724</v>
      </c>
      <c r="C130" s="832" t="s">
        <v>4728</v>
      </c>
      <c r="D130" s="832" t="s">
        <v>4884</v>
      </c>
      <c r="E130" s="832" t="s">
        <v>4886</v>
      </c>
      <c r="F130" s="849">
        <v>38</v>
      </c>
      <c r="G130" s="849">
        <v>338297</v>
      </c>
      <c r="H130" s="849">
        <v>0.74728738679036888</v>
      </c>
      <c r="I130" s="849">
        <v>8902.5526315789466</v>
      </c>
      <c r="J130" s="849">
        <v>45</v>
      </c>
      <c r="K130" s="849">
        <v>452700</v>
      </c>
      <c r="L130" s="849">
        <v>1</v>
      </c>
      <c r="M130" s="849">
        <v>10060</v>
      </c>
      <c r="N130" s="849">
        <v>50</v>
      </c>
      <c r="O130" s="849">
        <v>503049</v>
      </c>
      <c r="P130" s="837">
        <v>1.111219350563287</v>
      </c>
      <c r="Q130" s="850">
        <v>10060.98</v>
      </c>
    </row>
    <row r="131" spans="1:17" ht="14.4" customHeight="1" x14ac:dyDescent="0.3">
      <c r="A131" s="831" t="s">
        <v>585</v>
      </c>
      <c r="B131" s="832" t="s">
        <v>4724</v>
      </c>
      <c r="C131" s="832" t="s">
        <v>4728</v>
      </c>
      <c r="D131" s="832" t="s">
        <v>4769</v>
      </c>
      <c r="E131" s="832" t="s">
        <v>4771</v>
      </c>
      <c r="F131" s="849">
        <v>1</v>
      </c>
      <c r="G131" s="849">
        <v>354</v>
      </c>
      <c r="H131" s="849"/>
      <c r="I131" s="849">
        <v>354</v>
      </c>
      <c r="J131" s="849"/>
      <c r="K131" s="849"/>
      <c r="L131" s="849"/>
      <c r="M131" s="849"/>
      <c r="N131" s="849">
        <v>1</v>
      </c>
      <c r="O131" s="849">
        <v>355</v>
      </c>
      <c r="P131" s="837"/>
      <c r="Q131" s="850">
        <v>355</v>
      </c>
    </row>
    <row r="132" spans="1:17" ht="14.4" customHeight="1" x14ac:dyDescent="0.3">
      <c r="A132" s="831" t="s">
        <v>585</v>
      </c>
      <c r="B132" s="832" t="s">
        <v>4724</v>
      </c>
      <c r="C132" s="832" t="s">
        <v>4728</v>
      </c>
      <c r="D132" s="832" t="s">
        <v>4778</v>
      </c>
      <c r="E132" s="832" t="s">
        <v>4887</v>
      </c>
      <c r="F132" s="849">
        <v>970</v>
      </c>
      <c r="G132" s="849">
        <v>727313</v>
      </c>
      <c r="H132" s="849">
        <v>0.89958317872603588</v>
      </c>
      <c r="I132" s="849">
        <v>749.80721649484531</v>
      </c>
      <c r="J132" s="849">
        <v>1078</v>
      </c>
      <c r="K132" s="849">
        <v>808500</v>
      </c>
      <c r="L132" s="849">
        <v>1</v>
      </c>
      <c r="M132" s="849">
        <v>750</v>
      </c>
      <c r="N132" s="849">
        <v>1226</v>
      </c>
      <c r="O132" s="849">
        <v>920719</v>
      </c>
      <c r="P132" s="837">
        <v>1.1387990105132961</v>
      </c>
      <c r="Q132" s="850">
        <v>750.99429037520395</v>
      </c>
    </row>
    <row r="133" spans="1:17" ht="14.4" customHeight="1" x14ac:dyDescent="0.3">
      <c r="A133" s="831" t="s">
        <v>585</v>
      </c>
      <c r="B133" s="832" t="s">
        <v>4724</v>
      </c>
      <c r="C133" s="832" t="s">
        <v>4728</v>
      </c>
      <c r="D133" s="832" t="s">
        <v>4782</v>
      </c>
      <c r="E133" s="832" t="s">
        <v>4888</v>
      </c>
      <c r="F133" s="849"/>
      <c r="G133" s="849"/>
      <c r="H133" s="849"/>
      <c r="I133" s="849"/>
      <c r="J133" s="849"/>
      <c r="K133" s="849"/>
      <c r="L133" s="849"/>
      <c r="M133" s="849"/>
      <c r="N133" s="849">
        <v>0</v>
      </c>
      <c r="O133" s="849">
        <v>0</v>
      </c>
      <c r="P133" s="837"/>
      <c r="Q133" s="850"/>
    </row>
    <row r="134" spans="1:17" ht="14.4" customHeight="1" x14ac:dyDescent="0.3">
      <c r="A134" s="831" t="s">
        <v>585</v>
      </c>
      <c r="B134" s="832" t="s">
        <v>4724</v>
      </c>
      <c r="C134" s="832" t="s">
        <v>4728</v>
      </c>
      <c r="D134" s="832" t="s">
        <v>4889</v>
      </c>
      <c r="E134" s="832" t="s">
        <v>4890</v>
      </c>
      <c r="F134" s="849"/>
      <c r="G134" s="849"/>
      <c r="H134" s="849"/>
      <c r="I134" s="849"/>
      <c r="J134" s="849"/>
      <c r="K134" s="849"/>
      <c r="L134" s="849"/>
      <c r="M134" s="849"/>
      <c r="N134" s="849">
        <v>3</v>
      </c>
      <c r="O134" s="849">
        <v>3762</v>
      </c>
      <c r="P134" s="837"/>
      <c r="Q134" s="850">
        <v>1254</v>
      </c>
    </row>
    <row r="135" spans="1:17" ht="14.4" customHeight="1" x14ac:dyDescent="0.3">
      <c r="A135" s="831" t="s">
        <v>585</v>
      </c>
      <c r="B135" s="832" t="s">
        <v>4786</v>
      </c>
      <c r="C135" s="832" t="s">
        <v>4728</v>
      </c>
      <c r="D135" s="832" t="s">
        <v>4791</v>
      </c>
      <c r="E135" s="832" t="s">
        <v>4792</v>
      </c>
      <c r="F135" s="849">
        <v>1</v>
      </c>
      <c r="G135" s="849">
        <v>126</v>
      </c>
      <c r="H135" s="849"/>
      <c r="I135" s="849">
        <v>126</v>
      </c>
      <c r="J135" s="849"/>
      <c r="K135" s="849"/>
      <c r="L135" s="849"/>
      <c r="M135" s="849"/>
      <c r="N135" s="849"/>
      <c r="O135" s="849"/>
      <c r="P135" s="837"/>
      <c r="Q135" s="850"/>
    </row>
    <row r="136" spans="1:17" ht="14.4" customHeight="1" x14ac:dyDescent="0.3">
      <c r="A136" s="831" t="s">
        <v>585</v>
      </c>
      <c r="B136" s="832" t="s">
        <v>4786</v>
      </c>
      <c r="C136" s="832" t="s">
        <v>4728</v>
      </c>
      <c r="D136" s="832" t="s">
        <v>4755</v>
      </c>
      <c r="E136" s="832" t="s">
        <v>4756</v>
      </c>
      <c r="F136" s="849">
        <v>1</v>
      </c>
      <c r="G136" s="849">
        <v>33.33</v>
      </c>
      <c r="H136" s="849"/>
      <c r="I136" s="849">
        <v>33.33</v>
      </c>
      <c r="J136" s="849"/>
      <c r="K136" s="849"/>
      <c r="L136" s="849"/>
      <c r="M136" s="849"/>
      <c r="N136" s="849"/>
      <c r="O136" s="849"/>
      <c r="P136" s="837"/>
      <c r="Q136" s="850"/>
    </row>
    <row r="137" spans="1:17" ht="14.4" customHeight="1" x14ac:dyDescent="0.3">
      <c r="A137" s="831" t="s">
        <v>585</v>
      </c>
      <c r="B137" s="832" t="s">
        <v>4786</v>
      </c>
      <c r="C137" s="832" t="s">
        <v>4728</v>
      </c>
      <c r="D137" s="832" t="s">
        <v>4809</v>
      </c>
      <c r="E137" s="832" t="s">
        <v>4810</v>
      </c>
      <c r="F137" s="849">
        <v>1</v>
      </c>
      <c r="G137" s="849">
        <v>251</v>
      </c>
      <c r="H137" s="849"/>
      <c r="I137" s="849">
        <v>251</v>
      </c>
      <c r="J137" s="849"/>
      <c r="K137" s="849"/>
      <c r="L137" s="849"/>
      <c r="M137" s="849"/>
      <c r="N137" s="849">
        <v>1</v>
      </c>
      <c r="O137" s="849">
        <v>252</v>
      </c>
      <c r="P137" s="837"/>
      <c r="Q137" s="850">
        <v>252</v>
      </c>
    </row>
    <row r="138" spans="1:17" ht="14.4" customHeight="1" x14ac:dyDescent="0.3">
      <c r="A138" s="831" t="s">
        <v>585</v>
      </c>
      <c r="B138" s="832" t="s">
        <v>4786</v>
      </c>
      <c r="C138" s="832" t="s">
        <v>4728</v>
      </c>
      <c r="D138" s="832" t="s">
        <v>4809</v>
      </c>
      <c r="E138" s="832" t="s">
        <v>4841</v>
      </c>
      <c r="F138" s="849"/>
      <c r="G138" s="849"/>
      <c r="H138" s="849"/>
      <c r="I138" s="849"/>
      <c r="J138" s="849"/>
      <c r="K138" s="849"/>
      <c r="L138" s="849"/>
      <c r="M138" s="849"/>
      <c r="N138" s="849">
        <v>1</v>
      </c>
      <c r="O138" s="849">
        <v>252</v>
      </c>
      <c r="P138" s="837"/>
      <c r="Q138" s="850">
        <v>252</v>
      </c>
    </row>
    <row r="139" spans="1:17" ht="14.4" customHeight="1" x14ac:dyDescent="0.3">
      <c r="A139" s="831" t="s">
        <v>585</v>
      </c>
      <c r="B139" s="832" t="s">
        <v>4891</v>
      </c>
      <c r="C139" s="832" t="s">
        <v>4728</v>
      </c>
      <c r="D139" s="832" t="s">
        <v>4892</v>
      </c>
      <c r="E139" s="832" t="s">
        <v>4893</v>
      </c>
      <c r="F139" s="849">
        <v>1</v>
      </c>
      <c r="G139" s="849">
        <v>3100</v>
      </c>
      <c r="H139" s="849"/>
      <c r="I139" s="849">
        <v>3100</v>
      </c>
      <c r="J139" s="849"/>
      <c r="K139" s="849"/>
      <c r="L139" s="849"/>
      <c r="M139" s="849"/>
      <c r="N139" s="849"/>
      <c r="O139" s="849"/>
      <c r="P139" s="837"/>
      <c r="Q139" s="850"/>
    </row>
    <row r="140" spans="1:17" ht="14.4" customHeight="1" x14ac:dyDescent="0.3">
      <c r="A140" s="831" t="s">
        <v>585</v>
      </c>
      <c r="B140" s="832" t="s">
        <v>4891</v>
      </c>
      <c r="C140" s="832" t="s">
        <v>4728</v>
      </c>
      <c r="D140" s="832" t="s">
        <v>4894</v>
      </c>
      <c r="E140" s="832" t="s">
        <v>4895</v>
      </c>
      <c r="F140" s="849"/>
      <c r="G140" s="849"/>
      <c r="H140" s="849"/>
      <c r="I140" s="849"/>
      <c r="J140" s="849">
        <v>1</v>
      </c>
      <c r="K140" s="849">
        <v>2771</v>
      </c>
      <c r="L140" s="849">
        <v>1</v>
      </c>
      <c r="M140" s="849">
        <v>2771</v>
      </c>
      <c r="N140" s="849"/>
      <c r="O140" s="849"/>
      <c r="P140" s="837"/>
      <c r="Q140" s="850"/>
    </row>
    <row r="141" spans="1:17" ht="14.4" customHeight="1" x14ac:dyDescent="0.3">
      <c r="A141" s="831" t="s">
        <v>585</v>
      </c>
      <c r="B141" s="832" t="s">
        <v>4891</v>
      </c>
      <c r="C141" s="832" t="s">
        <v>4728</v>
      </c>
      <c r="D141" s="832" t="s">
        <v>4896</v>
      </c>
      <c r="E141" s="832" t="s">
        <v>4897</v>
      </c>
      <c r="F141" s="849"/>
      <c r="G141" s="849"/>
      <c r="H141" s="849"/>
      <c r="I141" s="849"/>
      <c r="J141" s="849"/>
      <c r="K141" s="849"/>
      <c r="L141" s="849"/>
      <c r="M141" s="849"/>
      <c r="N141" s="849">
        <v>2</v>
      </c>
      <c r="O141" s="849">
        <v>10296</v>
      </c>
      <c r="P141" s="837"/>
      <c r="Q141" s="850">
        <v>5148</v>
      </c>
    </row>
    <row r="142" spans="1:17" ht="14.4" customHeight="1" x14ac:dyDescent="0.3">
      <c r="A142" s="831" t="s">
        <v>585</v>
      </c>
      <c r="B142" s="832" t="s">
        <v>4891</v>
      </c>
      <c r="C142" s="832" t="s">
        <v>4728</v>
      </c>
      <c r="D142" s="832" t="s">
        <v>4898</v>
      </c>
      <c r="E142" s="832" t="s">
        <v>4899</v>
      </c>
      <c r="F142" s="849">
        <v>1</v>
      </c>
      <c r="G142" s="849">
        <v>0</v>
      </c>
      <c r="H142" s="849"/>
      <c r="I142" s="849">
        <v>0</v>
      </c>
      <c r="J142" s="849">
        <v>1</v>
      </c>
      <c r="K142" s="849">
        <v>0</v>
      </c>
      <c r="L142" s="849"/>
      <c r="M142" s="849">
        <v>0</v>
      </c>
      <c r="N142" s="849">
        <v>2</v>
      </c>
      <c r="O142" s="849">
        <v>0</v>
      </c>
      <c r="P142" s="837"/>
      <c r="Q142" s="850">
        <v>0</v>
      </c>
    </row>
    <row r="143" spans="1:17" ht="14.4" customHeight="1" x14ac:dyDescent="0.3">
      <c r="A143" s="831" t="s">
        <v>585</v>
      </c>
      <c r="B143" s="832" t="s">
        <v>4891</v>
      </c>
      <c r="C143" s="832" t="s">
        <v>4728</v>
      </c>
      <c r="D143" s="832" t="s">
        <v>4898</v>
      </c>
      <c r="E143" s="832" t="s">
        <v>4900</v>
      </c>
      <c r="F143" s="849">
        <v>1</v>
      </c>
      <c r="G143" s="849">
        <v>0</v>
      </c>
      <c r="H143" s="849"/>
      <c r="I143" s="849">
        <v>0</v>
      </c>
      <c r="J143" s="849"/>
      <c r="K143" s="849"/>
      <c r="L143" s="849"/>
      <c r="M143" s="849"/>
      <c r="N143" s="849">
        <v>4</v>
      </c>
      <c r="O143" s="849">
        <v>0</v>
      </c>
      <c r="P143" s="837"/>
      <c r="Q143" s="850">
        <v>0</v>
      </c>
    </row>
    <row r="144" spans="1:17" ht="14.4" customHeight="1" x14ac:dyDescent="0.3">
      <c r="A144" s="831" t="s">
        <v>585</v>
      </c>
      <c r="B144" s="832" t="s">
        <v>4891</v>
      </c>
      <c r="C144" s="832" t="s">
        <v>4728</v>
      </c>
      <c r="D144" s="832" t="s">
        <v>4901</v>
      </c>
      <c r="E144" s="832" t="s">
        <v>4902</v>
      </c>
      <c r="F144" s="849">
        <v>1</v>
      </c>
      <c r="G144" s="849">
        <v>0</v>
      </c>
      <c r="H144" s="849"/>
      <c r="I144" s="849">
        <v>0</v>
      </c>
      <c r="J144" s="849"/>
      <c r="K144" s="849"/>
      <c r="L144" s="849"/>
      <c r="M144" s="849"/>
      <c r="N144" s="849">
        <v>1</v>
      </c>
      <c r="O144" s="849">
        <v>0</v>
      </c>
      <c r="P144" s="837"/>
      <c r="Q144" s="850">
        <v>0</v>
      </c>
    </row>
    <row r="145" spans="1:17" ht="14.4" customHeight="1" x14ac:dyDescent="0.3">
      <c r="A145" s="831" t="s">
        <v>585</v>
      </c>
      <c r="B145" s="832" t="s">
        <v>4891</v>
      </c>
      <c r="C145" s="832" t="s">
        <v>4728</v>
      </c>
      <c r="D145" s="832" t="s">
        <v>4901</v>
      </c>
      <c r="E145" s="832" t="s">
        <v>4903</v>
      </c>
      <c r="F145" s="849">
        <v>1</v>
      </c>
      <c r="G145" s="849">
        <v>0</v>
      </c>
      <c r="H145" s="849"/>
      <c r="I145" s="849">
        <v>0</v>
      </c>
      <c r="J145" s="849"/>
      <c r="K145" s="849"/>
      <c r="L145" s="849"/>
      <c r="M145" s="849"/>
      <c r="N145" s="849">
        <v>1</v>
      </c>
      <c r="O145" s="849">
        <v>0</v>
      </c>
      <c r="P145" s="837"/>
      <c r="Q145" s="850">
        <v>0</v>
      </c>
    </row>
    <row r="146" spans="1:17" ht="14.4" customHeight="1" x14ac:dyDescent="0.3">
      <c r="A146" s="831" t="s">
        <v>585</v>
      </c>
      <c r="B146" s="832" t="s">
        <v>4891</v>
      </c>
      <c r="C146" s="832" t="s">
        <v>4728</v>
      </c>
      <c r="D146" s="832" t="s">
        <v>4857</v>
      </c>
      <c r="E146" s="832" t="s">
        <v>4858</v>
      </c>
      <c r="F146" s="849"/>
      <c r="G146" s="849"/>
      <c r="H146" s="849"/>
      <c r="I146" s="849"/>
      <c r="J146" s="849">
        <v>1</v>
      </c>
      <c r="K146" s="849">
        <v>0</v>
      </c>
      <c r="L146" s="849"/>
      <c r="M146" s="849">
        <v>0</v>
      </c>
      <c r="N146" s="849"/>
      <c r="O146" s="849"/>
      <c r="P146" s="837"/>
      <c r="Q146" s="850"/>
    </row>
    <row r="147" spans="1:17" ht="14.4" customHeight="1" x14ac:dyDescent="0.3">
      <c r="A147" s="831" t="s">
        <v>585</v>
      </c>
      <c r="B147" s="832" t="s">
        <v>4891</v>
      </c>
      <c r="C147" s="832" t="s">
        <v>4728</v>
      </c>
      <c r="D147" s="832" t="s">
        <v>4904</v>
      </c>
      <c r="E147" s="832" t="s">
        <v>4905</v>
      </c>
      <c r="F147" s="849"/>
      <c r="G147" s="849"/>
      <c r="H147" s="849"/>
      <c r="I147" s="849"/>
      <c r="J147" s="849"/>
      <c r="K147" s="849"/>
      <c r="L147" s="849"/>
      <c r="M147" s="849"/>
      <c r="N147" s="849">
        <v>1</v>
      </c>
      <c r="O147" s="849">
        <v>0</v>
      </c>
      <c r="P147" s="837"/>
      <c r="Q147" s="850">
        <v>0</v>
      </c>
    </row>
    <row r="148" spans="1:17" ht="14.4" customHeight="1" x14ac:dyDescent="0.3">
      <c r="A148" s="831" t="s">
        <v>585</v>
      </c>
      <c r="B148" s="832" t="s">
        <v>4891</v>
      </c>
      <c r="C148" s="832" t="s">
        <v>4728</v>
      </c>
      <c r="D148" s="832" t="s">
        <v>4906</v>
      </c>
      <c r="E148" s="832" t="s">
        <v>4907</v>
      </c>
      <c r="F148" s="849"/>
      <c r="G148" s="849"/>
      <c r="H148" s="849"/>
      <c r="I148" s="849"/>
      <c r="J148" s="849"/>
      <c r="K148" s="849"/>
      <c r="L148" s="849"/>
      <c r="M148" s="849"/>
      <c r="N148" s="849">
        <v>2</v>
      </c>
      <c r="O148" s="849">
        <v>0</v>
      </c>
      <c r="P148" s="837"/>
      <c r="Q148" s="850">
        <v>0</v>
      </c>
    </row>
    <row r="149" spans="1:17" ht="14.4" customHeight="1" x14ac:dyDescent="0.3">
      <c r="A149" s="831" t="s">
        <v>585</v>
      </c>
      <c r="B149" s="832" t="s">
        <v>4891</v>
      </c>
      <c r="C149" s="832" t="s">
        <v>4728</v>
      </c>
      <c r="D149" s="832" t="s">
        <v>4906</v>
      </c>
      <c r="E149" s="832" t="s">
        <v>4908</v>
      </c>
      <c r="F149" s="849"/>
      <c r="G149" s="849"/>
      <c r="H149" s="849"/>
      <c r="I149" s="849"/>
      <c r="J149" s="849"/>
      <c r="K149" s="849"/>
      <c r="L149" s="849"/>
      <c r="M149" s="849"/>
      <c r="N149" s="849">
        <v>3</v>
      </c>
      <c r="O149" s="849">
        <v>0</v>
      </c>
      <c r="P149" s="837"/>
      <c r="Q149" s="850">
        <v>0</v>
      </c>
    </row>
    <row r="150" spans="1:17" ht="14.4" customHeight="1" x14ac:dyDescent="0.3">
      <c r="A150" s="831" t="s">
        <v>585</v>
      </c>
      <c r="B150" s="832" t="s">
        <v>4891</v>
      </c>
      <c r="C150" s="832" t="s">
        <v>4728</v>
      </c>
      <c r="D150" s="832" t="s">
        <v>4909</v>
      </c>
      <c r="E150" s="832" t="s">
        <v>4910</v>
      </c>
      <c r="F150" s="849"/>
      <c r="G150" s="849"/>
      <c r="H150" s="849"/>
      <c r="I150" s="849"/>
      <c r="J150" s="849"/>
      <c r="K150" s="849"/>
      <c r="L150" s="849"/>
      <c r="M150" s="849"/>
      <c r="N150" s="849">
        <v>1</v>
      </c>
      <c r="O150" s="849">
        <v>0</v>
      </c>
      <c r="P150" s="837"/>
      <c r="Q150" s="850">
        <v>0</v>
      </c>
    </row>
    <row r="151" spans="1:17" ht="14.4" customHeight="1" x14ac:dyDescent="0.3">
      <c r="A151" s="831" t="s">
        <v>585</v>
      </c>
      <c r="B151" s="832" t="s">
        <v>4891</v>
      </c>
      <c r="C151" s="832" t="s">
        <v>4728</v>
      </c>
      <c r="D151" s="832" t="s">
        <v>4911</v>
      </c>
      <c r="E151" s="832" t="s">
        <v>4912</v>
      </c>
      <c r="F151" s="849">
        <v>1</v>
      </c>
      <c r="G151" s="849">
        <v>0</v>
      </c>
      <c r="H151" s="849"/>
      <c r="I151" s="849">
        <v>0</v>
      </c>
      <c r="J151" s="849"/>
      <c r="K151" s="849"/>
      <c r="L151" s="849"/>
      <c r="M151" s="849"/>
      <c r="N151" s="849">
        <v>2</v>
      </c>
      <c r="O151" s="849">
        <v>0</v>
      </c>
      <c r="P151" s="837"/>
      <c r="Q151" s="850">
        <v>0</v>
      </c>
    </row>
    <row r="152" spans="1:17" ht="14.4" customHeight="1" x14ac:dyDescent="0.3">
      <c r="A152" s="831" t="s">
        <v>585</v>
      </c>
      <c r="B152" s="832" t="s">
        <v>4891</v>
      </c>
      <c r="C152" s="832" t="s">
        <v>4728</v>
      </c>
      <c r="D152" s="832" t="s">
        <v>4913</v>
      </c>
      <c r="E152" s="832" t="s">
        <v>4914</v>
      </c>
      <c r="F152" s="849">
        <v>1</v>
      </c>
      <c r="G152" s="849">
        <v>0</v>
      </c>
      <c r="H152" s="849"/>
      <c r="I152" s="849">
        <v>0</v>
      </c>
      <c r="J152" s="849"/>
      <c r="K152" s="849"/>
      <c r="L152" s="849"/>
      <c r="M152" s="849"/>
      <c r="N152" s="849">
        <v>1</v>
      </c>
      <c r="O152" s="849">
        <v>0</v>
      </c>
      <c r="P152" s="837"/>
      <c r="Q152" s="850">
        <v>0</v>
      </c>
    </row>
    <row r="153" spans="1:17" ht="14.4" customHeight="1" x14ac:dyDescent="0.3">
      <c r="A153" s="831" t="s">
        <v>585</v>
      </c>
      <c r="B153" s="832" t="s">
        <v>4891</v>
      </c>
      <c r="C153" s="832" t="s">
        <v>4728</v>
      </c>
      <c r="D153" s="832" t="s">
        <v>4913</v>
      </c>
      <c r="E153" s="832" t="s">
        <v>4915</v>
      </c>
      <c r="F153" s="849">
        <v>1</v>
      </c>
      <c r="G153" s="849">
        <v>0</v>
      </c>
      <c r="H153" s="849"/>
      <c r="I153" s="849">
        <v>0</v>
      </c>
      <c r="J153" s="849"/>
      <c r="K153" s="849"/>
      <c r="L153" s="849"/>
      <c r="M153" s="849"/>
      <c r="N153" s="849"/>
      <c r="O153" s="849"/>
      <c r="P153" s="837"/>
      <c r="Q153" s="850"/>
    </row>
    <row r="154" spans="1:17" ht="14.4" customHeight="1" x14ac:dyDescent="0.3">
      <c r="A154" s="831" t="s">
        <v>585</v>
      </c>
      <c r="B154" s="832" t="s">
        <v>4891</v>
      </c>
      <c r="C154" s="832" t="s">
        <v>4728</v>
      </c>
      <c r="D154" s="832" t="s">
        <v>4916</v>
      </c>
      <c r="E154" s="832" t="s">
        <v>4917</v>
      </c>
      <c r="F154" s="849"/>
      <c r="G154" s="849"/>
      <c r="H154" s="849"/>
      <c r="I154" s="849"/>
      <c r="J154" s="849"/>
      <c r="K154" s="849"/>
      <c r="L154" s="849"/>
      <c r="M154" s="849"/>
      <c r="N154" s="849">
        <v>1</v>
      </c>
      <c r="O154" s="849">
        <v>0</v>
      </c>
      <c r="P154" s="837"/>
      <c r="Q154" s="850">
        <v>0</v>
      </c>
    </row>
    <row r="155" spans="1:17" ht="14.4" customHeight="1" x14ac:dyDescent="0.3">
      <c r="A155" s="831" t="s">
        <v>585</v>
      </c>
      <c r="B155" s="832" t="s">
        <v>4891</v>
      </c>
      <c r="C155" s="832" t="s">
        <v>4728</v>
      </c>
      <c r="D155" s="832" t="s">
        <v>4859</v>
      </c>
      <c r="E155" s="832" t="s">
        <v>4918</v>
      </c>
      <c r="F155" s="849">
        <v>1</v>
      </c>
      <c r="G155" s="849">
        <v>0</v>
      </c>
      <c r="H155" s="849"/>
      <c r="I155" s="849">
        <v>0</v>
      </c>
      <c r="J155" s="849">
        <v>1</v>
      </c>
      <c r="K155" s="849">
        <v>0</v>
      </c>
      <c r="L155" s="849"/>
      <c r="M155" s="849">
        <v>0</v>
      </c>
      <c r="N155" s="849">
        <v>3</v>
      </c>
      <c r="O155" s="849">
        <v>0</v>
      </c>
      <c r="P155" s="837"/>
      <c r="Q155" s="850">
        <v>0</v>
      </c>
    </row>
    <row r="156" spans="1:17" ht="14.4" customHeight="1" x14ac:dyDescent="0.3">
      <c r="A156" s="831" t="s">
        <v>585</v>
      </c>
      <c r="B156" s="832" t="s">
        <v>4891</v>
      </c>
      <c r="C156" s="832" t="s">
        <v>4728</v>
      </c>
      <c r="D156" s="832" t="s">
        <v>4859</v>
      </c>
      <c r="E156" s="832" t="s">
        <v>4860</v>
      </c>
      <c r="F156" s="849">
        <v>1</v>
      </c>
      <c r="G156" s="849">
        <v>0</v>
      </c>
      <c r="H156" s="849"/>
      <c r="I156" s="849">
        <v>0</v>
      </c>
      <c r="J156" s="849">
        <v>1</v>
      </c>
      <c r="K156" s="849">
        <v>0</v>
      </c>
      <c r="L156" s="849"/>
      <c r="M156" s="849">
        <v>0</v>
      </c>
      <c r="N156" s="849">
        <v>4</v>
      </c>
      <c r="O156" s="849">
        <v>0</v>
      </c>
      <c r="P156" s="837"/>
      <c r="Q156" s="850">
        <v>0</v>
      </c>
    </row>
    <row r="157" spans="1:17" ht="14.4" customHeight="1" x14ac:dyDescent="0.3">
      <c r="A157" s="831" t="s">
        <v>585</v>
      </c>
      <c r="B157" s="832" t="s">
        <v>4891</v>
      </c>
      <c r="C157" s="832" t="s">
        <v>4728</v>
      </c>
      <c r="D157" s="832" t="s">
        <v>4919</v>
      </c>
      <c r="E157" s="832" t="s">
        <v>4920</v>
      </c>
      <c r="F157" s="849">
        <v>1</v>
      </c>
      <c r="G157" s="849">
        <v>815</v>
      </c>
      <c r="H157" s="849"/>
      <c r="I157" s="849">
        <v>815</v>
      </c>
      <c r="J157" s="849"/>
      <c r="K157" s="849"/>
      <c r="L157" s="849"/>
      <c r="M157" s="849"/>
      <c r="N157" s="849">
        <v>1</v>
      </c>
      <c r="O157" s="849">
        <v>842</v>
      </c>
      <c r="P157" s="837"/>
      <c r="Q157" s="850">
        <v>842</v>
      </c>
    </row>
    <row r="158" spans="1:17" ht="14.4" customHeight="1" x14ac:dyDescent="0.3">
      <c r="A158" s="831" t="s">
        <v>585</v>
      </c>
      <c r="B158" s="832" t="s">
        <v>4891</v>
      </c>
      <c r="C158" s="832" t="s">
        <v>4728</v>
      </c>
      <c r="D158" s="832" t="s">
        <v>4919</v>
      </c>
      <c r="E158" s="832" t="s">
        <v>4921</v>
      </c>
      <c r="F158" s="849">
        <v>1</v>
      </c>
      <c r="G158" s="849">
        <v>839</v>
      </c>
      <c r="H158" s="849"/>
      <c r="I158" s="849">
        <v>839</v>
      </c>
      <c r="J158" s="849"/>
      <c r="K158" s="849"/>
      <c r="L158" s="849"/>
      <c r="M158" s="849"/>
      <c r="N158" s="849"/>
      <c r="O158" s="849"/>
      <c r="P158" s="837"/>
      <c r="Q158" s="850"/>
    </row>
    <row r="159" spans="1:17" ht="14.4" customHeight="1" x14ac:dyDescent="0.3">
      <c r="A159" s="831" t="s">
        <v>585</v>
      </c>
      <c r="B159" s="832" t="s">
        <v>4891</v>
      </c>
      <c r="C159" s="832" t="s">
        <v>4728</v>
      </c>
      <c r="D159" s="832" t="s">
        <v>4922</v>
      </c>
      <c r="E159" s="832" t="s">
        <v>4923</v>
      </c>
      <c r="F159" s="849">
        <v>1</v>
      </c>
      <c r="G159" s="849">
        <v>9123</v>
      </c>
      <c r="H159" s="849">
        <v>0.97613952493045153</v>
      </c>
      <c r="I159" s="849">
        <v>9123</v>
      </c>
      <c r="J159" s="849">
        <v>1</v>
      </c>
      <c r="K159" s="849">
        <v>9346</v>
      </c>
      <c r="L159" s="849">
        <v>1</v>
      </c>
      <c r="M159" s="849">
        <v>9346</v>
      </c>
      <c r="N159" s="849">
        <v>2</v>
      </c>
      <c r="O159" s="849">
        <v>18722</v>
      </c>
      <c r="P159" s="837">
        <v>2.0032099293815535</v>
      </c>
      <c r="Q159" s="850">
        <v>9361</v>
      </c>
    </row>
    <row r="160" spans="1:17" ht="14.4" customHeight="1" x14ac:dyDescent="0.3">
      <c r="A160" s="831" t="s">
        <v>585</v>
      </c>
      <c r="B160" s="832" t="s">
        <v>4891</v>
      </c>
      <c r="C160" s="832" t="s">
        <v>4728</v>
      </c>
      <c r="D160" s="832" t="s">
        <v>4922</v>
      </c>
      <c r="E160" s="832" t="s">
        <v>4924</v>
      </c>
      <c r="F160" s="849"/>
      <c r="G160" s="849"/>
      <c r="H160" s="849"/>
      <c r="I160" s="849"/>
      <c r="J160" s="849">
        <v>1</v>
      </c>
      <c r="K160" s="849">
        <v>9346</v>
      </c>
      <c r="L160" s="849">
        <v>1</v>
      </c>
      <c r="M160" s="849">
        <v>9346</v>
      </c>
      <c r="N160" s="849">
        <v>3</v>
      </c>
      <c r="O160" s="849">
        <v>28083</v>
      </c>
      <c r="P160" s="837">
        <v>3.0048148940723305</v>
      </c>
      <c r="Q160" s="850">
        <v>9361</v>
      </c>
    </row>
    <row r="161" spans="1:17" ht="14.4" customHeight="1" x14ac:dyDescent="0.3">
      <c r="A161" s="831" t="s">
        <v>585</v>
      </c>
      <c r="B161" s="832" t="s">
        <v>4891</v>
      </c>
      <c r="C161" s="832" t="s">
        <v>4728</v>
      </c>
      <c r="D161" s="832" t="s">
        <v>4925</v>
      </c>
      <c r="E161" s="832" t="s">
        <v>4926</v>
      </c>
      <c r="F161" s="849">
        <v>1</v>
      </c>
      <c r="G161" s="849">
        <v>865</v>
      </c>
      <c r="H161" s="849"/>
      <c r="I161" s="849">
        <v>865</v>
      </c>
      <c r="J161" s="849"/>
      <c r="K161" s="849"/>
      <c r="L161" s="849"/>
      <c r="M161" s="849"/>
      <c r="N161" s="849"/>
      <c r="O161" s="849"/>
      <c r="P161" s="837"/>
      <c r="Q161" s="850"/>
    </row>
    <row r="162" spans="1:17" ht="14.4" customHeight="1" x14ac:dyDescent="0.3">
      <c r="A162" s="831" t="s">
        <v>585</v>
      </c>
      <c r="B162" s="832" t="s">
        <v>4891</v>
      </c>
      <c r="C162" s="832" t="s">
        <v>4728</v>
      </c>
      <c r="D162" s="832" t="s">
        <v>4927</v>
      </c>
      <c r="E162" s="832" t="s">
        <v>4928</v>
      </c>
      <c r="F162" s="849">
        <v>1</v>
      </c>
      <c r="G162" s="849">
        <v>0</v>
      </c>
      <c r="H162" s="849"/>
      <c r="I162" s="849">
        <v>0</v>
      </c>
      <c r="J162" s="849"/>
      <c r="K162" s="849"/>
      <c r="L162" s="849"/>
      <c r="M162" s="849"/>
      <c r="N162" s="849"/>
      <c r="O162" s="849"/>
      <c r="P162" s="837"/>
      <c r="Q162" s="850"/>
    </row>
    <row r="163" spans="1:17" ht="14.4" customHeight="1" x14ac:dyDescent="0.3">
      <c r="A163" s="831" t="s">
        <v>585</v>
      </c>
      <c r="B163" s="832" t="s">
        <v>4891</v>
      </c>
      <c r="C163" s="832" t="s">
        <v>4728</v>
      </c>
      <c r="D163" s="832" t="s">
        <v>4929</v>
      </c>
      <c r="E163" s="832" t="s">
        <v>4930</v>
      </c>
      <c r="F163" s="849"/>
      <c r="G163" s="849"/>
      <c r="H163" s="849"/>
      <c r="I163" s="849"/>
      <c r="J163" s="849"/>
      <c r="K163" s="849"/>
      <c r="L163" s="849"/>
      <c r="M163" s="849"/>
      <c r="N163" s="849">
        <v>1</v>
      </c>
      <c r="O163" s="849">
        <v>3619</v>
      </c>
      <c r="P163" s="837"/>
      <c r="Q163" s="850">
        <v>3619</v>
      </c>
    </row>
    <row r="164" spans="1:17" ht="14.4" customHeight="1" x14ac:dyDescent="0.3">
      <c r="A164" s="831" t="s">
        <v>585</v>
      </c>
      <c r="B164" s="832" t="s">
        <v>4891</v>
      </c>
      <c r="C164" s="832" t="s">
        <v>4728</v>
      </c>
      <c r="D164" s="832" t="s">
        <v>4931</v>
      </c>
      <c r="E164" s="832" t="s">
        <v>4932</v>
      </c>
      <c r="F164" s="849"/>
      <c r="G164" s="849"/>
      <c r="H164" s="849"/>
      <c r="I164" s="849"/>
      <c r="J164" s="849"/>
      <c r="K164" s="849"/>
      <c r="L164" s="849"/>
      <c r="M164" s="849"/>
      <c r="N164" s="849">
        <v>1</v>
      </c>
      <c r="O164" s="849">
        <v>3752</v>
      </c>
      <c r="P164" s="837"/>
      <c r="Q164" s="850">
        <v>3752</v>
      </c>
    </row>
    <row r="165" spans="1:17" ht="14.4" customHeight="1" x14ac:dyDescent="0.3">
      <c r="A165" s="831" t="s">
        <v>585</v>
      </c>
      <c r="B165" s="832" t="s">
        <v>4891</v>
      </c>
      <c r="C165" s="832" t="s">
        <v>4728</v>
      </c>
      <c r="D165" s="832" t="s">
        <v>4933</v>
      </c>
      <c r="E165" s="832" t="s">
        <v>4934</v>
      </c>
      <c r="F165" s="849"/>
      <c r="G165" s="849"/>
      <c r="H165" s="849"/>
      <c r="I165" s="849"/>
      <c r="J165" s="849"/>
      <c r="K165" s="849"/>
      <c r="L165" s="849"/>
      <c r="M165" s="849"/>
      <c r="N165" s="849">
        <v>3</v>
      </c>
      <c r="O165" s="849">
        <v>0</v>
      </c>
      <c r="P165" s="837"/>
      <c r="Q165" s="850">
        <v>0</v>
      </c>
    </row>
    <row r="166" spans="1:17" ht="14.4" customHeight="1" x14ac:dyDescent="0.3">
      <c r="A166" s="831" t="s">
        <v>585</v>
      </c>
      <c r="B166" s="832" t="s">
        <v>4891</v>
      </c>
      <c r="C166" s="832" t="s">
        <v>4728</v>
      </c>
      <c r="D166" s="832" t="s">
        <v>4933</v>
      </c>
      <c r="E166" s="832" t="s">
        <v>4935</v>
      </c>
      <c r="F166" s="849"/>
      <c r="G166" s="849"/>
      <c r="H166" s="849"/>
      <c r="I166" s="849"/>
      <c r="J166" s="849">
        <v>1</v>
      </c>
      <c r="K166" s="849">
        <v>0</v>
      </c>
      <c r="L166" s="849"/>
      <c r="M166" s="849">
        <v>0</v>
      </c>
      <c r="N166" s="849">
        <v>2</v>
      </c>
      <c r="O166" s="849">
        <v>0</v>
      </c>
      <c r="P166" s="837"/>
      <c r="Q166" s="850">
        <v>0</v>
      </c>
    </row>
    <row r="167" spans="1:17" ht="14.4" customHeight="1" x14ac:dyDescent="0.3">
      <c r="A167" s="831" t="s">
        <v>585</v>
      </c>
      <c r="B167" s="832" t="s">
        <v>4891</v>
      </c>
      <c r="C167" s="832" t="s">
        <v>4728</v>
      </c>
      <c r="D167" s="832" t="s">
        <v>4936</v>
      </c>
      <c r="E167" s="832" t="s">
        <v>4937</v>
      </c>
      <c r="F167" s="849"/>
      <c r="G167" s="849"/>
      <c r="H167" s="849"/>
      <c r="I167" s="849"/>
      <c r="J167" s="849"/>
      <c r="K167" s="849"/>
      <c r="L167" s="849"/>
      <c r="M167" s="849"/>
      <c r="N167" s="849">
        <v>2</v>
      </c>
      <c r="O167" s="849">
        <v>6362</v>
      </c>
      <c r="P167" s="837"/>
      <c r="Q167" s="850">
        <v>3181</v>
      </c>
    </row>
    <row r="168" spans="1:17" ht="14.4" customHeight="1" x14ac:dyDescent="0.3">
      <c r="A168" s="831" t="s">
        <v>585</v>
      </c>
      <c r="B168" s="832" t="s">
        <v>4891</v>
      </c>
      <c r="C168" s="832" t="s">
        <v>4728</v>
      </c>
      <c r="D168" s="832" t="s">
        <v>4938</v>
      </c>
      <c r="E168" s="832" t="s">
        <v>4939</v>
      </c>
      <c r="F168" s="849">
        <v>1</v>
      </c>
      <c r="G168" s="849">
        <v>6852</v>
      </c>
      <c r="H168" s="849"/>
      <c r="I168" s="849">
        <v>6852</v>
      </c>
      <c r="J168" s="849"/>
      <c r="K168" s="849"/>
      <c r="L168" s="849"/>
      <c r="M168" s="849"/>
      <c r="N168" s="849">
        <v>2</v>
      </c>
      <c r="O168" s="849">
        <v>14022</v>
      </c>
      <c r="P168" s="837"/>
      <c r="Q168" s="850">
        <v>7011</v>
      </c>
    </row>
    <row r="169" spans="1:17" ht="14.4" customHeight="1" x14ac:dyDescent="0.3">
      <c r="A169" s="831" t="s">
        <v>585</v>
      </c>
      <c r="B169" s="832" t="s">
        <v>4891</v>
      </c>
      <c r="C169" s="832" t="s">
        <v>4728</v>
      </c>
      <c r="D169" s="832" t="s">
        <v>4940</v>
      </c>
      <c r="E169" s="832" t="s">
        <v>4941</v>
      </c>
      <c r="F169" s="849">
        <v>1</v>
      </c>
      <c r="G169" s="849">
        <v>0</v>
      </c>
      <c r="H169" s="849"/>
      <c r="I169" s="849">
        <v>0</v>
      </c>
      <c r="J169" s="849">
        <v>1</v>
      </c>
      <c r="K169" s="849">
        <v>0</v>
      </c>
      <c r="L169" s="849"/>
      <c r="M169" s="849">
        <v>0</v>
      </c>
      <c r="N169" s="849">
        <v>4</v>
      </c>
      <c r="O169" s="849">
        <v>0</v>
      </c>
      <c r="P169" s="837"/>
      <c r="Q169" s="850">
        <v>0</v>
      </c>
    </row>
    <row r="170" spans="1:17" ht="14.4" customHeight="1" x14ac:dyDescent="0.3">
      <c r="A170" s="831" t="s">
        <v>585</v>
      </c>
      <c r="B170" s="832" t="s">
        <v>4891</v>
      </c>
      <c r="C170" s="832" t="s">
        <v>4728</v>
      </c>
      <c r="D170" s="832" t="s">
        <v>4940</v>
      </c>
      <c r="E170" s="832" t="s">
        <v>4942</v>
      </c>
      <c r="F170" s="849">
        <v>1</v>
      </c>
      <c r="G170" s="849">
        <v>0</v>
      </c>
      <c r="H170" s="849"/>
      <c r="I170" s="849">
        <v>0</v>
      </c>
      <c r="J170" s="849">
        <v>1</v>
      </c>
      <c r="K170" s="849">
        <v>0</v>
      </c>
      <c r="L170" s="849"/>
      <c r="M170" s="849">
        <v>0</v>
      </c>
      <c r="N170" s="849">
        <v>3</v>
      </c>
      <c r="O170" s="849">
        <v>0</v>
      </c>
      <c r="P170" s="837"/>
      <c r="Q170" s="850">
        <v>0</v>
      </c>
    </row>
    <row r="171" spans="1:17" ht="14.4" customHeight="1" x14ac:dyDescent="0.3">
      <c r="A171" s="831" t="s">
        <v>585</v>
      </c>
      <c r="B171" s="832" t="s">
        <v>4891</v>
      </c>
      <c r="C171" s="832" t="s">
        <v>4728</v>
      </c>
      <c r="D171" s="832" t="s">
        <v>4943</v>
      </c>
      <c r="E171" s="832" t="s">
        <v>4944</v>
      </c>
      <c r="F171" s="849">
        <v>1</v>
      </c>
      <c r="G171" s="849">
        <v>0</v>
      </c>
      <c r="H171" s="849"/>
      <c r="I171" s="849">
        <v>0</v>
      </c>
      <c r="J171" s="849"/>
      <c r="K171" s="849"/>
      <c r="L171" s="849"/>
      <c r="M171" s="849"/>
      <c r="N171" s="849"/>
      <c r="O171" s="849"/>
      <c r="P171" s="837"/>
      <c r="Q171" s="850"/>
    </row>
    <row r="172" spans="1:17" ht="14.4" customHeight="1" x14ac:dyDescent="0.3">
      <c r="A172" s="831" t="s">
        <v>585</v>
      </c>
      <c r="B172" s="832" t="s">
        <v>4891</v>
      </c>
      <c r="C172" s="832" t="s">
        <v>4728</v>
      </c>
      <c r="D172" s="832" t="s">
        <v>4861</v>
      </c>
      <c r="E172" s="832" t="s">
        <v>4945</v>
      </c>
      <c r="F172" s="849">
        <v>1</v>
      </c>
      <c r="G172" s="849">
        <v>0</v>
      </c>
      <c r="H172" s="849"/>
      <c r="I172" s="849">
        <v>0</v>
      </c>
      <c r="J172" s="849">
        <v>1</v>
      </c>
      <c r="K172" s="849">
        <v>0</v>
      </c>
      <c r="L172" s="849"/>
      <c r="M172" s="849">
        <v>0</v>
      </c>
      <c r="N172" s="849"/>
      <c r="O172" s="849"/>
      <c r="P172" s="837"/>
      <c r="Q172" s="850"/>
    </row>
    <row r="173" spans="1:17" ht="14.4" customHeight="1" x14ac:dyDescent="0.3">
      <c r="A173" s="831" t="s">
        <v>585</v>
      </c>
      <c r="B173" s="832" t="s">
        <v>4891</v>
      </c>
      <c r="C173" s="832" t="s">
        <v>4728</v>
      </c>
      <c r="D173" s="832" t="s">
        <v>4861</v>
      </c>
      <c r="E173" s="832" t="s">
        <v>4862</v>
      </c>
      <c r="F173" s="849">
        <v>1</v>
      </c>
      <c r="G173" s="849">
        <v>0</v>
      </c>
      <c r="H173" s="849"/>
      <c r="I173" s="849">
        <v>0</v>
      </c>
      <c r="J173" s="849"/>
      <c r="K173" s="849"/>
      <c r="L173" s="849"/>
      <c r="M173" s="849"/>
      <c r="N173" s="849">
        <v>2</v>
      </c>
      <c r="O173" s="849">
        <v>0</v>
      </c>
      <c r="P173" s="837"/>
      <c r="Q173" s="850">
        <v>0</v>
      </c>
    </row>
    <row r="174" spans="1:17" ht="14.4" customHeight="1" x14ac:dyDescent="0.3">
      <c r="A174" s="831" t="s">
        <v>585</v>
      </c>
      <c r="B174" s="832" t="s">
        <v>4891</v>
      </c>
      <c r="C174" s="832" t="s">
        <v>4728</v>
      </c>
      <c r="D174" s="832" t="s">
        <v>4946</v>
      </c>
      <c r="E174" s="832" t="s">
        <v>4947</v>
      </c>
      <c r="F174" s="849"/>
      <c r="G174" s="849"/>
      <c r="H174" s="849"/>
      <c r="I174" s="849"/>
      <c r="J174" s="849"/>
      <c r="K174" s="849"/>
      <c r="L174" s="849"/>
      <c r="M174" s="849"/>
      <c r="N174" s="849">
        <v>1</v>
      </c>
      <c r="O174" s="849">
        <v>3643</v>
      </c>
      <c r="P174" s="837"/>
      <c r="Q174" s="850">
        <v>3643</v>
      </c>
    </row>
    <row r="175" spans="1:17" ht="14.4" customHeight="1" x14ac:dyDescent="0.3">
      <c r="A175" s="831" t="s">
        <v>585</v>
      </c>
      <c r="B175" s="832" t="s">
        <v>4891</v>
      </c>
      <c r="C175" s="832" t="s">
        <v>4728</v>
      </c>
      <c r="D175" s="832" t="s">
        <v>4948</v>
      </c>
      <c r="E175" s="832" t="s">
        <v>4949</v>
      </c>
      <c r="F175" s="849">
        <v>1</v>
      </c>
      <c r="G175" s="849">
        <v>9338</v>
      </c>
      <c r="H175" s="849"/>
      <c r="I175" s="849">
        <v>9338</v>
      </c>
      <c r="J175" s="849"/>
      <c r="K175" s="849"/>
      <c r="L175" s="849"/>
      <c r="M175" s="849"/>
      <c r="N175" s="849"/>
      <c r="O175" s="849"/>
      <c r="P175" s="837"/>
      <c r="Q175" s="850"/>
    </row>
    <row r="176" spans="1:17" ht="14.4" customHeight="1" x14ac:dyDescent="0.3">
      <c r="A176" s="831" t="s">
        <v>585</v>
      </c>
      <c r="B176" s="832" t="s">
        <v>4891</v>
      </c>
      <c r="C176" s="832" t="s">
        <v>4728</v>
      </c>
      <c r="D176" s="832" t="s">
        <v>4950</v>
      </c>
      <c r="E176" s="832" t="s">
        <v>4951</v>
      </c>
      <c r="F176" s="849"/>
      <c r="G176" s="849"/>
      <c r="H176" s="849"/>
      <c r="I176" s="849"/>
      <c r="J176" s="849"/>
      <c r="K176" s="849"/>
      <c r="L176" s="849"/>
      <c r="M176" s="849"/>
      <c r="N176" s="849">
        <v>1</v>
      </c>
      <c r="O176" s="849">
        <v>5755</v>
      </c>
      <c r="P176" s="837"/>
      <c r="Q176" s="850">
        <v>5755</v>
      </c>
    </row>
    <row r="177" spans="1:17" ht="14.4" customHeight="1" x14ac:dyDescent="0.3">
      <c r="A177" s="831" t="s">
        <v>585</v>
      </c>
      <c r="B177" s="832" t="s">
        <v>4891</v>
      </c>
      <c r="C177" s="832" t="s">
        <v>4728</v>
      </c>
      <c r="D177" s="832" t="s">
        <v>4952</v>
      </c>
      <c r="E177" s="832" t="s">
        <v>4953</v>
      </c>
      <c r="F177" s="849">
        <v>1</v>
      </c>
      <c r="G177" s="849">
        <v>3569</v>
      </c>
      <c r="H177" s="849"/>
      <c r="I177" s="849">
        <v>3569</v>
      </c>
      <c r="J177" s="849"/>
      <c r="K177" s="849"/>
      <c r="L177" s="849"/>
      <c r="M177" s="849"/>
      <c r="N177" s="849"/>
      <c r="O177" s="849"/>
      <c r="P177" s="837"/>
      <c r="Q177" s="850"/>
    </row>
    <row r="178" spans="1:17" ht="14.4" customHeight="1" x14ac:dyDescent="0.3">
      <c r="A178" s="831" t="s">
        <v>585</v>
      </c>
      <c r="B178" s="832" t="s">
        <v>4891</v>
      </c>
      <c r="C178" s="832" t="s">
        <v>4728</v>
      </c>
      <c r="D178" s="832" t="s">
        <v>4952</v>
      </c>
      <c r="E178" s="832" t="s">
        <v>4954</v>
      </c>
      <c r="F178" s="849">
        <v>1</v>
      </c>
      <c r="G178" s="849">
        <v>3678</v>
      </c>
      <c r="H178" s="849"/>
      <c r="I178" s="849">
        <v>3678</v>
      </c>
      <c r="J178" s="849"/>
      <c r="K178" s="849"/>
      <c r="L178" s="849"/>
      <c r="M178" s="849"/>
      <c r="N178" s="849"/>
      <c r="O178" s="849"/>
      <c r="P178" s="837"/>
      <c r="Q178" s="850"/>
    </row>
    <row r="179" spans="1:17" ht="14.4" customHeight="1" x14ac:dyDescent="0.3">
      <c r="A179" s="831" t="s">
        <v>585</v>
      </c>
      <c r="B179" s="832" t="s">
        <v>4891</v>
      </c>
      <c r="C179" s="832" t="s">
        <v>4728</v>
      </c>
      <c r="D179" s="832" t="s">
        <v>4955</v>
      </c>
      <c r="E179" s="832" t="s">
        <v>4956</v>
      </c>
      <c r="F179" s="849">
        <v>1</v>
      </c>
      <c r="G179" s="849">
        <v>4675</v>
      </c>
      <c r="H179" s="849"/>
      <c r="I179" s="849">
        <v>4675</v>
      </c>
      <c r="J179" s="849"/>
      <c r="K179" s="849"/>
      <c r="L179" s="849"/>
      <c r="M179" s="849"/>
      <c r="N179" s="849">
        <v>2</v>
      </c>
      <c r="O179" s="849">
        <v>9482</v>
      </c>
      <c r="P179" s="837"/>
      <c r="Q179" s="850">
        <v>4741</v>
      </c>
    </row>
    <row r="180" spans="1:17" ht="14.4" customHeight="1" x14ac:dyDescent="0.3">
      <c r="A180" s="831" t="s">
        <v>585</v>
      </c>
      <c r="B180" s="832" t="s">
        <v>4891</v>
      </c>
      <c r="C180" s="832" t="s">
        <v>4728</v>
      </c>
      <c r="D180" s="832" t="s">
        <v>4955</v>
      </c>
      <c r="E180" s="832" t="s">
        <v>4957</v>
      </c>
      <c r="F180" s="849">
        <v>1</v>
      </c>
      <c r="G180" s="849">
        <v>4728</v>
      </c>
      <c r="H180" s="849"/>
      <c r="I180" s="849">
        <v>4728</v>
      </c>
      <c r="J180" s="849"/>
      <c r="K180" s="849"/>
      <c r="L180" s="849"/>
      <c r="M180" s="849"/>
      <c r="N180" s="849"/>
      <c r="O180" s="849"/>
      <c r="P180" s="837"/>
      <c r="Q180" s="850"/>
    </row>
    <row r="181" spans="1:17" ht="14.4" customHeight="1" x14ac:dyDescent="0.3">
      <c r="A181" s="831" t="s">
        <v>585</v>
      </c>
      <c r="B181" s="832" t="s">
        <v>4891</v>
      </c>
      <c r="C181" s="832" t="s">
        <v>4728</v>
      </c>
      <c r="D181" s="832" t="s">
        <v>4958</v>
      </c>
      <c r="E181" s="832" t="s">
        <v>4959</v>
      </c>
      <c r="F181" s="849"/>
      <c r="G181" s="849"/>
      <c r="H181" s="849"/>
      <c r="I181" s="849"/>
      <c r="J181" s="849"/>
      <c r="K181" s="849"/>
      <c r="L181" s="849"/>
      <c r="M181" s="849"/>
      <c r="N181" s="849">
        <v>1</v>
      </c>
      <c r="O181" s="849">
        <v>4672</v>
      </c>
      <c r="P181" s="837"/>
      <c r="Q181" s="850">
        <v>4672</v>
      </c>
    </row>
    <row r="182" spans="1:17" ht="14.4" customHeight="1" x14ac:dyDescent="0.3">
      <c r="A182" s="831" t="s">
        <v>585</v>
      </c>
      <c r="B182" s="832" t="s">
        <v>4891</v>
      </c>
      <c r="C182" s="832" t="s">
        <v>4728</v>
      </c>
      <c r="D182" s="832" t="s">
        <v>4960</v>
      </c>
      <c r="E182" s="832" t="s">
        <v>4961</v>
      </c>
      <c r="F182" s="849"/>
      <c r="G182" s="849"/>
      <c r="H182" s="849"/>
      <c r="I182" s="849"/>
      <c r="J182" s="849"/>
      <c r="K182" s="849"/>
      <c r="L182" s="849"/>
      <c r="M182" s="849"/>
      <c r="N182" s="849">
        <v>2</v>
      </c>
      <c r="O182" s="849">
        <v>0</v>
      </c>
      <c r="P182" s="837"/>
      <c r="Q182" s="850">
        <v>0</v>
      </c>
    </row>
    <row r="183" spans="1:17" ht="14.4" customHeight="1" x14ac:dyDescent="0.3">
      <c r="A183" s="831" t="s">
        <v>585</v>
      </c>
      <c r="B183" s="832" t="s">
        <v>4891</v>
      </c>
      <c r="C183" s="832" t="s">
        <v>4728</v>
      </c>
      <c r="D183" s="832" t="s">
        <v>4960</v>
      </c>
      <c r="E183" s="832" t="s">
        <v>4962</v>
      </c>
      <c r="F183" s="849">
        <v>1</v>
      </c>
      <c r="G183" s="849">
        <v>0</v>
      </c>
      <c r="H183" s="849"/>
      <c r="I183" s="849">
        <v>0</v>
      </c>
      <c r="J183" s="849"/>
      <c r="K183" s="849"/>
      <c r="L183" s="849"/>
      <c r="M183" s="849"/>
      <c r="N183" s="849"/>
      <c r="O183" s="849"/>
      <c r="P183" s="837"/>
      <c r="Q183" s="850"/>
    </row>
    <row r="184" spans="1:17" ht="14.4" customHeight="1" x14ac:dyDescent="0.3">
      <c r="A184" s="831" t="s">
        <v>585</v>
      </c>
      <c r="B184" s="832" t="s">
        <v>4891</v>
      </c>
      <c r="C184" s="832" t="s">
        <v>4728</v>
      </c>
      <c r="D184" s="832" t="s">
        <v>4963</v>
      </c>
      <c r="E184" s="832" t="s">
        <v>4964</v>
      </c>
      <c r="F184" s="849">
        <v>1</v>
      </c>
      <c r="G184" s="849">
        <v>10695</v>
      </c>
      <c r="H184" s="849"/>
      <c r="I184" s="849">
        <v>10695</v>
      </c>
      <c r="J184" s="849"/>
      <c r="K184" s="849"/>
      <c r="L184" s="849"/>
      <c r="M184" s="849"/>
      <c r="N184" s="849"/>
      <c r="O184" s="849"/>
      <c r="P184" s="837"/>
      <c r="Q184" s="850"/>
    </row>
    <row r="185" spans="1:17" ht="14.4" customHeight="1" x14ac:dyDescent="0.3">
      <c r="A185" s="831" t="s">
        <v>585</v>
      </c>
      <c r="B185" s="832" t="s">
        <v>4891</v>
      </c>
      <c r="C185" s="832" t="s">
        <v>4728</v>
      </c>
      <c r="D185" s="832" t="s">
        <v>4965</v>
      </c>
      <c r="E185" s="832" t="s">
        <v>4966</v>
      </c>
      <c r="F185" s="849"/>
      <c r="G185" s="849"/>
      <c r="H185" s="849"/>
      <c r="I185" s="849"/>
      <c r="J185" s="849"/>
      <c r="K185" s="849"/>
      <c r="L185" s="849"/>
      <c r="M185" s="849"/>
      <c r="N185" s="849">
        <v>1</v>
      </c>
      <c r="O185" s="849">
        <v>0</v>
      </c>
      <c r="P185" s="837"/>
      <c r="Q185" s="850">
        <v>0</v>
      </c>
    </row>
    <row r="186" spans="1:17" ht="14.4" customHeight="1" x14ac:dyDescent="0.3">
      <c r="A186" s="831" t="s">
        <v>585</v>
      </c>
      <c r="B186" s="832" t="s">
        <v>4891</v>
      </c>
      <c r="C186" s="832" t="s">
        <v>4728</v>
      </c>
      <c r="D186" s="832" t="s">
        <v>4967</v>
      </c>
      <c r="E186" s="832" t="s">
        <v>4968</v>
      </c>
      <c r="F186" s="849">
        <v>1</v>
      </c>
      <c r="G186" s="849">
        <v>1966</v>
      </c>
      <c r="H186" s="849"/>
      <c r="I186" s="849">
        <v>1966</v>
      </c>
      <c r="J186" s="849"/>
      <c r="K186" s="849"/>
      <c r="L186" s="849"/>
      <c r="M186" s="849"/>
      <c r="N186" s="849"/>
      <c r="O186" s="849"/>
      <c r="P186" s="837"/>
      <c r="Q186" s="850"/>
    </row>
    <row r="187" spans="1:17" ht="14.4" customHeight="1" x14ac:dyDescent="0.3">
      <c r="A187" s="831" t="s">
        <v>585</v>
      </c>
      <c r="B187" s="832" t="s">
        <v>4891</v>
      </c>
      <c r="C187" s="832" t="s">
        <v>4728</v>
      </c>
      <c r="D187" s="832" t="s">
        <v>4969</v>
      </c>
      <c r="E187" s="832" t="s">
        <v>4970</v>
      </c>
      <c r="F187" s="849"/>
      <c r="G187" s="849"/>
      <c r="H187" s="849"/>
      <c r="I187" s="849"/>
      <c r="J187" s="849">
        <v>1</v>
      </c>
      <c r="K187" s="849">
        <v>0</v>
      </c>
      <c r="L187" s="849"/>
      <c r="M187" s="849">
        <v>0</v>
      </c>
      <c r="N187" s="849"/>
      <c r="O187" s="849"/>
      <c r="P187" s="837"/>
      <c r="Q187" s="850"/>
    </row>
    <row r="188" spans="1:17" ht="14.4" customHeight="1" x14ac:dyDescent="0.3">
      <c r="A188" s="831" t="s">
        <v>585</v>
      </c>
      <c r="B188" s="832" t="s">
        <v>4891</v>
      </c>
      <c r="C188" s="832" t="s">
        <v>4728</v>
      </c>
      <c r="D188" s="832" t="s">
        <v>4971</v>
      </c>
      <c r="E188" s="832" t="s">
        <v>4972</v>
      </c>
      <c r="F188" s="849"/>
      <c r="G188" s="849"/>
      <c r="H188" s="849"/>
      <c r="I188" s="849"/>
      <c r="J188" s="849">
        <v>1</v>
      </c>
      <c r="K188" s="849">
        <v>0</v>
      </c>
      <c r="L188" s="849"/>
      <c r="M188" s="849">
        <v>0</v>
      </c>
      <c r="N188" s="849"/>
      <c r="O188" s="849"/>
      <c r="P188" s="837"/>
      <c r="Q188" s="850"/>
    </row>
    <row r="189" spans="1:17" ht="14.4" customHeight="1" x14ac:dyDescent="0.3">
      <c r="A189" s="831" t="s">
        <v>585</v>
      </c>
      <c r="B189" s="832" t="s">
        <v>4973</v>
      </c>
      <c r="C189" s="832" t="s">
        <v>4728</v>
      </c>
      <c r="D189" s="832" t="s">
        <v>4974</v>
      </c>
      <c r="E189" s="832" t="s">
        <v>4975</v>
      </c>
      <c r="F189" s="849"/>
      <c r="G189" s="849"/>
      <c r="H189" s="849"/>
      <c r="I189" s="849"/>
      <c r="J189" s="849">
        <v>3</v>
      </c>
      <c r="K189" s="849">
        <v>2128</v>
      </c>
      <c r="L189" s="849">
        <v>1</v>
      </c>
      <c r="M189" s="849">
        <v>709.33333333333337</v>
      </c>
      <c r="N189" s="849"/>
      <c r="O189" s="849"/>
      <c r="P189" s="837"/>
      <c r="Q189" s="850"/>
    </row>
    <row r="190" spans="1:17" ht="14.4" customHeight="1" x14ac:dyDescent="0.3">
      <c r="A190" s="831" t="s">
        <v>585</v>
      </c>
      <c r="B190" s="832" t="s">
        <v>4973</v>
      </c>
      <c r="C190" s="832" t="s">
        <v>4728</v>
      </c>
      <c r="D190" s="832" t="s">
        <v>4976</v>
      </c>
      <c r="E190" s="832" t="s">
        <v>4977</v>
      </c>
      <c r="F190" s="849"/>
      <c r="G190" s="849"/>
      <c r="H190" s="849"/>
      <c r="I190" s="849"/>
      <c r="J190" s="849">
        <v>1</v>
      </c>
      <c r="K190" s="849">
        <v>2952</v>
      </c>
      <c r="L190" s="849">
        <v>1</v>
      </c>
      <c r="M190" s="849">
        <v>2952</v>
      </c>
      <c r="N190" s="849"/>
      <c r="O190" s="849"/>
      <c r="P190" s="837"/>
      <c r="Q190" s="850"/>
    </row>
    <row r="191" spans="1:17" ht="14.4" customHeight="1" x14ac:dyDescent="0.3">
      <c r="A191" s="831" t="s">
        <v>585</v>
      </c>
      <c r="B191" s="832" t="s">
        <v>4973</v>
      </c>
      <c r="C191" s="832" t="s">
        <v>4728</v>
      </c>
      <c r="D191" s="832" t="s">
        <v>4925</v>
      </c>
      <c r="E191" s="832" t="s">
        <v>4926</v>
      </c>
      <c r="F191" s="849"/>
      <c r="G191" s="849"/>
      <c r="H191" s="849"/>
      <c r="I191" s="849"/>
      <c r="J191" s="849">
        <v>3</v>
      </c>
      <c r="K191" s="849">
        <v>2595</v>
      </c>
      <c r="L191" s="849">
        <v>1</v>
      </c>
      <c r="M191" s="849">
        <v>865</v>
      </c>
      <c r="N191" s="849"/>
      <c r="O191" s="849"/>
      <c r="P191" s="837"/>
      <c r="Q191" s="850"/>
    </row>
    <row r="192" spans="1:17" ht="14.4" customHeight="1" x14ac:dyDescent="0.3">
      <c r="A192" s="831" t="s">
        <v>585</v>
      </c>
      <c r="B192" s="832" t="s">
        <v>4973</v>
      </c>
      <c r="C192" s="832" t="s">
        <v>4728</v>
      </c>
      <c r="D192" s="832" t="s">
        <v>4978</v>
      </c>
      <c r="E192" s="832" t="s">
        <v>4979</v>
      </c>
      <c r="F192" s="849"/>
      <c r="G192" s="849"/>
      <c r="H192" s="849"/>
      <c r="I192" s="849"/>
      <c r="J192" s="849">
        <v>1</v>
      </c>
      <c r="K192" s="849">
        <v>120</v>
      </c>
      <c r="L192" s="849">
        <v>1</v>
      </c>
      <c r="M192" s="849">
        <v>120</v>
      </c>
      <c r="N192" s="849"/>
      <c r="O192" s="849"/>
      <c r="P192" s="837"/>
      <c r="Q192" s="850"/>
    </row>
    <row r="193" spans="1:17" ht="14.4" customHeight="1" x14ac:dyDescent="0.3">
      <c r="A193" s="831" t="s">
        <v>585</v>
      </c>
      <c r="B193" s="832" t="s">
        <v>4973</v>
      </c>
      <c r="C193" s="832" t="s">
        <v>4728</v>
      </c>
      <c r="D193" s="832" t="s">
        <v>4980</v>
      </c>
      <c r="E193" s="832" t="s">
        <v>4981</v>
      </c>
      <c r="F193" s="849"/>
      <c r="G193" s="849"/>
      <c r="H193" s="849"/>
      <c r="I193" s="849"/>
      <c r="J193" s="849">
        <v>1</v>
      </c>
      <c r="K193" s="849">
        <v>4570</v>
      </c>
      <c r="L193" s="849">
        <v>1</v>
      </c>
      <c r="M193" s="849">
        <v>4570</v>
      </c>
      <c r="N193" s="849"/>
      <c r="O193" s="849"/>
      <c r="P193" s="837"/>
      <c r="Q193" s="850"/>
    </row>
    <row r="194" spans="1:17" ht="14.4" customHeight="1" x14ac:dyDescent="0.3">
      <c r="A194" s="831" t="s">
        <v>585</v>
      </c>
      <c r="B194" s="832" t="s">
        <v>4973</v>
      </c>
      <c r="C194" s="832" t="s">
        <v>4728</v>
      </c>
      <c r="D194" s="832" t="s">
        <v>4967</v>
      </c>
      <c r="E194" s="832" t="s">
        <v>4968</v>
      </c>
      <c r="F194" s="849"/>
      <c r="G194" s="849"/>
      <c r="H194" s="849"/>
      <c r="I194" s="849"/>
      <c r="J194" s="849">
        <v>1</v>
      </c>
      <c r="K194" s="849">
        <v>1966</v>
      </c>
      <c r="L194" s="849">
        <v>1</v>
      </c>
      <c r="M194" s="849">
        <v>1966</v>
      </c>
      <c r="N194" s="849"/>
      <c r="O194" s="849"/>
      <c r="P194" s="837"/>
      <c r="Q194" s="850"/>
    </row>
    <row r="195" spans="1:17" ht="14.4" customHeight="1" x14ac:dyDescent="0.3">
      <c r="A195" s="831" t="s">
        <v>585</v>
      </c>
      <c r="B195" s="832" t="s">
        <v>4973</v>
      </c>
      <c r="C195" s="832" t="s">
        <v>4728</v>
      </c>
      <c r="D195" s="832" t="s">
        <v>4982</v>
      </c>
      <c r="E195" s="832" t="s">
        <v>4983</v>
      </c>
      <c r="F195" s="849"/>
      <c r="G195" s="849"/>
      <c r="H195" s="849"/>
      <c r="I195" s="849"/>
      <c r="J195" s="849">
        <v>1</v>
      </c>
      <c r="K195" s="849">
        <v>1572</v>
      </c>
      <c r="L195" s="849">
        <v>1</v>
      </c>
      <c r="M195" s="849">
        <v>1572</v>
      </c>
      <c r="N195" s="849"/>
      <c r="O195" s="849"/>
      <c r="P195" s="837"/>
      <c r="Q195" s="850"/>
    </row>
    <row r="196" spans="1:17" ht="14.4" customHeight="1" x14ac:dyDescent="0.3">
      <c r="A196" s="831" t="s">
        <v>585</v>
      </c>
      <c r="B196" s="832" t="s">
        <v>4852</v>
      </c>
      <c r="C196" s="832" t="s">
        <v>4725</v>
      </c>
      <c r="D196" s="832" t="s">
        <v>4984</v>
      </c>
      <c r="E196" s="832"/>
      <c r="F196" s="849"/>
      <c r="G196" s="849"/>
      <c r="H196" s="849"/>
      <c r="I196" s="849"/>
      <c r="J196" s="849">
        <v>12</v>
      </c>
      <c r="K196" s="849">
        <v>1138.5</v>
      </c>
      <c r="L196" s="849">
        <v>1</v>
      </c>
      <c r="M196" s="849">
        <v>94.875</v>
      </c>
      <c r="N196" s="849"/>
      <c r="O196" s="849"/>
      <c r="P196" s="837"/>
      <c r="Q196" s="850"/>
    </row>
    <row r="197" spans="1:17" ht="14.4" customHeight="1" x14ac:dyDescent="0.3">
      <c r="A197" s="831" t="s">
        <v>585</v>
      </c>
      <c r="B197" s="832" t="s">
        <v>4852</v>
      </c>
      <c r="C197" s="832" t="s">
        <v>4725</v>
      </c>
      <c r="D197" s="832" t="s">
        <v>4985</v>
      </c>
      <c r="E197" s="832" t="s">
        <v>1228</v>
      </c>
      <c r="F197" s="849"/>
      <c r="G197" s="849"/>
      <c r="H197" s="849"/>
      <c r="I197" s="849"/>
      <c r="J197" s="849"/>
      <c r="K197" s="849"/>
      <c r="L197" s="849"/>
      <c r="M197" s="849"/>
      <c r="N197" s="849">
        <v>1.4</v>
      </c>
      <c r="O197" s="849">
        <v>9984.94</v>
      </c>
      <c r="P197" s="837"/>
      <c r="Q197" s="850">
        <v>7132.1</v>
      </c>
    </row>
    <row r="198" spans="1:17" ht="14.4" customHeight="1" x14ac:dyDescent="0.3">
      <c r="A198" s="831" t="s">
        <v>585</v>
      </c>
      <c r="B198" s="832" t="s">
        <v>4852</v>
      </c>
      <c r="C198" s="832" t="s">
        <v>4725</v>
      </c>
      <c r="D198" s="832" t="s">
        <v>4986</v>
      </c>
      <c r="E198" s="832" t="s">
        <v>1462</v>
      </c>
      <c r="F198" s="849">
        <v>2</v>
      </c>
      <c r="G198" s="849">
        <v>9976.26</v>
      </c>
      <c r="H198" s="849">
        <v>0.66666844867969544</v>
      </c>
      <c r="I198" s="849">
        <v>4988.13</v>
      </c>
      <c r="J198" s="849">
        <v>3</v>
      </c>
      <c r="K198" s="849">
        <v>14964.35</v>
      </c>
      <c r="L198" s="849">
        <v>1</v>
      </c>
      <c r="M198" s="849">
        <v>4988.1166666666668</v>
      </c>
      <c r="N198" s="849">
        <v>5</v>
      </c>
      <c r="O198" s="849">
        <v>25943.89</v>
      </c>
      <c r="P198" s="837">
        <v>1.7337131248600841</v>
      </c>
      <c r="Q198" s="850">
        <v>5188.7780000000002</v>
      </c>
    </row>
    <row r="199" spans="1:17" ht="14.4" customHeight="1" x14ac:dyDescent="0.3">
      <c r="A199" s="831" t="s">
        <v>585</v>
      </c>
      <c r="B199" s="832" t="s">
        <v>4852</v>
      </c>
      <c r="C199" s="832" t="s">
        <v>4725</v>
      </c>
      <c r="D199" s="832" t="s">
        <v>4987</v>
      </c>
      <c r="E199" s="832" t="s">
        <v>2303</v>
      </c>
      <c r="F199" s="849">
        <v>54</v>
      </c>
      <c r="G199" s="849">
        <v>4615.92</v>
      </c>
      <c r="H199" s="849"/>
      <c r="I199" s="849">
        <v>85.48</v>
      </c>
      <c r="J199" s="849"/>
      <c r="K199" s="849"/>
      <c r="L199" s="849"/>
      <c r="M199" s="849"/>
      <c r="N199" s="849"/>
      <c r="O199" s="849"/>
      <c r="P199" s="837"/>
      <c r="Q199" s="850"/>
    </row>
    <row r="200" spans="1:17" ht="14.4" customHeight="1" x14ac:dyDescent="0.3">
      <c r="A200" s="831" t="s">
        <v>585</v>
      </c>
      <c r="B200" s="832" t="s">
        <v>4852</v>
      </c>
      <c r="C200" s="832" t="s">
        <v>4725</v>
      </c>
      <c r="D200" s="832" t="s">
        <v>4988</v>
      </c>
      <c r="E200" s="832" t="s">
        <v>2303</v>
      </c>
      <c r="F200" s="849">
        <v>42</v>
      </c>
      <c r="G200" s="849">
        <v>3197.46</v>
      </c>
      <c r="H200" s="849"/>
      <c r="I200" s="849">
        <v>76.13</v>
      </c>
      <c r="J200" s="849"/>
      <c r="K200" s="849"/>
      <c r="L200" s="849"/>
      <c r="M200" s="849"/>
      <c r="N200" s="849"/>
      <c r="O200" s="849"/>
      <c r="P200" s="837"/>
      <c r="Q200" s="850"/>
    </row>
    <row r="201" spans="1:17" ht="14.4" customHeight="1" x14ac:dyDescent="0.3">
      <c r="A201" s="831" t="s">
        <v>585</v>
      </c>
      <c r="B201" s="832" t="s">
        <v>4852</v>
      </c>
      <c r="C201" s="832" t="s">
        <v>4725</v>
      </c>
      <c r="D201" s="832" t="s">
        <v>4989</v>
      </c>
      <c r="E201" s="832" t="s">
        <v>1985</v>
      </c>
      <c r="F201" s="849"/>
      <c r="G201" s="849"/>
      <c r="H201" s="849"/>
      <c r="I201" s="849"/>
      <c r="J201" s="849">
        <v>1.2</v>
      </c>
      <c r="K201" s="849">
        <v>529.48</v>
      </c>
      <c r="L201" s="849">
        <v>1</v>
      </c>
      <c r="M201" s="849">
        <v>441.23333333333335</v>
      </c>
      <c r="N201" s="849"/>
      <c r="O201" s="849"/>
      <c r="P201" s="837"/>
      <c r="Q201" s="850"/>
    </row>
    <row r="202" spans="1:17" ht="14.4" customHeight="1" x14ac:dyDescent="0.3">
      <c r="A202" s="831" t="s">
        <v>585</v>
      </c>
      <c r="B202" s="832" t="s">
        <v>4852</v>
      </c>
      <c r="C202" s="832" t="s">
        <v>4725</v>
      </c>
      <c r="D202" s="832" t="s">
        <v>4990</v>
      </c>
      <c r="E202" s="832" t="s">
        <v>1175</v>
      </c>
      <c r="F202" s="849">
        <v>3.3</v>
      </c>
      <c r="G202" s="849">
        <v>1027.3599999999999</v>
      </c>
      <c r="H202" s="849">
        <v>11.000749544919156</v>
      </c>
      <c r="I202" s="849">
        <v>311.32121212121211</v>
      </c>
      <c r="J202" s="849">
        <v>0.3</v>
      </c>
      <c r="K202" s="849">
        <v>93.39</v>
      </c>
      <c r="L202" s="849">
        <v>1</v>
      </c>
      <c r="M202" s="849">
        <v>311.3</v>
      </c>
      <c r="N202" s="849">
        <v>5.8</v>
      </c>
      <c r="O202" s="849">
        <v>1805.68</v>
      </c>
      <c r="P202" s="837">
        <v>19.334832423171648</v>
      </c>
      <c r="Q202" s="850">
        <v>311.3241379310345</v>
      </c>
    </row>
    <row r="203" spans="1:17" ht="14.4" customHeight="1" x14ac:dyDescent="0.3">
      <c r="A203" s="831" t="s">
        <v>585</v>
      </c>
      <c r="B203" s="832" t="s">
        <v>4852</v>
      </c>
      <c r="C203" s="832" t="s">
        <v>4725</v>
      </c>
      <c r="D203" s="832" t="s">
        <v>4991</v>
      </c>
      <c r="E203" s="832"/>
      <c r="F203" s="849">
        <v>6</v>
      </c>
      <c r="G203" s="849">
        <v>482.58</v>
      </c>
      <c r="H203" s="849"/>
      <c r="I203" s="849">
        <v>80.429999999999993</v>
      </c>
      <c r="J203" s="849"/>
      <c r="K203" s="849"/>
      <c r="L203" s="849"/>
      <c r="M203" s="849"/>
      <c r="N203" s="849"/>
      <c r="O203" s="849"/>
      <c r="P203" s="837"/>
      <c r="Q203" s="850"/>
    </row>
    <row r="204" spans="1:17" ht="14.4" customHeight="1" x14ac:dyDescent="0.3">
      <c r="A204" s="831" t="s">
        <v>585</v>
      </c>
      <c r="B204" s="832" t="s">
        <v>4852</v>
      </c>
      <c r="C204" s="832" t="s">
        <v>4725</v>
      </c>
      <c r="D204" s="832" t="s">
        <v>4992</v>
      </c>
      <c r="E204" s="832" t="s">
        <v>1218</v>
      </c>
      <c r="F204" s="849">
        <v>500</v>
      </c>
      <c r="G204" s="849">
        <v>29199.999999999996</v>
      </c>
      <c r="H204" s="849">
        <v>0.51813471502590669</v>
      </c>
      <c r="I204" s="849">
        <v>58.399999999999991</v>
      </c>
      <c r="J204" s="849">
        <v>965</v>
      </c>
      <c r="K204" s="849">
        <v>56356</v>
      </c>
      <c r="L204" s="849">
        <v>1</v>
      </c>
      <c r="M204" s="849">
        <v>58.4</v>
      </c>
      <c r="N204" s="849">
        <v>539</v>
      </c>
      <c r="O204" s="849">
        <v>29309.510000000002</v>
      </c>
      <c r="P204" s="837">
        <v>0.52007789765064949</v>
      </c>
      <c r="Q204" s="850">
        <v>54.377569573283864</v>
      </c>
    </row>
    <row r="205" spans="1:17" ht="14.4" customHeight="1" x14ac:dyDescent="0.3">
      <c r="A205" s="831" t="s">
        <v>585</v>
      </c>
      <c r="B205" s="832" t="s">
        <v>4852</v>
      </c>
      <c r="C205" s="832" t="s">
        <v>4725</v>
      </c>
      <c r="D205" s="832" t="s">
        <v>4993</v>
      </c>
      <c r="E205" s="832" t="s">
        <v>4994</v>
      </c>
      <c r="F205" s="849">
        <v>1.9</v>
      </c>
      <c r="G205" s="849">
        <v>1315.3</v>
      </c>
      <c r="H205" s="849"/>
      <c r="I205" s="849">
        <v>692.26315789473688</v>
      </c>
      <c r="J205" s="849"/>
      <c r="K205" s="849"/>
      <c r="L205" s="849"/>
      <c r="M205" s="849"/>
      <c r="N205" s="849"/>
      <c r="O205" s="849"/>
      <c r="P205" s="837"/>
      <c r="Q205" s="850"/>
    </row>
    <row r="206" spans="1:17" ht="14.4" customHeight="1" x14ac:dyDescent="0.3">
      <c r="A206" s="831" t="s">
        <v>585</v>
      </c>
      <c r="B206" s="832" t="s">
        <v>4852</v>
      </c>
      <c r="C206" s="832" t="s">
        <v>4725</v>
      </c>
      <c r="D206" s="832" t="s">
        <v>4995</v>
      </c>
      <c r="E206" s="832" t="s">
        <v>1979</v>
      </c>
      <c r="F206" s="849"/>
      <c r="G206" s="849"/>
      <c r="H206" s="849"/>
      <c r="I206" s="849"/>
      <c r="J206" s="849"/>
      <c r="K206" s="849"/>
      <c r="L206" s="849"/>
      <c r="M206" s="849"/>
      <c r="N206" s="849">
        <v>0.4</v>
      </c>
      <c r="O206" s="849">
        <v>4805.3599999999997</v>
      </c>
      <c r="P206" s="837"/>
      <c r="Q206" s="850">
        <v>12013.399999999998</v>
      </c>
    </row>
    <row r="207" spans="1:17" ht="14.4" customHeight="1" x14ac:dyDescent="0.3">
      <c r="A207" s="831" t="s">
        <v>585</v>
      </c>
      <c r="B207" s="832" t="s">
        <v>4852</v>
      </c>
      <c r="C207" s="832" t="s">
        <v>4725</v>
      </c>
      <c r="D207" s="832" t="s">
        <v>4996</v>
      </c>
      <c r="E207" s="832" t="s">
        <v>4997</v>
      </c>
      <c r="F207" s="849">
        <v>0.6</v>
      </c>
      <c r="G207" s="849">
        <v>2966.38</v>
      </c>
      <c r="H207" s="849"/>
      <c r="I207" s="849">
        <v>4943.9666666666672</v>
      </c>
      <c r="J207" s="849"/>
      <c r="K207" s="849"/>
      <c r="L207" s="849"/>
      <c r="M207" s="849"/>
      <c r="N207" s="849"/>
      <c r="O207" s="849"/>
      <c r="P207" s="837"/>
      <c r="Q207" s="850"/>
    </row>
    <row r="208" spans="1:17" ht="14.4" customHeight="1" x14ac:dyDescent="0.3">
      <c r="A208" s="831" t="s">
        <v>585</v>
      </c>
      <c r="B208" s="832" t="s">
        <v>4852</v>
      </c>
      <c r="C208" s="832" t="s">
        <v>4725</v>
      </c>
      <c r="D208" s="832" t="s">
        <v>4998</v>
      </c>
      <c r="E208" s="832"/>
      <c r="F208" s="849">
        <v>90</v>
      </c>
      <c r="G208" s="849">
        <v>3474.9</v>
      </c>
      <c r="H208" s="849"/>
      <c r="I208" s="849">
        <v>38.61</v>
      </c>
      <c r="J208" s="849"/>
      <c r="K208" s="849"/>
      <c r="L208" s="849"/>
      <c r="M208" s="849"/>
      <c r="N208" s="849"/>
      <c r="O208" s="849"/>
      <c r="P208" s="837"/>
      <c r="Q208" s="850"/>
    </row>
    <row r="209" spans="1:17" ht="14.4" customHeight="1" x14ac:dyDescent="0.3">
      <c r="A209" s="831" t="s">
        <v>585</v>
      </c>
      <c r="B209" s="832" t="s">
        <v>4852</v>
      </c>
      <c r="C209" s="832" t="s">
        <v>4725</v>
      </c>
      <c r="D209" s="832" t="s">
        <v>4999</v>
      </c>
      <c r="E209" s="832" t="s">
        <v>5000</v>
      </c>
      <c r="F209" s="849">
        <v>5.6</v>
      </c>
      <c r="G209" s="849">
        <v>2165.04</v>
      </c>
      <c r="H209" s="849">
        <v>1.9999630498642083</v>
      </c>
      <c r="I209" s="849">
        <v>386.61428571428576</v>
      </c>
      <c r="J209" s="849">
        <v>2.8</v>
      </c>
      <c r="K209" s="849">
        <v>1082.54</v>
      </c>
      <c r="L209" s="849">
        <v>1</v>
      </c>
      <c r="M209" s="849">
        <v>386.62142857142857</v>
      </c>
      <c r="N209" s="849">
        <v>2.1</v>
      </c>
      <c r="O209" s="849">
        <v>811.9</v>
      </c>
      <c r="P209" s="837">
        <v>0.749995381233026</v>
      </c>
      <c r="Q209" s="850">
        <v>386.61904761904759</v>
      </c>
    </row>
    <row r="210" spans="1:17" ht="14.4" customHeight="1" x14ac:dyDescent="0.3">
      <c r="A210" s="831" t="s">
        <v>585</v>
      </c>
      <c r="B210" s="832" t="s">
        <v>4852</v>
      </c>
      <c r="C210" s="832" t="s">
        <v>4725</v>
      </c>
      <c r="D210" s="832" t="s">
        <v>5001</v>
      </c>
      <c r="E210" s="832" t="s">
        <v>5002</v>
      </c>
      <c r="F210" s="849">
        <v>9</v>
      </c>
      <c r="G210" s="849">
        <v>347.49</v>
      </c>
      <c r="H210" s="849"/>
      <c r="I210" s="849">
        <v>38.61</v>
      </c>
      <c r="J210" s="849"/>
      <c r="K210" s="849"/>
      <c r="L210" s="849"/>
      <c r="M210" s="849"/>
      <c r="N210" s="849"/>
      <c r="O210" s="849"/>
      <c r="P210" s="837"/>
      <c r="Q210" s="850"/>
    </row>
    <row r="211" spans="1:17" ht="14.4" customHeight="1" x14ac:dyDescent="0.3">
      <c r="A211" s="831" t="s">
        <v>585</v>
      </c>
      <c r="B211" s="832" t="s">
        <v>4852</v>
      </c>
      <c r="C211" s="832" t="s">
        <v>4725</v>
      </c>
      <c r="D211" s="832" t="s">
        <v>5003</v>
      </c>
      <c r="E211" s="832" t="s">
        <v>1460</v>
      </c>
      <c r="F211" s="849">
        <v>3</v>
      </c>
      <c r="G211" s="849">
        <v>25919.64</v>
      </c>
      <c r="H211" s="849">
        <v>0.47169825742198029</v>
      </c>
      <c r="I211" s="849">
        <v>8639.8799999999992</v>
      </c>
      <c r="J211" s="849">
        <v>6</v>
      </c>
      <c r="K211" s="849">
        <v>54949.62</v>
      </c>
      <c r="L211" s="849">
        <v>1</v>
      </c>
      <c r="M211" s="849">
        <v>9158.27</v>
      </c>
      <c r="N211" s="849">
        <v>6</v>
      </c>
      <c r="O211" s="849">
        <v>54949.619999999995</v>
      </c>
      <c r="P211" s="837">
        <v>0.99999999999999989</v>
      </c>
      <c r="Q211" s="850">
        <v>9158.2699999999986</v>
      </c>
    </row>
    <row r="212" spans="1:17" ht="14.4" customHeight="1" x14ac:dyDescent="0.3">
      <c r="A212" s="831" t="s">
        <v>585</v>
      </c>
      <c r="B212" s="832" t="s">
        <v>4852</v>
      </c>
      <c r="C212" s="832" t="s">
        <v>4725</v>
      </c>
      <c r="D212" s="832" t="s">
        <v>5004</v>
      </c>
      <c r="E212" s="832" t="s">
        <v>1460</v>
      </c>
      <c r="F212" s="849"/>
      <c r="G212" s="849"/>
      <c r="H212" s="849"/>
      <c r="I212" s="849"/>
      <c r="J212" s="849"/>
      <c r="K212" s="849"/>
      <c r="L212" s="849"/>
      <c r="M212" s="849"/>
      <c r="N212" s="849">
        <v>2</v>
      </c>
      <c r="O212" s="849">
        <v>34914.699999999997</v>
      </c>
      <c r="P212" s="837"/>
      <c r="Q212" s="850">
        <v>17457.349999999999</v>
      </c>
    </row>
    <row r="213" spans="1:17" ht="14.4" customHeight="1" x14ac:dyDescent="0.3">
      <c r="A213" s="831" t="s">
        <v>585</v>
      </c>
      <c r="B213" s="832" t="s">
        <v>4852</v>
      </c>
      <c r="C213" s="832" t="s">
        <v>4725</v>
      </c>
      <c r="D213" s="832" t="s">
        <v>5005</v>
      </c>
      <c r="E213" s="832" t="s">
        <v>5006</v>
      </c>
      <c r="F213" s="849">
        <v>2.3000000000000003</v>
      </c>
      <c r="G213" s="849">
        <v>1249.9399999999998</v>
      </c>
      <c r="H213" s="849">
        <v>1.9166743337320205</v>
      </c>
      <c r="I213" s="849">
        <v>543.45217391304334</v>
      </c>
      <c r="J213" s="849">
        <v>1.2</v>
      </c>
      <c r="K213" s="849">
        <v>652.14</v>
      </c>
      <c r="L213" s="849">
        <v>1</v>
      </c>
      <c r="M213" s="849">
        <v>543.45000000000005</v>
      </c>
      <c r="N213" s="849">
        <v>3.4</v>
      </c>
      <c r="O213" s="849">
        <v>1847.77</v>
      </c>
      <c r="P213" s="837">
        <v>2.8333946698561658</v>
      </c>
      <c r="Q213" s="850">
        <v>543.46176470588239</v>
      </c>
    </row>
    <row r="214" spans="1:17" ht="14.4" customHeight="1" x14ac:dyDescent="0.3">
      <c r="A214" s="831" t="s">
        <v>585</v>
      </c>
      <c r="B214" s="832" t="s">
        <v>4852</v>
      </c>
      <c r="C214" s="832" t="s">
        <v>4725</v>
      </c>
      <c r="D214" s="832" t="s">
        <v>5007</v>
      </c>
      <c r="E214" s="832" t="s">
        <v>1206</v>
      </c>
      <c r="F214" s="849">
        <v>4</v>
      </c>
      <c r="G214" s="849">
        <v>308.88</v>
      </c>
      <c r="H214" s="849">
        <v>0.13333333333333333</v>
      </c>
      <c r="I214" s="849">
        <v>77.22</v>
      </c>
      <c r="J214" s="849">
        <v>30</v>
      </c>
      <c r="K214" s="849">
        <v>2316.6</v>
      </c>
      <c r="L214" s="849">
        <v>1</v>
      </c>
      <c r="M214" s="849">
        <v>77.22</v>
      </c>
      <c r="N214" s="849">
        <v>34</v>
      </c>
      <c r="O214" s="849">
        <v>2625.48</v>
      </c>
      <c r="P214" s="837">
        <v>1.1333333333333333</v>
      </c>
      <c r="Q214" s="850">
        <v>77.22</v>
      </c>
    </row>
    <row r="215" spans="1:17" ht="14.4" customHeight="1" x14ac:dyDescent="0.3">
      <c r="A215" s="831" t="s">
        <v>585</v>
      </c>
      <c r="B215" s="832" t="s">
        <v>4852</v>
      </c>
      <c r="C215" s="832" t="s">
        <v>4725</v>
      </c>
      <c r="D215" s="832" t="s">
        <v>5008</v>
      </c>
      <c r="E215" s="832"/>
      <c r="F215" s="849">
        <v>21</v>
      </c>
      <c r="G215" s="849">
        <v>5673.91</v>
      </c>
      <c r="H215" s="849">
        <v>1.7073274214854646</v>
      </c>
      <c r="I215" s="849">
        <v>270.18619047619046</v>
      </c>
      <c r="J215" s="849">
        <v>12.3</v>
      </c>
      <c r="K215" s="849">
        <v>3323.27</v>
      </c>
      <c r="L215" s="849">
        <v>1</v>
      </c>
      <c r="M215" s="849">
        <v>270.18455284552846</v>
      </c>
      <c r="N215" s="849"/>
      <c r="O215" s="849"/>
      <c r="P215" s="837"/>
      <c r="Q215" s="850"/>
    </row>
    <row r="216" spans="1:17" ht="14.4" customHeight="1" x14ac:dyDescent="0.3">
      <c r="A216" s="831" t="s">
        <v>585</v>
      </c>
      <c r="B216" s="832" t="s">
        <v>4852</v>
      </c>
      <c r="C216" s="832" t="s">
        <v>4725</v>
      </c>
      <c r="D216" s="832" t="s">
        <v>5009</v>
      </c>
      <c r="E216" s="832" t="s">
        <v>5010</v>
      </c>
      <c r="F216" s="849">
        <v>75.100000000000009</v>
      </c>
      <c r="G216" s="849">
        <v>20406.2</v>
      </c>
      <c r="H216" s="849">
        <v>1.6763313954586865</v>
      </c>
      <c r="I216" s="849">
        <v>271.72037283621836</v>
      </c>
      <c r="J216" s="849">
        <v>44.8</v>
      </c>
      <c r="K216" s="849">
        <v>12173.130000000001</v>
      </c>
      <c r="L216" s="849">
        <v>1</v>
      </c>
      <c r="M216" s="849">
        <v>271.7216517857143</v>
      </c>
      <c r="N216" s="849">
        <v>59.8</v>
      </c>
      <c r="O216" s="849">
        <v>15456.06</v>
      </c>
      <c r="P216" s="837">
        <v>1.2696865966271615</v>
      </c>
      <c r="Q216" s="850">
        <v>258.46254180602006</v>
      </c>
    </row>
    <row r="217" spans="1:17" ht="14.4" customHeight="1" x14ac:dyDescent="0.3">
      <c r="A217" s="831" t="s">
        <v>585</v>
      </c>
      <c r="B217" s="832" t="s">
        <v>4852</v>
      </c>
      <c r="C217" s="832" t="s">
        <v>4725</v>
      </c>
      <c r="D217" s="832" t="s">
        <v>5011</v>
      </c>
      <c r="E217" s="832" t="s">
        <v>5012</v>
      </c>
      <c r="F217" s="849">
        <v>5.8</v>
      </c>
      <c r="G217" s="849">
        <v>18929.66</v>
      </c>
      <c r="H217" s="849">
        <v>0.53210853410039294</v>
      </c>
      <c r="I217" s="849">
        <v>3263.7344827586207</v>
      </c>
      <c r="J217" s="849">
        <v>10.9</v>
      </c>
      <c r="K217" s="849">
        <v>35574.81</v>
      </c>
      <c r="L217" s="849">
        <v>1</v>
      </c>
      <c r="M217" s="849">
        <v>3263.7440366972473</v>
      </c>
      <c r="N217" s="849">
        <v>3.6</v>
      </c>
      <c r="O217" s="849">
        <v>11749.44</v>
      </c>
      <c r="P217" s="837">
        <v>0.33027414622875012</v>
      </c>
      <c r="Q217" s="850">
        <v>3263.7333333333336</v>
      </c>
    </row>
    <row r="218" spans="1:17" ht="14.4" customHeight="1" x14ac:dyDescent="0.3">
      <c r="A218" s="831" t="s">
        <v>585</v>
      </c>
      <c r="B218" s="832" t="s">
        <v>4852</v>
      </c>
      <c r="C218" s="832" t="s">
        <v>4725</v>
      </c>
      <c r="D218" s="832" t="s">
        <v>5013</v>
      </c>
      <c r="E218" s="832"/>
      <c r="F218" s="849">
        <v>4.8000000000000007</v>
      </c>
      <c r="G218" s="849">
        <v>1855.8000000000002</v>
      </c>
      <c r="H218" s="849"/>
      <c r="I218" s="849">
        <v>386.625</v>
      </c>
      <c r="J218" s="849"/>
      <c r="K218" s="849"/>
      <c r="L218" s="849"/>
      <c r="M218" s="849"/>
      <c r="N218" s="849"/>
      <c r="O218" s="849"/>
      <c r="P218" s="837"/>
      <c r="Q218" s="850"/>
    </row>
    <row r="219" spans="1:17" ht="14.4" customHeight="1" x14ac:dyDescent="0.3">
      <c r="A219" s="831" t="s">
        <v>585</v>
      </c>
      <c r="B219" s="832" t="s">
        <v>4852</v>
      </c>
      <c r="C219" s="832" t="s">
        <v>4725</v>
      </c>
      <c r="D219" s="832" t="s">
        <v>5014</v>
      </c>
      <c r="E219" s="832" t="s">
        <v>5015</v>
      </c>
      <c r="F219" s="849">
        <v>14</v>
      </c>
      <c r="G219" s="849">
        <v>3068.8</v>
      </c>
      <c r="H219" s="849">
        <v>0.32558139534883723</v>
      </c>
      <c r="I219" s="849">
        <v>219.20000000000002</v>
      </c>
      <c r="J219" s="849">
        <v>43</v>
      </c>
      <c r="K219" s="849">
        <v>9425.6</v>
      </c>
      <c r="L219" s="849">
        <v>1</v>
      </c>
      <c r="M219" s="849">
        <v>219.20000000000002</v>
      </c>
      <c r="N219" s="849"/>
      <c r="O219" s="849"/>
      <c r="P219" s="837"/>
      <c r="Q219" s="850"/>
    </row>
    <row r="220" spans="1:17" ht="14.4" customHeight="1" x14ac:dyDescent="0.3">
      <c r="A220" s="831" t="s">
        <v>585</v>
      </c>
      <c r="B220" s="832" t="s">
        <v>4852</v>
      </c>
      <c r="C220" s="832" t="s">
        <v>4725</v>
      </c>
      <c r="D220" s="832" t="s">
        <v>5016</v>
      </c>
      <c r="E220" s="832"/>
      <c r="F220" s="849">
        <v>5.3</v>
      </c>
      <c r="G220" s="849">
        <v>2514.4</v>
      </c>
      <c r="H220" s="849">
        <v>1.892817621331085</v>
      </c>
      <c r="I220" s="849">
        <v>474.41509433962267</v>
      </c>
      <c r="J220" s="849">
        <v>2.8</v>
      </c>
      <c r="K220" s="849">
        <v>1328.39</v>
      </c>
      <c r="L220" s="849">
        <v>1</v>
      </c>
      <c r="M220" s="849">
        <v>474.42500000000007</v>
      </c>
      <c r="N220" s="849"/>
      <c r="O220" s="849"/>
      <c r="P220" s="837"/>
      <c r="Q220" s="850"/>
    </row>
    <row r="221" spans="1:17" ht="14.4" customHeight="1" x14ac:dyDescent="0.3">
      <c r="A221" s="831" t="s">
        <v>585</v>
      </c>
      <c r="B221" s="832" t="s">
        <v>4852</v>
      </c>
      <c r="C221" s="832" t="s">
        <v>4725</v>
      </c>
      <c r="D221" s="832" t="s">
        <v>5017</v>
      </c>
      <c r="E221" s="832" t="s">
        <v>5018</v>
      </c>
      <c r="F221" s="849"/>
      <c r="G221" s="849"/>
      <c r="H221" s="849"/>
      <c r="I221" s="849"/>
      <c r="J221" s="849"/>
      <c r="K221" s="849"/>
      <c r="L221" s="849"/>
      <c r="M221" s="849"/>
      <c r="N221" s="849">
        <v>1</v>
      </c>
      <c r="O221" s="849">
        <v>1819.05</v>
      </c>
      <c r="P221" s="837"/>
      <c r="Q221" s="850">
        <v>1819.05</v>
      </c>
    </row>
    <row r="222" spans="1:17" ht="14.4" customHeight="1" x14ac:dyDescent="0.3">
      <c r="A222" s="831" t="s">
        <v>585</v>
      </c>
      <c r="B222" s="832" t="s">
        <v>4852</v>
      </c>
      <c r="C222" s="832" t="s">
        <v>4725</v>
      </c>
      <c r="D222" s="832" t="s">
        <v>5019</v>
      </c>
      <c r="E222" s="832" t="s">
        <v>5020</v>
      </c>
      <c r="F222" s="849">
        <v>2.7</v>
      </c>
      <c r="G222" s="849">
        <v>1158.8399999999999</v>
      </c>
      <c r="H222" s="849">
        <v>2.6999999999999997</v>
      </c>
      <c r="I222" s="849">
        <v>429.19999999999993</v>
      </c>
      <c r="J222" s="849">
        <v>1</v>
      </c>
      <c r="K222" s="849">
        <v>429.2</v>
      </c>
      <c r="L222" s="849">
        <v>1</v>
      </c>
      <c r="M222" s="849">
        <v>429.2</v>
      </c>
      <c r="N222" s="849"/>
      <c r="O222" s="849"/>
      <c r="P222" s="837"/>
      <c r="Q222" s="850"/>
    </row>
    <row r="223" spans="1:17" ht="14.4" customHeight="1" x14ac:dyDescent="0.3">
      <c r="A223" s="831" t="s">
        <v>585</v>
      </c>
      <c r="B223" s="832" t="s">
        <v>4852</v>
      </c>
      <c r="C223" s="832" t="s">
        <v>4725</v>
      </c>
      <c r="D223" s="832" t="s">
        <v>5021</v>
      </c>
      <c r="E223" s="832" t="s">
        <v>5022</v>
      </c>
      <c r="F223" s="849"/>
      <c r="G223" s="849"/>
      <c r="H223" s="849"/>
      <c r="I223" s="849"/>
      <c r="J223" s="849">
        <v>228</v>
      </c>
      <c r="K223" s="849">
        <v>13490.76</v>
      </c>
      <c r="L223" s="849">
        <v>1</v>
      </c>
      <c r="M223" s="849">
        <v>59.17</v>
      </c>
      <c r="N223" s="849"/>
      <c r="O223" s="849"/>
      <c r="P223" s="837"/>
      <c r="Q223" s="850"/>
    </row>
    <row r="224" spans="1:17" ht="14.4" customHeight="1" x14ac:dyDescent="0.3">
      <c r="A224" s="831" t="s">
        <v>585</v>
      </c>
      <c r="B224" s="832" t="s">
        <v>4852</v>
      </c>
      <c r="C224" s="832" t="s">
        <v>4725</v>
      </c>
      <c r="D224" s="832" t="s">
        <v>5023</v>
      </c>
      <c r="E224" s="832" t="s">
        <v>5024</v>
      </c>
      <c r="F224" s="849">
        <v>18.899999999999999</v>
      </c>
      <c r="G224" s="849">
        <v>1489.34</v>
      </c>
      <c r="H224" s="849">
        <v>0.47015556734096009</v>
      </c>
      <c r="I224" s="849">
        <v>78.801058201058197</v>
      </c>
      <c r="J224" s="849">
        <v>40.200000000000003</v>
      </c>
      <c r="K224" s="849">
        <v>3167.76</v>
      </c>
      <c r="L224" s="849">
        <v>1</v>
      </c>
      <c r="M224" s="849">
        <v>78.8</v>
      </c>
      <c r="N224" s="849">
        <v>8.1000000000000014</v>
      </c>
      <c r="O224" s="849">
        <v>626.32000000000005</v>
      </c>
      <c r="P224" s="837">
        <v>0.19771699876253251</v>
      </c>
      <c r="Q224" s="850">
        <v>77.323456790123444</v>
      </c>
    </row>
    <row r="225" spans="1:17" ht="14.4" customHeight="1" x14ac:dyDescent="0.3">
      <c r="A225" s="831" t="s">
        <v>585</v>
      </c>
      <c r="B225" s="832" t="s">
        <v>4852</v>
      </c>
      <c r="C225" s="832" t="s">
        <v>4725</v>
      </c>
      <c r="D225" s="832" t="s">
        <v>5025</v>
      </c>
      <c r="E225" s="832" t="s">
        <v>5026</v>
      </c>
      <c r="F225" s="849">
        <v>1</v>
      </c>
      <c r="G225" s="849">
        <v>1287.3599999999999</v>
      </c>
      <c r="H225" s="849"/>
      <c r="I225" s="849">
        <v>1287.3599999999999</v>
      </c>
      <c r="J225" s="849"/>
      <c r="K225" s="849"/>
      <c r="L225" s="849"/>
      <c r="M225" s="849"/>
      <c r="N225" s="849"/>
      <c r="O225" s="849"/>
      <c r="P225" s="837"/>
      <c r="Q225" s="850"/>
    </row>
    <row r="226" spans="1:17" ht="14.4" customHeight="1" x14ac:dyDescent="0.3">
      <c r="A226" s="831" t="s">
        <v>585</v>
      </c>
      <c r="B226" s="832" t="s">
        <v>4852</v>
      </c>
      <c r="C226" s="832" t="s">
        <v>4725</v>
      </c>
      <c r="D226" s="832" t="s">
        <v>5027</v>
      </c>
      <c r="E226" s="832" t="s">
        <v>5028</v>
      </c>
      <c r="F226" s="849"/>
      <c r="G226" s="849"/>
      <c r="H226" s="849"/>
      <c r="I226" s="849"/>
      <c r="J226" s="849"/>
      <c r="K226" s="849"/>
      <c r="L226" s="849"/>
      <c r="M226" s="849"/>
      <c r="N226" s="849">
        <v>0.1</v>
      </c>
      <c r="O226" s="849">
        <v>185.56</v>
      </c>
      <c r="P226" s="837"/>
      <c r="Q226" s="850">
        <v>1855.6</v>
      </c>
    </row>
    <row r="227" spans="1:17" ht="14.4" customHeight="1" x14ac:dyDescent="0.3">
      <c r="A227" s="831" t="s">
        <v>585</v>
      </c>
      <c r="B227" s="832" t="s">
        <v>4852</v>
      </c>
      <c r="C227" s="832" t="s">
        <v>4725</v>
      </c>
      <c r="D227" s="832" t="s">
        <v>5029</v>
      </c>
      <c r="E227" s="832" t="s">
        <v>5030</v>
      </c>
      <c r="F227" s="849"/>
      <c r="G227" s="849"/>
      <c r="H227" s="849"/>
      <c r="I227" s="849"/>
      <c r="J227" s="849">
        <v>6.2</v>
      </c>
      <c r="K227" s="849">
        <v>3718.85</v>
      </c>
      <c r="L227" s="849">
        <v>1</v>
      </c>
      <c r="M227" s="849">
        <v>599.8145161290322</v>
      </c>
      <c r="N227" s="849"/>
      <c r="O227" s="849"/>
      <c r="P227" s="837"/>
      <c r="Q227" s="850"/>
    </row>
    <row r="228" spans="1:17" ht="14.4" customHeight="1" x14ac:dyDescent="0.3">
      <c r="A228" s="831" t="s">
        <v>585</v>
      </c>
      <c r="B228" s="832" t="s">
        <v>4852</v>
      </c>
      <c r="C228" s="832" t="s">
        <v>4725</v>
      </c>
      <c r="D228" s="832" t="s">
        <v>5031</v>
      </c>
      <c r="E228" s="832" t="s">
        <v>5030</v>
      </c>
      <c r="F228" s="849"/>
      <c r="G228" s="849"/>
      <c r="H228" s="849"/>
      <c r="I228" s="849"/>
      <c r="J228" s="849">
        <v>1.9</v>
      </c>
      <c r="K228" s="849">
        <v>1519.52</v>
      </c>
      <c r="L228" s="849">
        <v>1</v>
      </c>
      <c r="M228" s="849">
        <v>799.74736842105267</v>
      </c>
      <c r="N228" s="849"/>
      <c r="O228" s="849"/>
      <c r="P228" s="837"/>
      <c r="Q228" s="850"/>
    </row>
    <row r="229" spans="1:17" ht="14.4" customHeight="1" x14ac:dyDescent="0.3">
      <c r="A229" s="831" t="s">
        <v>585</v>
      </c>
      <c r="B229" s="832" t="s">
        <v>4852</v>
      </c>
      <c r="C229" s="832" t="s">
        <v>4725</v>
      </c>
      <c r="D229" s="832" t="s">
        <v>5032</v>
      </c>
      <c r="E229" s="832" t="s">
        <v>5033</v>
      </c>
      <c r="F229" s="849"/>
      <c r="G229" s="849"/>
      <c r="H229" s="849"/>
      <c r="I229" s="849"/>
      <c r="J229" s="849"/>
      <c r="K229" s="849"/>
      <c r="L229" s="849"/>
      <c r="M229" s="849"/>
      <c r="N229" s="849">
        <v>1</v>
      </c>
      <c r="O229" s="849">
        <v>3498.62</v>
      </c>
      <c r="P229" s="837"/>
      <c r="Q229" s="850">
        <v>3498.62</v>
      </c>
    </row>
    <row r="230" spans="1:17" ht="14.4" customHeight="1" x14ac:dyDescent="0.3">
      <c r="A230" s="831" t="s">
        <v>585</v>
      </c>
      <c r="B230" s="832" t="s">
        <v>4852</v>
      </c>
      <c r="C230" s="832" t="s">
        <v>4725</v>
      </c>
      <c r="D230" s="832" t="s">
        <v>5034</v>
      </c>
      <c r="E230" s="832" t="s">
        <v>1204</v>
      </c>
      <c r="F230" s="849">
        <v>9.1999999999999993</v>
      </c>
      <c r="G230" s="849">
        <v>850.9</v>
      </c>
      <c r="H230" s="849"/>
      <c r="I230" s="849">
        <v>92.489130434782609</v>
      </c>
      <c r="J230" s="849"/>
      <c r="K230" s="849"/>
      <c r="L230" s="849"/>
      <c r="M230" s="849"/>
      <c r="N230" s="849">
        <v>30</v>
      </c>
      <c r="O230" s="849">
        <v>2774.7</v>
      </c>
      <c r="P230" s="837"/>
      <c r="Q230" s="850">
        <v>92.49</v>
      </c>
    </row>
    <row r="231" spans="1:17" ht="14.4" customHeight="1" x14ac:dyDescent="0.3">
      <c r="A231" s="831" t="s">
        <v>585</v>
      </c>
      <c r="B231" s="832" t="s">
        <v>4852</v>
      </c>
      <c r="C231" s="832" t="s">
        <v>4725</v>
      </c>
      <c r="D231" s="832" t="s">
        <v>5035</v>
      </c>
      <c r="E231" s="832" t="s">
        <v>1456</v>
      </c>
      <c r="F231" s="849"/>
      <c r="G231" s="849"/>
      <c r="H231" s="849"/>
      <c r="I231" s="849"/>
      <c r="J231" s="849"/>
      <c r="K231" s="849"/>
      <c r="L231" s="849"/>
      <c r="M231" s="849"/>
      <c r="N231" s="849">
        <v>6</v>
      </c>
      <c r="O231" s="849">
        <v>7724.16</v>
      </c>
      <c r="P231" s="837"/>
      <c r="Q231" s="850">
        <v>1287.3599999999999</v>
      </c>
    </row>
    <row r="232" spans="1:17" ht="14.4" customHeight="1" x14ac:dyDescent="0.3">
      <c r="A232" s="831" t="s">
        <v>585</v>
      </c>
      <c r="B232" s="832" t="s">
        <v>4852</v>
      </c>
      <c r="C232" s="832" t="s">
        <v>4725</v>
      </c>
      <c r="D232" s="832" t="s">
        <v>5036</v>
      </c>
      <c r="E232" s="832" t="s">
        <v>5037</v>
      </c>
      <c r="F232" s="849">
        <v>6.4</v>
      </c>
      <c r="G232" s="849">
        <v>2507.52</v>
      </c>
      <c r="H232" s="849">
        <v>3.7647058823529416</v>
      </c>
      <c r="I232" s="849">
        <v>391.79999999999995</v>
      </c>
      <c r="J232" s="849">
        <v>1.7</v>
      </c>
      <c r="K232" s="849">
        <v>666.06</v>
      </c>
      <c r="L232" s="849">
        <v>1</v>
      </c>
      <c r="M232" s="849">
        <v>391.79999999999995</v>
      </c>
      <c r="N232" s="849">
        <v>2.1</v>
      </c>
      <c r="O232" s="849">
        <v>822.78</v>
      </c>
      <c r="P232" s="837">
        <v>1.2352941176470589</v>
      </c>
      <c r="Q232" s="850">
        <v>391.79999999999995</v>
      </c>
    </row>
    <row r="233" spans="1:17" ht="14.4" customHeight="1" x14ac:dyDescent="0.3">
      <c r="A233" s="831" t="s">
        <v>585</v>
      </c>
      <c r="B233" s="832" t="s">
        <v>4852</v>
      </c>
      <c r="C233" s="832" t="s">
        <v>4725</v>
      </c>
      <c r="D233" s="832" t="s">
        <v>5038</v>
      </c>
      <c r="E233" s="832" t="s">
        <v>5039</v>
      </c>
      <c r="F233" s="849"/>
      <c r="G233" s="849"/>
      <c r="H233" s="849"/>
      <c r="I233" s="849"/>
      <c r="J233" s="849">
        <v>45</v>
      </c>
      <c r="K233" s="849">
        <v>4932</v>
      </c>
      <c r="L233" s="849">
        <v>1</v>
      </c>
      <c r="M233" s="849">
        <v>109.6</v>
      </c>
      <c r="N233" s="849"/>
      <c r="O233" s="849"/>
      <c r="P233" s="837"/>
      <c r="Q233" s="850"/>
    </row>
    <row r="234" spans="1:17" ht="14.4" customHeight="1" x14ac:dyDescent="0.3">
      <c r="A234" s="831" t="s">
        <v>585</v>
      </c>
      <c r="B234" s="832" t="s">
        <v>4852</v>
      </c>
      <c r="C234" s="832" t="s">
        <v>4725</v>
      </c>
      <c r="D234" s="832" t="s">
        <v>5040</v>
      </c>
      <c r="E234" s="832" t="s">
        <v>5039</v>
      </c>
      <c r="F234" s="849">
        <v>62</v>
      </c>
      <c r="G234" s="849">
        <v>13590.4</v>
      </c>
      <c r="H234" s="849">
        <v>1.3777777777777778</v>
      </c>
      <c r="I234" s="849">
        <v>219.2</v>
      </c>
      <c r="J234" s="849">
        <v>45</v>
      </c>
      <c r="K234" s="849">
        <v>9864</v>
      </c>
      <c r="L234" s="849">
        <v>1</v>
      </c>
      <c r="M234" s="849">
        <v>219.2</v>
      </c>
      <c r="N234" s="849">
        <v>49.5</v>
      </c>
      <c r="O234" s="849">
        <v>10850.4</v>
      </c>
      <c r="P234" s="837">
        <v>1.0999999999999999</v>
      </c>
      <c r="Q234" s="850">
        <v>219.2</v>
      </c>
    </row>
    <row r="235" spans="1:17" ht="14.4" customHeight="1" x14ac:dyDescent="0.3">
      <c r="A235" s="831" t="s">
        <v>585</v>
      </c>
      <c r="B235" s="832" t="s">
        <v>4852</v>
      </c>
      <c r="C235" s="832" t="s">
        <v>4725</v>
      </c>
      <c r="D235" s="832" t="s">
        <v>5041</v>
      </c>
      <c r="E235" s="832" t="s">
        <v>5042</v>
      </c>
      <c r="F235" s="849">
        <v>12.8</v>
      </c>
      <c r="G235" s="849">
        <v>4941.6400000000003</v>
      </c>
      <c r="H235" s="849">
        <v>1.1327359790215401</v>
      </c>
      <c r="I235" s="849">
        <v>386.06562500000001</v>
      </c>
      <c r="J235" s="849">
        <v>11.3</v>
      </c>
      <c r="K235" s="849">
        <v>4362.57</v>
      </c>
      <c r="L235" s="849">
        <v>1</v>
      </c>
      <c r="M235" s="849">
        <v>386.06814159292031</v>
      </c>
      <c r="N235" s="849">
        <v>12.600000000000001</v>
      </c>
      <c r="O235" s="849">
        <v>4724.6000000000004</v>
      </c>
      <c r="P235" s="837">
        <v>1.082985487911942</v>
      </c>
      <c r="Q235" s="850">
        <v>374.96825396825398</v>
      </c>
    </row>
    <row r="236" spans="1:17" ht="14.4" customHeight="1" x14ac:dyDescent="0.3">
      <c r="A236" s="831" t="s">
        <v>585</v>
      </c>
      <c r="B236" s="832" t="s">
        <v>4852</v>
      </c>
      <c r="C236" s="832" t="s">
        <v>4725</v>
      </c>
      <c r="D236" s="832" t="s">
        <v>5043</v>
      </c>
      <c r="E236" s="832" t="s">
        <v>5042</v>
      </c>
      <c r="F236" s="849">
        <v>0.6</v>
      </c>
      <c r="G236" s="849">
        <v>463.29</v>
      </c>
      <c r="H236" s="849"/>
      <c r="I236" s="849">
        <v>772.15000000000009</v>
      </c>
      <c r="J236" s="849"/>
      <c r="K236" s="849"/>
      <c r="L236" s="849"/>
      <c r="M236" s="849"/>
      <c r="N236" s="849"/>
      <c r="O236" s="849"/>
      <c r="P236" s="837"/>
      <c r="Q236" s="850"/>
    </row>
    <row r="237" spans="1:17" ht="14.4" customHeight="1" x14ac:dyDescent="0.3">
      <c r="A237" s="831" t="s">
        <v>585</v>
      </c>
      <c r="B237" s="832" t="s">
        <v>4852</v>
      </c>
      <c r="C237" s="832" t="s">
        <v>4725</v>
      </c>
      <c r="D237" s="832" t="s">
        <v>5044</v>
      </c>
      <c r="E237" s="832"/>
      <c r="F237" s="849">
        <v>9.92</v>
      </c>
      <c r="G237" s="849">
        <v>33738.69</v>
      </c>
      <c r="H237" s="849"/>
      <c r="I237" s="849">
        <v>3401.0776209677424</v>
      </c>
      <c r="J237" s="849"/>
      <c r="K237" s="849"/>
      <c r="L237" s="849"/>
      <c r="M237" s="849"/>
      <c r="N237" s="849"/>
      <c r="O237" s="849"/>
      <c r="P237" s="837"/>
      <c r="Q237" s="850"/>
    </row>
    <row r="238" spans="1:17" ht="14.4" customHeight="1" x14ac:dyDescent="0.3">
      <c r="A238" s="831" t="s">
        <v>585</v>
      </c>
      <c r="B238" s="832" t="s">
        <v>4852</v>
      </c>
      <c r="C238" s="832" t="s">
        <v>4725</v>
      </c>
      <c r="D238" s="832" t="s">
        <v>5045</v>
      </c>
      <c r="E238" s="832" t="s">
        <v>1856</v>
      </c>
      <c r="F238" s="849">
        <v>2.1</v>
      </c>
      <c r="G238" s="849">
        <v>858.83999999999992</v>
      </c>
      <c r="H238" s="849">
        <v>0.83733718118711475</v>
      </c>
      <c r="I238" s="849">
        <v>408.97142857142853</v>
      </c>
      <c r="J238" s="849">
        <v>2.5</v>
      </c>
      <c r="K238" s="849">
        <v>1025.68</v>
      </c>
      <c r="L238" s="849">
        <v>1</v>
      </c>
      <c r="M238" s="849">
        <v>410.27200000000005</v>
      </c>
      <c r="N238" s="849">
        <v>4</v>
      </c>
      <c r="O238" s="849">
        <v>1530.42</v>
      </c>
      <c r="P238" s="837">
        <v>1.4921028000935965</v>
      </c>
      <c r="Q238" s="850">
        <v>382.60500000000002</v>
      </c>
    </row>
    <row r="239" spans="1:17" ht="14.4" customHeight="1" x14ac:dyDescent="0.3">
      <c r="A239" s="831" t="s">
        <v>585</v>
      </c>
      <c r="B239" s="832" t="s">
        <v>4852</v>
      </c>
      <c r="C239" s="832" t="s">
        <v>4725</v>
      </c>
      <c r="D239" s="832" t="s">
        <v>5046</v>
      </c>
      <c r="E239" s="832" t="s">
        <v>1847</v>
      </c>
      <c r="F239" s="849"/>
      <c r="G239" s="849"/>
      <c r="H239" s="849"/>
      <c r="I239" s="849"/>
      <c r="J239" s="849">
        <v>1</v>
      </c>
      <c r="K239" s="849">
        <v>219.2</v>
      </c>
      <c r="L239" s="849">
        <v>1</v>
      </c>
      <c r="M239" s="849">
        <v>219.2</v>
      </c>
      <c r="N239" s="849"/>
      <c r="O239" s="849"/>
      <c r="P239" s="837"/>
      <c r="Q239" s="850"/>
    </row>
    <row r="240" spans="1:17" ht="14.4" customHeight="1" x14ac:dyDescent="0.3">
      <c r="A240" s="831" t="s">
        <v>585</v>
      </c>
      <c r="B240" s="832" t="s">
        <v>4852</v>
      </c>
      <c r="C240" s="832" t="s">
        <v>4725</v>
      </c>
      <c r="D240" s="832" t="s">
        <v>5047</v>
      </c>
      <c r="E240" s="832" t="s">
        <v>1458</v>
      </c>
      <c r="F240" s="849"/>
      <c r="G240" s="849"/>
      <c r="H240" s="849"/>
      <c r="I240" s="849"/>
      <c r="J240" s="849">
        <v>3</v>
      </c>
      <c r="K240" s="849">
        <v>9518.34</v>
      </c>
      <c r="L240" s="849">
        <v>1</v>
      </c>
      <c r="M240" s="849">
        <v>3172.78</v>
      </c>
      <c r="N240" s="849">
        <v>9</v>
      </c>
      <c r="O240" s="849">
        <v>28555.02</v>
      </c>
      <c r="P240" s="837">
        <v>3</v>
      </c>
      <c r="Q240" s="850">
        <v>3172.78</v>
      </c>
    </row>
    <row r="241" spans="1:17" ht="14.4" customHeight="1" x14ac:dyDescent="0.3">
      <c r="A241" s="831" t="s">
        <v>585</v>
      </c>
      <c r="B241" s="832" t="s">
        <v>4852</v>
      </c>
      <c r="C241" s="832" t="s">
        <v>4725</v>
      </c>
      <c r="D241" s="832" t="s">
        <v>5048</v>
      </c>
      <c r="E241" s="832" t="s">
        <v>1856</v>
      </c>
      <c r="F241" s="849"/>
      <c r="G241" s="849"/>
      <c r="H241" s="849"/>
      <c r="I241" s="849"/>
      <c r="J241" s="849">
        <v>1</v>
      </c>
      <c r="K241" s="849">
        <v>765.2</v>
      </c>
      <c r="L241" s="849">
        <v>1</v>
      </c>
      <c r="M241" s="849">
        <v>765.2</v>
      </c>
      <c r="N241" s="849"/>
      <c r="O241" s="849"/>
      <c r="P241" s="837"/>
      <c r="Q241" s="850"/>
    </row>
    <row r="242" spans="1:17" ht="14.4" customHeight="1" x14ac:dyDescent="0.3">
      <c r="A242" s="831" t="s">
        <v>585</v>
      </c>
      <c r="B242" s="832" t="s">
        <v>4852</v>
      </c>
      <c r="C242" s="832" t="s">
        <v>4725</v>
      </c>
      <c r="D242" s="832" t="s">
        <v>5049</v>
      </c>
      <c r="E242" s="832" t="s">
        <v>1951</v>
      </c>
      <c r="F242" s="849"/>
      <c r="G242" s="849"/>
      <c r="H242" s="849"/>
      <c r="I242" s="849"/>
      <c r="J242" s="849"/>
      <c r="K242" s="849"/>
      <c r="L242" s="849"/>
      <c r="M242" s="849"/>
      <c r="N242" s="849">
        <v>12</v>
      </c>
      <c r="O242" s="849">
        <v>191688.6</v>
      </c>
      <c r="P242" s="837"/>
      <c r="Q242" s="850">
        <v>15974.050000000001</v>
      </c>
    </row>
    <row r="243" spans="1:17" ht="14.4" customHeight="1" x14ac:dyDescent="0.3">
      <c r="A243" s="831" t="s">
        <v>585</v>
      </c>
      <c r="B243" s="832" t="s">
        <v>4852</v>
      </c>
      <c r="C243" s="832" t="s">
        <v>4725</v>
      </c>
      <c r="D243" s="832" t="s">
        <v>5050</v>
      </c>
      <c r="E243" s="832" t="s">
        <v>1458</v>
      </c>
      <c r="F243" s="849"/>
      <c r="G243" s="849"/>
      <c r="H243" s="849"/>
      <c r="I243" s="849"/>
      <c r="J243" s="849"/>
      <c r="K243" s="849"/>
      <c r="L243" s="849"/>
      <c r="M243" s="849"/>
      <c r="N243" s="849">
        <v>2</v>
      </c>
      <c r="O243" s="849">
        <v>12691.14</v>
      </c>
      <c r="P243" s="837"/>
      <c r="Q243" s="850">
        <v>6345.57</v>
      </c>
    </row>
    <row r="244" spans="1:17" ht="14.4" customHeight="1" x14ac:dyDescent="0.3">
      <c r="A244" s="831" t="s">
        <v>585</v>
      </c>
      <c r="B244" s="832" t="s">
        <v>4852</v>
      </c>
      <c r="C244" s="832" t="s">
        <v>4725</v>
      </c>
      <c r="D244" s="832" t="s">
        <v>5051</v>
      </c>
      <c r="E244" s="832" t="s">
        <v>5052</v>
      </c>
      <c r="F244" s="849">
        <v>26.7</v>
      </c>
      <c r="G244" s="849">
        <v>15591.39</v>
      </c>
      <c r="H244" s="849">
        <v>1.4510799763231663</v>
      </c>
      <c r="I244" s="849">
        <v>583.94719101123599</v>
      </c>
      <c r="J244" s="849">
        <v>18.399999999999999</v>
      </c>
      <c r="K244" s="849">
        <v>10744.68</v>
      </c>
      <c r="L244" s="849">
        <v>1</v>
      </c>
      <c r="M244" s="849">
        <v>583.95000000000005</v>
      </c>
      <c r="N244" s="849"/>
      <c r="O244" s="849"/>
      <c r="P244" s="837"/>
      <c r="Q244" s="850"/>
    </row>
    <row r="245" spans="1:17" ht="14.4" customHeight="1" x14ac:dyDescent="0.3">
      <c r="A245" s="831" t="s">
        <v>585</v>
      </c>
      <c r="B245" s="832" t="s">
        <v>4852</v>
      </c>
      <c r="C245" s="832" t="s">
        <v>4725</v>
      </c>
      <c r="D245" s="832" t="s">
        <v>5053</v>
      </c>
      <c r="E245" s="832" t="s">
        <v>1831</v>
      </c>
      <c r="F245" s="849"/>
      <c r="G245" s="849"/>
      <c r="H245" s="849"/>
      <c r="I245" s="849"/>
      <c r="J245" s="849"/>
      <c r="K245" s="849"/>
      <c r="L245" s="849"/>
      <c r="M245" s="849"/>
      <c r="N245" s="849">
        <v>23</v>
      </c>
      <c r="O245" s="849">
        <v>1473.3</v>
      </c>
      <c r="P245" s="837"/>
      <c r="Q245" s="850">
        <v>64.056521739130432</v>
      </c>
    </row>
    <row r="246" spans="1:17" ht="14.4" customHeight="1" x14ac:dyDescent="0.3">
      <c r="A246" s="831" t="s">
        <v>585</v>
      </c>
      <c r="B246" s="832" t="s">
        <v>4852</v>
      </c>
      <c r="C246" s="832" t="s">
        <v>4725</v>
      </c>
      <c r="D246" s="832" t="s">
        <v>5054</v>
      </c>
      <c r="E246" s="832" t="s">
        <v>5055</v>
      </c>
      <c r="F246" s="849">
        <v>294</v>
      </c>
      <c r="G246" s="849">
        <v>14085.54</v>
      </c>
      <c r="H246" s="849"/>
      <c r="I246" s="849">
        <v>47.910000000000004</v>
      </c>
      <c r="J246" s="849"/>
      <c r="K246" s="849"/>
      <c r="L246" s="849"/>
      <c r="M246" s="849"/>
      <c r="N246" s="849">
        <v>24</v>
      </c>
      <c r="O246" s="849">
        <v>1048.32</v>
      </c>
      <c r="P246" s="837"/>
      <c r="Q246" s="850">
        <v>43.68</v>
      </c>
    </row>
    <row r="247" spans="1:17" ht="14.4" customHeight="1" x14ac:dyDescent="0.3">
      <c r="A247" s="831" t="s">
        <v>585</v>
      </c>
      <c r="B247" s="832" t="s">
        <v>4852</v>
      </c>
      <c r="C247" s="832" t="s">
        <v>4725</v>
      </c>
      <c r="D247" s="832" t="s">
        <v>5056</v>
      </c>
      <c r="E247" s="832" t="s">
        <v>5057</v>
      </c>
      <c r="F247" s="849">
        <v>2.2000000000000002</v>
      </c>
      <c r="G247" s="849">
        <v>1737.6</v>
      </c>
      <c r="H247" s="849"/>
      <c r="I247" s="849">
        <v>789.81818181818176</v>
      </c>
      <c r="J247" s="849"/>
      <c r="K247" s="849"/>
      <c r="L247" s="849"/>
      <c r="M247" s="849"/>
      <c r="N247" s="849">
        <v>0.85</v>
      </c>
      <c r="O247" s="849">
        <v>671.36</v>
      </c>
      <c r="P247" s="837"/>
      <c r="Q247" s="850">
        <v>789.83529411764709</v>
      </c>
    </row>
    <row r="248" spans="1:17" ht="14.4" customHeight="1" x14ac:dyDescent="0.3">
      <c r="A248" s="831" t="s">
        <v>585</v>
      </c>
      <c r="B248" s="832" t="s">
        <v>4852</v>
      </c>
      <c r="C248" s="832" t="s">
        <v>4725</v>
      </c>
      <c r="D248" s="832" t="s">
        <v>5058</v>
      </c>
      <c r="E248" s="832" t="s">
        <v>1823</v>
      </c>
      <c r="F248" s="849"/>
      <c r="G248" s="849"/>
      <c r="H248" s="849"/>
      <c r="I248" s="849"/>
      <c r="J248" s="849">
        <v>5.4</v>
      </c>
      <c r="K248" s="849">
        <v>11478.24</v>
      </c>
      <c r="L248" s="849">
        <v>1</v>
      </c>
      <c r="M248" s="849">
        <v>2125.6</v>
      </c>
      <c r="N248" s="849">
        <v>0.4</v>
      </c>
      <c r="O248" s="849">
        <v>850.24</v>
      </c>
      <c r="P248" s="837">
        <v>7.407407407407407E-2</v>
      </c>
      <c r="Q248" s="850">
        <v>2125.6</v>
      </c>
    </row>
    <row r="249" spans="1:17" ht="14.4" customHeight="1" x14ac:dyDescent="0.3">
      <c r="A249" s="831" t="s">
        <v>585</v>
      </c>
      <c r="B249" s="832" t="s">
        <v>4852</v>
      </c>
      <c r="C249" s="832" t="s">
        <v>4725</v>
      </c>
      <c r="D249" s="832" t="s">
        <v>5059</v>
      </c>
      <c r="E249" s="832" t="s">
        <v>5060</v>
      </c>
      <c r="F249" s="849">
        <v>2.7</v>
      </c>
      <c r="G249" s="849">
        <v>8812.08</v>
      </c>
      <c r="H249" s="849"/>
      <c r="I249" s="849">
        <v>3263.7333333333331</v>
      </c>
      <c r="J249" s="849"/>
      <c r="K249" s="849"/>
      <c r="L249" s="849"/>
      <c r="M249" s="849"/>
      <c r="N249" s="849"/>
      <c r="O249" s="849"/>
      <c r="P249" s="837"/>
      <c r="Q249" s="850"/>
    </row>
    <row r="250" spans="1:17" ht="14.4" customHeight="1" x14ac:dyDescent="0.3">
      <c r="A250" s="831" t="s">
        <v>585</v>
      </c>
      <c r="B250" s="832" t="s">
        <v>4852</v>
      </c>
      <c r="C250" s="832" t="s">
        <v>4725</v>
      </c>
      <c r="D250" s="832" t="s">
        <v>5061</v>
      </c>
      <c r="E250" s="832" t="s">
        <v>5037</v>
      </c>
      <c r="F250" s="849">
        <v>0.5</v>
      </c>
      <c r="G250" s="849">
        <v>97.95</v>
      </c>
      <c r="H250" s="849"/>
      <c r="I250" s="849">
        <v>195.9</v>
      </c>
      <c r="J250" s="849"/>
      <c r="K250" s="849"/>
      <c r="L250" s="849"/>
      <c r="M250" s="849"/>
      <c r="N250" s="849"/>
      <c r="O250" s="849"/>
      <c r="P250" s="837"/>
      <c r="Q250" s="850"/>
    </row>
    <row r="251" spans="1:17" ht="14.4" customHeight="1" x14ac:dyDescent="0.3">
      <c r="A251" s="831" t="s">
        <v>585</v>
      </c>
      <c r="B251" s="832" t="s">
        <v>4852</v>
      </c>
      <c r="C251" s="832" t="s">
        <v>4725</v>
      </c>
      <c r="D251" s="832" t="s">
        <v>5062</v>
      </c>
      <c r="E251" s="832" t="s">
        <v>5063</v>
      </c>
      <c r="F251" s="849">
        <v>1</v>
      </c>
      <c r="G251" s="849">
        <v>3172.78</v>
      </c>
      <c r="H251" s="849"/>
      <c r="I251" s="849">
        <v>3172.78</v>
      </c>
      <c r="J251" s="849"/>
      <c r="K251" s="849"/>
      <c r="L251" s="849"/>
      <c r="M251" s="849"/>
      <c r="N251" s="849"/>
      <c r="O251" s="849"/>
      <c r="P251" s="837"/>
      <c r="Q251" s="850"/>
    </row>
    <row r="252" spans="1:17" ht="14.4" customHeight="1" x14ac:dyDescent="0.3">
      <c r="A252" s="831" t="s">
        <v>585</v>
      </c>
      <c r="B252" s="832" t="s">
        <v>4852</v>
      </c>
      <c r="C252" s="832" t="s">
        <v>4725</v>
      </c>
      <c r="D252" s="832" t="s">
        <v>5064</v>
      </c>
      <c r="E252" s="832" t="s">
        <v>1839</v>
      </c>
      <c r="F252" s="849"/>
      <c r="G252" s="849"/>
      <c r="H252" s="849"/>
      <c r="I252" s="849"/>
      <c r="J252" s="849">
        <v>6.9</v>
      </c>
      <c r="K252" s="849">
        <v>2762.76</v>
      </c>
      <c r="L252" s="849">
        <v>1</v>
      </c>
      <c r="M252" s="849">
        <v>400.40000000000003</v>
      </c>
      <c r="N252" s="849"/>
      <c r="O252" s="849"/>
      <c r="P252" s="837"/>
      <c r="Q252" s="850"/>
    </row>
    <row r="253" spans="1:17" ht="14.4" customHeight="1" x14ac:dyDescent="0.3">
      <c r="A253" s="831" t="s">
        <v>585</v>
      </c>
      <c r="B253" s="832" t="s">
        <v>4852</v>
      </c>
      <c r="C253" s="832" t="s">
        <v>4725</v>
      </c>
      <c r="D253" s="832" t="s">
        <v>5065</v>
      </c>
      <c r="E253" s="832" t="s">
        <v>1839</v>
      </c>
      <c r="F253" s="849">
        <v>3.3</v>
      </c>
      <c r="G253" s="849">
        <v>3778.61</v>
      </c>
      <c r="H253" s="849">
        <v>0.36296491969568895</v>
      </c>
      <c r="I253" s="849">
        <v>1145.0333333333335</v>
      </c>
      <c r="J253" s="849">
        <v>13</v>
      </c>
      <c r="K253" s="849">
        <v>10410.4</v>
      </c>
      <c r="L253" s="849">
        <v>1</v>
      </c>
      <c r="M253" s="849">
        <v>800.8</v>
      </c>
      <c r="N253" s="849">
        <v>5</v>
      </c>
      <c r="O253" s="849">
        <v>4004</v>
      </c>
      <c r="P253" s="837">
        <v>0.38461538461538464</v>
      </c>
      <c r="Q253" s="850">
        <v>800.8</v>
      </c>
    </row>
    <row r="254" spans="1:17" ht="14.4" customHeight="1" x14ac:dyDescent="0.3">
      <c r="A254" s="831" t="s">
        <v>585</v>
      </c>
      <c r="B254" s="832" t="s">
        <v>4852</v>
      </c>
      <c r="C254" s="832" t="s">
        <v>4725</v>
      </c>
      <c r="D254" s="832" t="s">
        <v>5066</v>
      </c>
      <c r="E254" s="832"/>
      <c r="F254" s="849"/>
      <c r="G254" s="849"/>
      <c r="H254" s="849"/>
      <c r="I254" s="849"/>
      <c r="J254" s="849">
        <v>0.4</v>
      </c>
      <c r="K254" s="849">
        <v>1305.5</v>
      </c>
      <c r="L254" s="849">
        <v>1</v>
      </c>
      <c r="M254" s="849">
        <v>3263.75</v>
      </c>
      <c r="N254" s="849"/>
      <c r="O254" s="849"/>
      <c r="P254" s="837"/>
      <c r="Q254" s="850"/>
    </row>
    <row r="255" spans="1:17" ht="14.4" customHeight="1" x14ac:dyDescent="0.3">
      <c r="A255" s="831" t="s">
        <v>585</v>
      </c>
      <c r="B255" s="832" t="s">
        <v>4852</v>
      </c>
      <c r="C255" s="832" t="s">
        <v>4725</v>
      </c>
      <c r="D255" s="832" t="s">
        <v>5067</v>
      </c>
      <c r="E255" s="832" t="s">
        <v>5068</v>
      </c>
      <c r="F255" s="849">
        <v>68.900000000000006</v>
      </c>
      <c r="G255" s="849">
        <v>22835.149999999998</v>
      </c>
      <c r="H255" s="849">
        <v>0.92732176127844879</v>
      </c>
      <c r="I255" s="849">
        <v>331.42452830188671</v>
      </c>
      <c r="J255" s="849">
        <v>74.3</v>
      </c>
      <c r="K255" s="849">
        <v>24624.84</v>
      </c>
      <c r="L255" s="849">
        <v>1</v>
      </c>
      <c r="M255" s="849">
        <v>331.42449528936743</v>
      </c>
      <c r="N255" s="849">
        <v>67.7</v>
      </c>
      <c r="O255" s="849">
        <v>19668.620000000003</v>
      </c>
      <c r="P255" s="837">
        <v>0.79873087500263973</v>
      </c>
      <c r="Q255" s="850">
        <v>290.52614475627774</v>
      </c>
    </row>
    <row r="256" spans="1:17" ht="14.4" customHeight="1" x14ac:dyDescent="0.3">
      <c r="A256" s="831" t="s">
        <v>585</v>
      </c>
      <c r="B256" s="832" t="s">
        <v>4852</v>
      </c>
      <c r="C256" s="832" t="s">
        <v>4725</v>
      </c>
      <c r="D256" s="832" t="s">
        <v>5069</v>
      </c>
      <c r="E256" s="832" t="s">
        <v>5070</v>
      </c>
      <c r="F256" s="849">
        <v>0.6</v>
      </c>
      <c r="G256" s="849">
        <v>6776.3</v>
      </c>
      <c r="H256" s="849"/>
      <c r="I256" s="849">
        <v>11293.833333333334</v>
      </c>
      <c r="J256" s="849"/>
      <c r="K256" s="849"/>
      <c r="L256" s="849"/>
      <c r="M256" s="849"/>
      <c r="N256" s="849"/>
      <c r="O256" s="849"/>
      <c r="P256" s="837"/>
      <c r="Q256" s="850"/>
    </row>
    <row r="257" spans="1:17" ht="14.4" customHeight="1" x14ac:dyDescent="0.3">
      <c r="A257" s="831" t="s">
        <v>585</v>
      </c>
      <c r="B257" s="832" t="s">
        <v>4852</v>
      </c>
      <c r="C257" s="832" t="s">
        <v>4725</v>
      </c>
      <c r="D257" s="832" t="s">
        <v>5071</v>
      </c>
      <c r="E257" s="832" t="s">
        <v>5072</v>
      </c>
      <c r="F257" s="849"/>
      <c r="G257" s="849"/>
      <c r="H257" s="849"/>
      <c r="I257" s="849"/>
      <c r="J257" s="849">
        <v>2.5999999999999996</v>
      </c>
      <c r="K257" s="849">
        <v>5526.56</v>
      </c>
      <c r="L257" s="849">
        <v>1</v>
      </c>
      <c r="M257" s="849">
        <v>2125.6000000000004</v>
      </c>
      <c r="N257" s="849">
        <v>11.200000000000001</v>
      </c>
      <c r="O257" s="849">
        <v>23806.720000000001</v>
      </c>
      <c r="P257" s="837">
        <v>4.3076923076923075</v>
      </c>
      <c r="Q257" s="850">
        <v>2125.6</v>
      </c>
    </row>
    <row r="258" spans="1:17" ht="14.4" customHeight="1" x14ac:dyDescent="0.3">
      <c r="A258" s="831" t="s">
        <v>585</v>
      </c>
      <c r="B258" s="832" t="s">
        <v>4852</v>
      </c>
      <c r="C258" s="832" t="s">
        <v>4725</v>
      </c>
      <c r="D258" s="832" t="s">
        <v>5073</v>
      </c>
      <c r="E258" s="832" t="s">
        <v>1474</v>
      </c>
      <c r="F258" s="849"/>
      <c r="G258" s="849"/>
      <c r="H258" s="849"/>
      <c r="I258" s="849"/>
      <c r="J258" s="849">
        <v>21</v>
      </c>
      <c r="K258" s="849">
        <v>4463.76</v>
      </c>
      <c r="L258" s="849">
        <v>1</v>
      </c>
      <c r="M258" s="849">
        <v>212.56</v>
      </c>
      <c r="N258" s="849">
        <v>5</v>
      </c>
      <c r="O258" s="849">
        <v>1062.8</v>
      </c>
      <c r="P258" s="837">
        <v>0.23809523809523808</v>
      </c>
      <c r="Q258" s="850">
        <v>212.56</v>
      </c>
    </row>
    <row r="259" spans="1:17" ht="14.4" customHeight="1" x14ac:dyDescent="0.3">
      <c r="A259" s="831" t="s">
        <v>585</v>
      </c>
      <c r="B259" s="832" t="s">
        <v>4852</v>
      </c>
      <c r="C259" s="832" t="s">
        <v>4725</v>
      </c>
      <c r="D259" s="832" t="s">
        <v>5074</v>
      </c>
      <c r="E259" s="832" t="s">
        <v>5075</v>
      </c>
      <c r="F259" s="849">
        <v>2.8</v>
      </c>
      <c r="G259" s="849">
        <v>9138.49</v>
      </c>
      <c r="H259" s="849"/>
      <c r="I259" s="849">
        <v>3263.7464285714286</v>
      </c>
      <c r="J259" s="849"/>
      <c r="K259" s="849"/>
      <c r="L259" s="849"/>
      <c r="M259" s="849"/>
      <c r="N259" s="849"/>
      <c r="O259" s="849"/>
      <c r="P259" s="837"/>
      <c r="Q259" s="850"/>
    </row>
    <row r="260" spans="1:17" ht="14.4" customHeight="1" x14ac:dyDescent="0.3">
      <c r="A260" s="831" t="s">
        <v>585</v>
      </c>
      <c r="B260" s="832" t="s">
        <v>4852</v>
      </c>
      <c r="C260" s="832" t="s">
        <v>4725</v>
      </c>
      <c r="D260" s="832" t="s">
        <v>5076</v>
      </c>
      <c r="E260" s="832" t="s">
        <v>5077</v>
      </c>
      <c r="F260" s="849">
        <v>12</v>
      </c>
      <c r="G260" s="849">
        <v>12717.36</v>
      </c>
      <c r="H260" s="849"/>
      <c r="I260" s="849">
        <v>1059.78</v>
      </c>
      <c r="J260" s="849"/>
      <c r="K260" s="849"/>
      <c r="L260" s="849"/>
      <c r="M260" s="849"/>
      <c r="N260" s="849"/>
      <c r="O260" s="849"/>
      <c r="P260" s="837"/>
      <c r="Q260" s="850"/>
    </row>
    <row r="261" spans="1:17" ht="14.4" customHeight="1" x14ac:dyDescent="0.3">
      <c r="A261" s="831" t="s">
        <v>585</v>
      </c>
      <c r="B261" s="832" t="s">
        <v>4852</v>
      </c>
      <c r="C261" s="832" t="s">
        <v>4725</v>
      </c>
      <c r="D261" s="832" t="s">
        <v>5078</v>
      </c>
      <c r="E261" s="832" t="s">
        <v>1835</v>
      </c>
      <c r="F261" s="849"/>
      <c r="G261" s="849"/>
      <c r="H261" s="849"/>
      <c r="I261" s="849"/>
      <c r="J261" s="849"/>
      <c r="K261" s="849"/>
      <c r="L261" s="849"/>
      <c r="M261" s="849"/>
      <c r="N261" s="849">
        <v>2.4</v>
      </c>
      <c r="O261" s="849">
        <v>7832.96</v>
      </c>
      <c r="P261" s="837"/>
      <c r="Q261" s="850">
        <v>3263.7333333333336</v>
      </c>
    </row>
    <row r="262" spans="1:17" ht="14.4" customHeight="1" x14ac:dyDescent="0.3">
      <c r="A262" s="831" t="s">
        <v>585</v>
      </c>
      <c r="B262" s="832" t="s">
        <v>4852</v>
      </c>
      <c r="C262" s="832" t="s">
        <v>4725</v>
      </c>
      <c r="D262" s="832" t="s">
        <v>5079</v>
      </c>
      <c r="E262" s="832" t="s">
        <v>1162</v>
      </c>
      <c r="F262" s="849"/>
      <c r="G262" s="849"/>
      <c r="H262" s="849"/>
      <c r="I262" s="849"/>
      <c r="J262" s="849"/>
      <c r="K262" s="849"/>
      <c r="L262" s="849"/>
      <c r="M262" s="849"/>
      <c r="N262" s="849">
        <v>35.200000000000003</v>
      </c>
      <c r="O262" s="849">
        <v>9510.58</v>
      </c>
      <c r="P262" s="837"/>
      <c r="Q262" s="850">
        <v>270.18693181818179</v>
      </c>
    </row>
    <row r="263" spans="1:17" ht="14.4" customHeight="1" x14ac:dyDescent="0.3">
      <c r="A263" s="831" t="s">
        <v>585</v>
      </c>
      <c r="B263" s="832" t="s">
        <v>4852</v>
      </c>
      <c r="C263" s="832" t="s">
        <v>4725</v>
      </c>
      <c r="D263" s="832" t="s">
        <v>5080</v>
      </c>
      <c r="E263" s="832" t="s">
        <v>1224</v>
      </c>
      <c r="F263" s="849"/>
      <c r="G263" s="849"/>
      <c r="H263" s="849"/>
      <c r="I263" s="849"/>
      <c r="J263" s="849"/>
      <c r="K263" s="849"/>
      <c r="L263" s="849"/>
      <c r="M263" s="849"/>
      <c r="N263" s="849">
        <v>9.8000000000000007</v>
      </c>
      <c r="O263" s="849">
        <v>3294.1399999999994</v>
      </c>
      <c r="P263" s="837"/>
      <c r="Q263" s="850">
        <v>336.13673469387749</v>
      </c>
    </row>
    <row r="264" spans="1:17" ht="14.4" customHeight="1" x14ac:dyDescent="0.3">
      <c r="A264" s="831" t="s">
        <v>585</v>
      </c>
      <c r="B264" s="832" t="s">
        <v>4852</v>
      </c>
      <c r="C264" s="832" t="s">
        <v>4725</v>
      </c>
      <c r="D264" s="832" t="s">
        <v>5081</v>
      </c>
      <c r="E264" s="832" t="s">
        <v>5082</v>
      </c>
      <c r="F264" s="849"/>
      <c r="G264" s="849"/>
      <c r="H264" s="849"/>
      <c r="I264" s="849"/>
      <c r="J264" s="849">
        <v>5.6</v>
      </c>
      <c r="K264" s="849">
        <v>2656.77</v>
      </c>
      <c r="L264" s="849">
        <v>1</v>
      </c>
      <c r="M264" s="849">
        <v>474.42321428571432</v>
      </c>
      <c r="N264" s="849"/>
      <c r="O264" s="849"/>
      <c r="P264" s="837"/>
      <c r="Q264" s="850"/>
    </row>
    <row r="265" spans="1:17" ht="14.4" customHeight="1" x14ac:dyDescent="0.3">
      <c r="A265" s="831" t="s">
        <v>585</v>
      </c>
      <c r="B265" s="832" t="s">
        <v>4852</v>
      </c>
      <c r="C265" s="832" t="s">
        <v>4725</v>
      </c>
      <c r="D265" s="832" t="s">
        <v>5083</v>
      </c>
      <c r="E265" s="832" t="s">
        <v>5084</v>
      </c>
      <c r="F265" s="849"/>
      <c r="G265" s="849"/>
      <c r="H265" s="849"/>
      <c r="I265" s="849"/>
      <c r="J265" s="849">
        <v>1</v>
      </c>
      <c r="K265" s="849">
        <v>3172.78</v>
      </c>
      <c r="L265" s="849">
        <v>1</v>
      </c>
      <c r="M265" s="849">
        <v>3172.78</v>
      </c>
      <c r="N265" s="849">
        <v>3</v>
      </c>
      <c r="O265" s="849">
        <v>9518.34</v>
      </c>
      <c r="P265" s="837">
        <v>3</v>
      </c>
      <c r="Q265" s="850">
        <v>3172.78</v>
      </c>
    </row>
    <row r="266" spans="1:17" ht="14.4" customHeight="1" x14ac:dyDescent="0.3">
      <c r="A266" s="831" t="s">
        <v>585</v>
      </c>
      <c r="B266" s="832" t="s">
        <v>4852</v>
      </c>
      <c r="C266" s="832" t="s">
        <v>4725</v>
      </c>
      <c r="D266" s="832" t="s">
        <v>5085</v>
      </c>
      <c r="E266" s="832" t="s">
        <v>1462</v>
      </c>
      <c r="F266" s="849"/>
      <c r="G266" s="849"/>
      <c r="H266" s="849"/>
      <c r="I266" s="849"/>
      <c r="J266" s="849"/>
      <c r="K266" s="849"/>
      <c r="L266" s="849"/>
      <c r="M266" s="849"/>
      <c r="N266" s="849">
        <v>1</v>
      </c>
      <c r="O266" s="849">
        <v>9924</v>
      </c>
      <c r="P266" s="837"/>
      <c r="Q266" s="850">
        <v>9924</v>
      </c>
    </row>
    <row r="267" spans="1:17" ht="14.4" customHeight="1" x14ac:dyDescent="0.3">
      <c r="A267" s="831" t="s">
        <v>585</v>
      </c>
      <c r="B267" s="832" t="s">
        <v>4852</v>
      </c>
      <c r="C267" s="832" t="s">
        <v>4725</v>
      </c>
      <c r="D267" s="832" t="s">
        <v>5086</v>
      </c>
      <c r="E267" s="832" t="s">
        <v>5084</v>
      </c>
      <c r="F267" s="849"/>
      <c r="G267" s="849"/>
      <c r="H267" s="849"/>
      <c r="I267" s="849"/>
      <c r="J267" s="849"/>
      <c r="K267" s="849"/>
      <c r="L267" s="849"/>
      <c r="M267" s="849"/>
      <c r="N267" s="849">
        <v>2</v>
      </c>
      <c r="O267" s="849">
        <v>12691.14</v>
      </c>
      <c r="P267" s="837"/>
      <c r="Q267" s="850">
        <v>6345.57</v>
      </c>
    </row>
    <row r="268" spans="1:17" ht="14.4" customHeight="1" x14ac:dyDescent="0.3">
      <c r="A268" s="831" t="s">
        <v>585</v>
      </c>
      <c r="B268" s="832" t="s">
        <v>4852</v>
      </c>
      <c r="C268" s="832" t="s">
        <v>5087</v>
      </c>
      <c r="D268" s="832" t="s">
        <v>5088</v>
      </c>
      <c r="E268" s="832" t="s">
        <v>5089</v>
      </c>
      <c r="F268" s="849">
        <v>282</v>
      </c>
      <c r="G268" s="849">
        <v>695002.12</v>
      </c>
      <c r="H268" s="849">
        <v>1.0659329348637669</v>
      </c>
      <c r="I268" s="849">
        <v>2464.5465248226951</v>
      </c>
      <c r="J268" s="849">
        <v>247</v>
      </c>
      <c r="K268" s="849">
        <v>652012.99000000011</v>
      </c>
      <c r="L268" s="849">
        <v>1</v>
      </c>
      <c r="M268" s="849">
        <v>2639.7287044534419</v>
      </c>
      <c r="N268" s="849">
        <v>211</v>
      </c>
      <c r="O268" s="849">
        <v>557282.65</v>
      </c>
      <c r="P268" s="837">
        <v>0.85471096212362263</v>
      </c>
      <c r="Q268" s="850">
        <v>2641.15</v>
      </c>
    </row>
    <row r="269" spans="1:17" ht="14.4" customHeight="1" x14ac:dyDescent="0.3">
      <c r="A269" s="831" t="s">
        <v>585</v>
      </c>
      <c r="B269" s="832" t="s">
        <v>4852</v>
      </c>
      <c r="C269" s="832" t="s">
        <v>5087</v>
      </c>
      <c r="D269" s="832" t="s">
        <v>5090</v>
      </c>
      <c r="E269" s="832" t="s">
        <v>5091</v>
      </c>
      <c r="F269" s="849">
        <v>3</v>
      </c>
      <c r="G269" s="849">
        <v>29727.47</v>
      </c>
      <c r="H269" s="849">
        <v>1.4418002454130554</v>
      </c>
      <c r="I269" s="849">
        <v>9909.1566666666677</v>
      </c>
      <c r="J269" s="849">
        <v>2</v>
      </c>
      <c r="K269" s="849">
        <v>20618.3</v>
      </c>
      <c r="L269" s="849">
        <v>1</v>
      </c>
      <c r="M269" s="849">
        <v>10309.15</v>
      </c>
      <c r="N269" s="849">
        <v>2</v>
      </c>
      <c r="O269" s="849">
        <v>20618.3</v>
      </c>
      <c r="P269" s="837">
        <v>1</v>
      </c>
      <c r="Q269" s="850">
        <v>10309.15</v>
      </c>
    </row>
    <row r="270" spans="1:17" ht="14.4" customHeight="1" x14ac:dyDescent="0.3">
      <c r="A270" s="831" t="s">
        <v>585</v>
      </c>
      <c r="B270" s="832" t="s">
        <v>4852</v>
      </c>
      <c r="C270" s="832" t="s">
        <v>5087</v>
      </c>
      <c r="D270" s="832" t="s">
        <v>5092</v>
      </c>
      <c r="E270" s="832" t="s">
        <v>5093</v>
      </c>
      <c r="F270" s="849">
        <v>59</v>
      </c>
      <c r="G270" s="849">
        <v>62708.539999999994</v>
      </c>
      <c r="H270" s="849">
        <v>0.86260622917715535</v>
      </c>
      <c r="I270" s="849">
        <v>1062.8566101694914</v>
      </c>
      <c r="J270" s="849">
        <v>60</v>
      </c>
      <c r="K270" s="849">
        <v>72696.600000000006</v>
      </c>
      <c r="L270" s="849">
        <v>1</v>
      </c>
      <c r="M270" s="849">
        <v>1211.6100000000001</v>
      </c>
      <c r="N270" s="849">
        <v>62</v>
      </c>
      <c r="O270" s="849">
        <v>75119.820000000007</v>
      </c>
      <c r="P270" s="837">
        <v>1.0333333333333334</v>
      </c>
      <c r="Q270" s="850">
        <v>1211.6100000000001</v>
      </c>
    </row>
    <row r="271" spans="1:17" ht="14.4" customHeight="1" x14ac:dyDescent="0.3">
      <c r="A271" s="831" t="s">
        <v>585</v>
      </c>
      <c r="B271" s="832" t="s">
        <v>4852</v>
      </c>
      <c r="C271" s="832" t="s">
        <v>4812</v>
      </c>
      <c r="D271" s="832" t="s">
        <v>5094</v>
      </c>
      <c r="E271" s="832" t="s">
        <v>5095</v>
      </c>
      <c r="F271" s="849">
        <v>1</v>
      </c>
      <c r="G271" s="849">
        <v>6340</v>
      </c>
      <c r="H271" s="849"/>
      <c r="I271" s="849">
        <v>6340</v>
      </c>
      <c r="J271" s="849"/>
      <c r="K271" s="849"/>
      <c r="L271" s="849"/>
      <c r="M271" s="849"/>
      <c r="N271" s="849"/>
      <c r="O271" s="849"/>
      <c r="P271" s="837"/>
      <c r="Q271" s="850"/>
    </row>
    <row r="272" spans="1:17" ht="14.4" customHeight="1" x14ac:dyDescent="0.3">
      <c r="A272" s="831" t="s">
        <v>585</v>
      </c>
      <c r="B272" s="832" t="s">
        <v>4852</v>
      </c>
      <c r="C272" s="832" t="s">
        <v>4812</v>
      </c>
      <c r="D272" s="832" t="s">
        <v>5096</v>
      </c>
      <c r="E272" s="832" t="s">
        <v>5097</v>
      </c>
      <c r="F272" s="849">
        <v>1</v>
      </c>
      <c r="G272" s="849">
        <v>2310</v>
      </c>
      <c r="H272" s="849"/>
      <c r="I272" s="849">
        <v>2310</v>
      </c>
      <c r="J272" s="849"/>
      <c r="K272" s="849"/>
      <c r="L272" s="849"/>
      <c r="M272" s="849"/>
      <c r="N272" s="849">
        <v>2</v>
      </c>
      <c r="O272" s="849">
        <v>4620</v>
      </c>
      <c r="P272" s="837"/>
      <c r="Q272" s="850">
        <v>2310</v>
      </c>
    </row>
    <row r="273" spans="1:17" ht="14.4" customHeight="1" x14ac:dyDescent="0.3">
      <c r="A273" s="831" t="s">
        <v>585</v>
      </c>
      <c r="B273" s="832" t="s">
        <v>4852</v>
      </c>
      <c r="C273" s="832" t="s">
        <v>4812</v>
      </c>
      <c r="D273" s="832" t="s">
        <v>5098</v>
      </c>
      <c r="E273" s="832" t="s">
        <v>5099</v>
      </c>
      <c r="F273" s="849"/>
      <c r="G273" s="849"/>
      <c r="H273" s="849"/>
      <c r="I273" s="849"/>
      <c r="J273" s="849">
        <v>1</v>
      </c>
      <c r="K273" s="849">
        <v>2603.5500000000002</v>
      </c>
      <c r="L273" s="849">
        <v>1</v>
      </c>
      <c r="M273" s="849">
        <v>2603.5500000000002</v>
      </c>
      <c r="N273" s="849">
        <v>1</v>
      </c>
      <c r="O273" s="849">
        <v>1854.11</v>
      </c>
      <c r="P273" s="837">
        <v>0.71214687638032681</v>
      </c>
      <c r="Q273" s="850">
        <v>1854.11</v>
      </c>
    </row>
    <row r="274" spans="1:17" ht="14.4" customHeight="1" x14ac:dyDescent="0.3">
      <c r="A274" s="831" t="s">
        <v>585</v>
      </c>
      <c r="B274" s="832" t="s">
        <v>4852</v>
      </c>
      <c r="C274" s="832" t="s">
        <v>4812</v>
      </c>
      <c r="D274" s="832" t="s">
        <v>5100</v>
      </c>
      <c r="E274" s="832" t="s">
        <v>5101</v>
      </c>
      <c r="F274" s="849">
        <v>5</v>
      </c>
      <c r="G274" s="849">
        <v>225107.35</v>
      </c>
      <c r="H274" s="849">
        <v>1</v>
      </c>
      <c r="I274" s="849">
        <v>45021.47</v>
      </c>
      <c r="J274" s="849">
        <v>5</v>
      </c>
      <c r="K274" s="849">
        <v>225107.35</v>
      </c>
      <c r="L274" s="849">
        <v>1</v>
      </c>
      <c r="M274" s="849">
        <v>45021.47</v>
      </c>
      <c r="N274" s="849">
        <v>9</v>
      </c>
      <c r="O274" s="849">
        <v>405193.23</v>
      </c>
      <c r="P274" s="837">
        <v>1.7999999999999998</v>
      </c>
      <c r="Q274" s="850">
        <v>45021.47</v>
      </c>
    </row>
    <row r="275" spans="1:17" ht="14.4" customHeight="1" x14ac:dyDescent="0.3">
      <c r="A275" s="831" t="s">
        <v>585</v>
      </c>
      <c r="B275" s="832" t="s">
        <v>4852</v>
      </c>
      <c r="C275" s="832" t="s">
        <v>4812</v>
      </c>
      <c r="D275" s="832" t="s">
        <v>5102</v>
      </c>
      <c r="E275" s="832" t="s">
        <v>5103</v>
      </c>
      <c r="F275" s="849">
        <v>7</v>
      </c>
      <c r="G275" s="849">
        <v>295750</v>
      </c>
      <c r="H275" s="849">
        <v>7</v>
      </c>
      <c r="I275" s="849">
        <v>42250</v>
      </c>
      <c r="J275" s="849">
        <v>1</v>
      </c>
      <c r="K275" s="849">
        <v>42250</v>
      </c>
      <c r="L275" s="849">
        <v>1</v>
      </c>
      <c r="M275" s="849">
        <v>42250</v>
      </c>
      <c r="N275" s="849">
        <v>14</v>
      </c>
      <c r="O275" s="849">
        <v>559159.86</v>
      </c>
      <c r="P275" s="837">
        <v>13.234552899408284</v>
      </c>
      <c r="Q275" s="850">
        <v>39939.99</v>
      </c>
    </row>
    <row r="276" spans="1:17" ht="14.4" customHeight="1" x14ac:dyDescent="0.3">
      <c r="A276" s="831" t="s">
        <v>585</v>
      </c>
      <c r="B276" s="832" t="s">
        <v>4852</v>
      </c>
      <c r="C276" s="832" t="s">
        <v>4812</v>
      </c>
      <c r="D276" s="832" t="s">
        <v>5104</v>
      </c>
      <c r="E276" s="832" t="s">
        <v>5105</v>
      </c>
      <c r="F276" s="849">
        <v>7</v>
      </c>
      <c r="G276" s="849">
        <v>295750</v>
      </c>
      <c r="H276" s="849">
        <v>0.875</v>
      </c>
      <c r="I276" s="849">
        <v>42250</v>
      </c>
      <c r="J276" s="849">
        <v>8</v>
      </c>
      <c r="K276" s="849">
        <v>338000</v>
      </c>
      <c r="L276" s="849">
        <v>1</v>
      </c>
      <c r="M276" s="849">
        <v>42250</v>
      </c>
      <c r="N276" s="849"/>
      <c r="O276" s="849"/>
      <c r="P276" s="837"/>
      <c r="Q276" s="850"/>
    </row>
    <row r="277" spans="1:17" ht="14.4" customHeight="1" x14ac:dyDescent="0.3">
      <c r="A277" s="831" t="s">
        <v>585</v>
      </c>
      <c r="B277" s="832" t="s">
        <v>4852</v>
      </c>
      <c r="C277" s="832" t="s">
        <v>4812</v>
      </c>
      <c r="D277" s="832" t="s">
        <v>5106</v>
      </c>
      <c r="E277" s="832" t="s">
        <v>5107</v>
      </c>
      <c r="F277" s="849">
        <v>1</v>
      </c>
      <c r="G277" s="849">
        <v>101132</v>
      </c>
      <c r="H277" s="849"/>
      <c r="I277" s="849">
        <v>101132</v>
      </c>
      <c r="J277" s="849"/>
      <c r="K277" s="849"/>
      <c r="L277" s="849"/>
      <c r="M277" s="849"/>
      <c r="N277" s="849"/>
      <c r="O277" s="849"/>
      <c r="P277" s="837"/>
      <c r="Q277" s="850"/>
    </row>
    <row r="278" spans="1:17" ht="14.4" customHeight="1" x14ac:dyDescent="0.3">
      <c r="A278" s="831" t="s">
        <v>585</v>
      </c>
      <c r="B278" s="832" t="s">
        <v>4852</v>
      </c>
      <c r="C278" s="832" t="s">
        <v>4812</v>
      </c>
      <c r="D278" s="832" t="s">
        <v>5108</v>
      </c>
      <c r="E278" s="832" t="s">
        <v>5109</v>
      </c>
      <c r="F278" s="849"/>
      <c r="G278" s="849"/>
      <c r="H278" s="849"/>
      <c r="I278" s="849"/>
      <c r="J278" s="849"/>
      <c r="K278" s="849"/>
      <c r="L278" s="849"/>
      <c r="M278" s="849"/>
      <c r="N278" s="849">
        <v>1</v>
      </c>
      <c r="O278" s="849">
        <v>10414.42</v>
      </c>
      <c r="P278" s="837"/>
      <c r="Q278" s="850">
        <v>10414.42</v>
      </c>
    </row>
    <row r="279" spans="1:17" ht="14.4" customHeight="1" x14ac:dyDescent="0.3">
      <c r="A279" s="831" t="s">
        <v>585</v>
      </c>
      <c r="B279" s="832" t="s">
        <v>4852</v>
      </c>
      <c r="C279" s="832" t="s">
        <v>4812</v>
      </c>
      <c r="D279" s="832" t="s">
        <v>5110</v>
      </c>
      <c r="E279" s="832" t="s">
        <v>5111</v>
      </c>
      <c r="F279" s="849">
        <v>88</v>
      </c>
      <c r="G279" s="849">
        <v>1553376</v>
      </c>
      <c r="H279" s="849"/>
      <c r="I279" s="849">
        <v>17652</v>
      </c>
      <c r="J279" s="849"/>
      <c r="K279" s="849"/>
      <c r="L279" s="849"/>
      <c r="M279" s="849"/>
      <c r="N279" s="849"/>
      <c r="O279" s="849"/>
      <c r="P279" s="837"/>
      <c r="Q279" s="850"/>
    </row>
    <row r="280" spans="1:17" ht="14.4" customHeight="1" x14ac:dyDescent="0.3">
      <c r="A280" s="831" t="s">
        <v>585</v>
      </c>
      <c r="B280" s="832" t="s">
        <v>4852</v>
      </c>
      <c r="C280" s="832" t="s">
        <v>4812</v>
      </c>
      <c r="D280" s="832" t="s">
        <v>5112</v>
      </c>
      <c r="E280" s="832" t="s">
        <v>5113</v>
      </c>
      <c r="F280" s="849">
        <v>88</v>
      </c>
      <c r="G280" s="849">
        <v>588280</v>
      </c>
      <c r="H280" s="849"/>
      <c r="I280" s="849">
        <v>6685</v>
      </c>
      <c r="J280" s="849"/>
      <c r="K280" s="849"/>
      <c r="L280" s="849"/>
      <c r="M280" s="849"/>
      <c r="N280" s="849"/>
      <c r="O280" s="849"/>
      <c r="P280" s="837"/>
      <c r="Q280" s="850"/>
    </row>
    <row r="281" spans="1:17" ht="14.4" customHeight="1" x14ac:dyDescent="0.3">
      <c r="A281" s="831" t="s">
        <v>585</v>
      </c>
      <c r="B281" s="832" t="s">
        <v>4852</v>
      </c>
      <c r="C281" s="832" t="s">
        <v>4812</v>
      </c>
      <c r="D281" s="832" t="s">
        <v>5114</v>
      </c>
      <c r="E281" s="832" t="s">
        <v>5115</v>
      </c>
      <c r="F281" s="849">
        <v>82</v>
      </c>
      <c r="G281" s="849">
        <v>1305247.3</v>
      </c>
      <c r="H281" s="849">
        <v>0.85416666666666674</v>
      </c>
      <c r="I281" s="849">
        <v>15917.650000000001</v>
      </c>
      <c r="J281" s="849">
        <v>96</v>
      </c>
      <c r="K281" s="849">
        <v>1528094.4</v>
      </c>
      <c r="L281" s="849">
        <v>1</v>
      </c>
      <c r="M281" s="849">
        <v>15917.65</v>
      </c>
      <c r="N281" s="849">
        <v>87</v>
      </c>
      <c r="O281" s="849">
        <v>1384835.5499999998</v>
      </c>
      <c r="P281" s="837">
        <v>0.90624999999999989</v>
      </c>
      <c r="Q281" s="850">
        <v>15917.649999999998</v>
      </c>
    </row>
    <row r="282" spans="1:17" ht="14.4" customHeight="1" x14ac:dyDescent="0.3">
      <c r="A282" s="831" t="s">
        <v>585</v>
      </c>
      <c r="B282" s="832" t="s">
        <v>4852</v>
      </c>
      <c r="C282" s="832" t="s">
        <v>4812</v>
      </c>
      <c r="D282" s="832" t="s">
        <v>5116</v>
      </c>
      <c r="E282" s="832" t="s">
        <v>5117</v>
      </c>
      <c r="F282" s="849">
        <v>82</v>
      </c>
      <c r="G282" s="849">
        <v>559240</v>
      </c>
      <c r="H282" s="849">
        <v>0.84536082474226804</v>
      </c>
      <c r="I282" s="849">
        <v>6820</v>
      </c>
      <c r="J282" s="849">
        <v>97</v>
      </c>
      <c r="K282" s="849">
        <v>661540</v>
      </c>
      <c r="L282" s="849">
        <v>1</v>
      </c>
      <c r="M282" s="849">
        <v>6820</v>
      </c>
      <c r="N282" s="849">
        <v>87</v>
      </c>
      <c r="O282" s="849">
        <v>535397.46</v>
      </c>
      <c r="P282" s="837">
        <v>0.80931985972125642</v>
      </c>
      <c r="Q282" s="850">
        <v>6153.9937931034483</v>
      </c>
    </row>
    <row r="283" spans="1:17" ht="14.4" customHeight="1" x14ac:dyDescent="0.3">
      <c r="A283" s="831" t="s">
        <v>585</v>
      </c>
      <c r="B283" s="832" t="s">
        <v>4852</v>
      </c>
      <c r="C283" s="832" t="s">
        <v>4812</v>
      </c>
      <c r="D283" s="832" t="s">
        <v>5118</v>
      </c>
      <c r="E283" s="832" t="s">
        <v>5119</v>
      </c>
      <c r="F283" s="849">
        <v>197</v>
      </c>
      <c r="G283" s="849">
        <v>1398700</v>
      </c>
      <c r="H283" s="849">
        <v>0.98009950248756217</v>
      </c>
      <c r="I283" s="849">
        <v>7100</v>
      </c>
      <c r="J283" s="849">
        <v>201</v>
      </c>
      <c r="K283" s="849">
        <v>1427100</v>
      </c>
      <c r="L283" s="849">
        <v>1</v>
      </c>
      <c r="M283" s="849">
        <v>7100</v>
      </c>
      <c r="N283" s="849">
        <v>199</v>
      </c>
      <c r="O283" s="849">
        <v>1412900</v>
      </c>
      <c r="P283" s="837">
        <v>0.99004975124378114</v>
      </c>
      <c r="Q283" s="850">
        <v>7100</v>
      </c>
    </row>
    <row r="284" spans="1:17" ht="14.4" customHeight="1" x14ac:dyDescent="0.3">
      <c r="A284" s="831" t="s">
        <v>585</v>
      </c>
      <c r="B284" s="832" t="s">
        <v>4852</v>
      </c>
      <c r="C284" s="832" t="s">
        <v>4812</v>
      </c>
      <c r="D284" s="832" t="s">
        <v>5120</v>
      </c>
      <c r="E284" s="832" t="s">
        <v>5121</v>
      </c>
      <c r="F284" s="849">
        <v>82</v>
      </c>
      <c r="G284" s="849">
        <v>721600</v>
      </c>
      <c r="H284" s="849">
        <v>0.84536082474226804</v>
      </c>
      <c r="I284" s="849">
        <v>8800</v>
      </c>
      <c r="J284" s="849">
        <v>97</v>
      </c>
      <c r="K284" s="849">
        <v>853600</v>
      </c>
      <c r="L284" s="849">
        <v>1</v>
      </c>
      <c r="M284" s="849">
        <v>8800</v>
      </c>
      <c r="N284" s="849">
        <v>87</v>
      </c>
      <c r="O284" s="849">
        <v>663976.59</v>
      </c>
      <c r="P284" s="837">
        <v>0.77785448687910019</v>
      </c>
      <c r="Q284" s="850">
        <v>7631.9148275862062</v>
      </c>
    </row>
    <row r="285" spans="1:17" ht="14.4" customHeight="1" x14ac:dyDescent="0.3">
      <c r="A285" s="831" t="s">
        <v>585</v>
      </c>
      <c r="B285" s="832" t="s">
        <v>4852</v>
      </c>
      <c r="C285" s="832" t="s">
        <v>4812</v>
      </c>
      <c r="D285" s="832" t="s">
        <v>5122</v>
      </c>
      <c r="E285" s="832" t="s">
        <v>5123</v>
      </c>
      <c r="F285" s="849">
        <v>207</v>
      </c>
      <c r="G285" s="849">
        <v>241155</v>
      </c>
      <c r="H285" s="849">
        <v>1.0147058823529411</v>
      </c>
      <c r="I285" s="849">
        <v>1165</v>
      </c>
      <c r="J285" s="849">
        <v>204</v>
      </c>
      <c r="K285" s="849">
        <v>237660</v>
      </c>
      <c r="L285" s="849">
        <v>1</v>
      </c>
      <c r="M285" s="849">
        <v>1165</v>
      </c>
      <c r="N285" s="849">
        <v>202</v>
      </c>
      <c r="O285" s="849">
        <v>235330</v>
      </c>
      <c r="P285" s="837">
        <v>0.99019607843137258</v>
      </c>
      <c r="Q285" s="850">
        <v>1165</v>
      </c>
    </row>
    <row r="286" spans="1:17" ht="14.4" customHeight="1" x14ac:dyDescent="0.3">
      <c r="A286" s="831" t="s">
        <v>585</v>
      </c>
      <c r="B286" s="832" t="s">
        <v>4852</v>
      </c>
      <c r="C286" s="832" t="s">
        <v>4812</v>
      </c>
      <c r="D286" s="832" t="s">
        <v>5124</v>
      </c>
      <c r="E286" s="832" t="s">
        <v>5125</v>
      </c>
      <c r="F286" s="849">
        <v>122</v>
      </c>
      <c r="G286" s="849">
        <v>90524</v>
      </c>
      <c r="H286" s="849">
        <v>0.93129770992366412</v>
      </c>
      <c r="I286" s="849">
        <v>742</v>
      </c>
      <c r="J286" s="849">
        <v>131</v>
      </c>
      <c r="K286" s="849">
        <v>97202</v>
      </c>
      <c r="L286" s="849">
        <v>1</v>
      </c>
      <c r="M286" s="849">
        <v>742</v>
      </c>
      <c r="N286" s="849">
        <v>114</v>
      </c>
      <c r="O286" s="849">
        <v>84588</v>
      </c>
      <c r="P286" s="837">
        <v>0.87022900763358779</v>
      </c>
      <c r="Q286" s="850">
        <v>742</v>
      </c>
    </row>
    <row r="287" spans="1:17" ht="14.4" customHeight="1" x14ac:dyDescent="0.3">
      <c r="A287" s="831" t="s">
        <v>585</v>
      </c>
      <c r="B287" s="832" t="s">
        <v>4852</v>
      </c>
      <c r="C287" s="832" t="s">
        <v>4812</v>
      </c>
      <c r="D287" s="832" t="s">
        <v>5126</v>
      </c>
      <c r="E287" s="832" t="s">
        <v>5127</v>
      </c>
      <c r="F287" s="849">
        <v>201</v>
      </c>
      <c r="G287" s="849">
        <v>105726</v>
      </c>
      <c r="H287" s="849">
        <v>0.99504950495049505</v>
      </c>
      <c r="I287" s="849">
        <v>526</v>
      </c>
      <c r="J287" s="849">
        <v>202</v>
      </c>
      <c r="K287" s="849">
        <v>106252</v>
      </c>
      <c r="L287" s="849">
        <v>1</v>
      </c>
      <c r="M287" s="849">
        <v>526</v>
      </c>
      <c r="N287" s="849">
        <v>203</v>
      </c>
      <c r="O287" s="849">
        <v>106778</v>
      </c>
      <c r="P287" s="837">
        <v>1.004950495049505</v>
      </c>
      <c r="Q287" s="850">
        <v>526</v>
      </c>
    </row>
    <row r="288" spans="1:17" ht="14.4" customHeight="1" x14ac:dyDescent="0.3">
      <c r="A288" s="831" t="s">
        <v>585</v>
      </c>
      <c r="B288" s="832" t="s">
        <v>4852</v>
      </c>
      <c r="C288" s="832" t="s">
        <v>4812</v>
      </c>
      <c r="D288" s="832" t="s">
        <v>5128</v>
      </c>
      <c r="E288" s="832" t="s">
        <v>5129</v>
      </c>
      <c r="F288" s="849">
        <v>9</v>
      </c>
      <c r="G288" s="849">
        <v>323478</v>
      </c>
      <c r="H288" s="849">
        <v>1.125</v>
      </c>
      <c r="I288" s="849">
        <v>35942</v>
      </c>
      <c r="J288" s="849">
        <v>8</v>
      </c>
      <c r="K288" s="849">
        <v>287536</v>
      </c>
      <c r="L288" s="849">
        <v>1</v>
      </c>
      <c r="M288" s="849">
        <v>35942</v>
      </c>
      <c r="N288" s="849">
        <v>10</v>
      </c>
      <c r="O288" s="849">
        <v>254354.96000000002</v>
      </c>
      <c r="P288" s="837">
        <v>0.88460213677591681</v>
      </c>
      <c r="Q288" s="850">
        <v>25435.496000000003</v>
      </c>
    </row>
    <row r="289" spans="1:17" ht="14.4" customHeight="1" x14ac:dyDescent="0.3">
      <c r="A289" s="831" t="s">
        <v>585</v>
      </c>
      <c r="B289" s="832" t="s">
        <v>4852</v>
      </c>
      <c r="C289" s="832" t="s">
        <v>4812</v>
      </c>
      <c r="D289" s="832" t="s">
        <v>5130</v>
      </c>
      <c r="E289" s="832" t="s">
        <v>5131</v>
      </c>
      <c r="F289" s="849">
        <v>189</v>
      </c>
      <c r="G289" s="849">
        <v>176873.76</v>
      </c>
      <c r="H289" s="849">
        <v>1.0327868852459017</v>
      </c>
      <c r="I289" s="849">
        <v>935.84</v>
      </c>
      <c r="J289" s="849">
        <v>183</v>
      </c>
      <c r="K289" s="849">
        <v>171258.72</v>
      </c>
      <c r="L289" s="849">
        <v>1</v>
      </c>
      <c r="M289" s="849">
        <v>935.84</v>
      </c>
      <c r="N289" s="849">
        <v>179</v>
      </c>
      <c r="O289" s="849">
        <v>167515.35999999999</v>
      </c>
      <c r="P289" s="837">
        <v>0.97814207650273211</v>
      </c>
      <c r="Q289" s="850">
        <v>935.83999999999992</v>
      </c>
    </row>
    <row r="290" spans="1:17" ht="14.4" customHeight="1" x14ac:dyDescent="0.3">
      <c r="A290" s="831" t="s">
        <v>585</v>
      </c>
      <c r="B290" s="832" t="s">
        <v>4852</v>
      </c>
      <c r="C290" s="832" t="s">
        <v>4812</v>
      </c>
      <c r="D290" s="832" t="s">
        <v>5132</v>
      </c>
      <c r="E290" s="832" t="s">
        <v>5133</v>
      </c>
      <c r="F290" s="849">
        <v>10</v>
      </c>
      <c r="G290" s="849">
        <v>72545.5</v>
      </c>
      <c r="H290" s="849">
        <v>0.7142857142857143</v>
      </c>
      <c r="I290" s="849">
        <v>7254.55</v>
      </c>
      <c r="J290" s="849">
        <v>14</v>
      </c>
      <c r="K290" s="849">
        <v>101563.7</v>
      </c>
      <c r="L290" s="849">
        <v>1</v>
      </c>
      <c r="M290" s="849">
        <v>7254.55</v>
      </c>
      <c r="N290" s="849">
        <v>21</v>
      </c>
      <c r="O290" s="849">
        <v>152345.54999999999</v>
      </c>
      <c r="P290" s="837">
        <v>1.5</v>
      </c>
      <c r="Q290" s="850">
        <v>7254.5499999999993</v>
      </c>
    </row>
    <row r="291" spans="1:17" ht="14.4" customHeight="1" x14ac:dyDescent="0.3">
      <c r="A291" s="831" t="s">
        <v>585</v>
      </c>
      <c r="B291" s="832" t="s">
        <v>4852</v>
      </c>
      <c r="C291" s="832" t="s">
        <v>4812</v>
      </c>
      <c r="D291" s="832" t="s">
        <v>5134</v>
      </c>
      <c r="E291" s="832" t="s">
        <v>5135</v>
      </c>
      <c r="F291" s="849">
        <v>10</v>
      </c>
      <c r="G291" s="849">
        <v>388532.7</v>
      </c>
      <c r="H291" s="849">
        <v>3.3333333333333335</v>
      </c>
      <c r="I291" s="849">
        <v>38853.270000000004</v>
      </c>
      <c r="J291" s="849">
        <v>3</v>
      </c>
      <c r="K291" s="849">
        <v>116559.81</v>
      </c>
      <c r="L291" s="849">
        <v>1</v>
      </c>
      <c r="M291" s="849">
        <v>38853.269999999997</v>
      </c>
      <c r="N291" s="849"/>
      <c r="O291" s="849"/>
      <c r="P291" s="837"/>
      <c r="Q291" s="850"/>
    </row>
    <row r="292" spans="1:17" ht="14.4" customHeight="1" x14ac:dyDescent="0.3">
      <c r="A292" s="831" t="s">
        <v>585</v>
      </c>
      <c r="B292" s="832" t="s">
        <v>4852</v>
      </c>
      <c r="C292" s="832" t="s">
        <v>4812</v>
      </c>
      <c r="D292" s="832" t="s">
        <v>5136</v>
      </c>
      <c r="E292" s="832" t="s">
        <v>5137</v>
      </c>
      <c r="F292" s="849">
        <v>1</v>
      </c>
      <c r="G292" s="849">
        <v>2976</v>
      </c>
      <c r="H292" s="849"/>
      <c r="I292" s="849">
        <v>2976</v>
      </c>
      <c r="J292" s="849"/>
      <c r="K292" s="849"/>
      <c r="L292" s="849"/>
      <c r="M292" s="849"/>
      <c r="N292" s="849">
        <v>1</v>
      </c>
      <c r="O292" s="849">
        <v>2663.05</v>
      </c>
      <c r="P292" s="837"/>
      <c r="Q292" s="850">
        <v>2663.05</v>
      </c>
    </row>
    <row r="293" spans="1:17" ht="14.4" customHeight="1" x14ac:dyDescent="0.3">
      <c r="A293" s="831" t="s">
        <v>585</v>
      </c>
      <c r="B293" s="832" t="s">
        <v>4852</v>
      </c>
      <c r="C293" s="832" t="s">
        <v>4812</v>
      </c>
      <c r="D293" s="832" t="s">
        <v>5138</v>
      </c>
      <c r="E293" s="832" t="s">
        <v>5139</v>
      </c>
      <c r="F293" s="849">
        <v>111</v>
      </c>
      <c r="G293" s="849">
        <v>151043.25</v>
      </c>
      <c r="H293" s="849">
        <v>0.97368421052631582</v>
      </c>
      <c r="I293" s="849">
        <v>1360.75</v>
      </c>
      <c r="J293" s="849">
        <v>114</v>
      </c>
      <c r="K293" s="849">
        <v>155125.5</v>
      </c>
      <c r="L293" s="849">
        <v>1</v>
      </c>
      <c r="M293" s="849">
        <v>1360.75</v>
      </c>
      <c r="N293" s="849">
        <v>101</v>
      </c>
      <c r="O293" s="849">
        <v>137435.75</v>
      </c>
      <c r="P293" s="837">
        <v>0.88596491228070173</v>
      </c>
      <c r="Q293" s="850">
        <v>1360.75</v>
      </c>
    </row>
    <row r="294" spans="1:17" ht="14.4" customHeight="1" x14ac:dyDescent="0.3">
      <c r="A294" s="831" t="s">
        <v>585</v>
      </c>
      <c r="B294" s="832" t="s">
        <v>4852</v>
      </c>
      <c r="C294" s="832" t="s">
        <v>4812</v>
      </c>
      <c r="D294" s="832" t="s">
        <v>5140</v>
      </c>
      <c r="E294" s="832" t="s">
        <v>5141</v>
      </c>
      <c r="F294" s="849">
        <v>12</v>
      </c>
      <c r="G294" s="849">
        <v>56130</v>
      </c>
      <c r="H294" s="849">
        <v>1.7142857142857142</v>
      </c>
      <c r="I294" s="849">
        <v>4677.5</v>
      </c>
      <c r="J294" s="849">
        <v>7</v>
      </c>
      <c r="K294" s="849">
        <v>32742.5</v>
      </c>
      <c r="L294" s="849">
        <v>1</v>
      </c>
      <c r="M294" s="849">
        <v>4677.5</v>
      </c>
      <c r="N294" s="849">
        <v>8</v>
      </c>
      <c r="O294" s="849">
        <v>37420</v>
      </c>
      <c r="P294" s="837">
        <v>1.1428571428571428</v>
      </c>
      <c r="Q294" s="850">
        <v>4677.5</v>
      </c>
    </row>
    <row r="295" spans="1:17" ht="14.4" customHeight="1" x14ac:dyDescent="0.3">
      <c r="A295" s="831" t="s">
        <v>585</v>
      </c>
      <c r="B295" s="832" t="s">
        <v>4852</v>
      </c>
      <c r="C295" s="832" t="s">
        <v>4812</v>
      </c>
      <c r="D295" s="832" t="s">
        <v>5142</v>
      </c>
      <c r="E295" s="832" t="s">
        <v>5143</v>
      </c>
      <c r="F295" s="849">
        <v>5</v>
      </c>
      <c r="G295" s="849">
        <v>94764.799999999988</v>
      </c>
      <c r="H295" s="849">
        <v>1.25</v>
      </c>
      <c r="I295" s="849">
        <v>18952.96</v>
      </c>
      <c r="J295" s="849">
        <v>4</v>
      </c>
      <c r="K295" s="849">
        <v>75811.839999999997</v>
      </c>
      <c r="L295" s="849">
        <v>1</v>
      </c>
      <c r="M295" s="849">
        <v>18952.96</v>
      </c>
      <c r="N295" s="849">
        <v>2</v>
      </c>
      <c r="O295" s="849">
        <v>37905.919999999998</v>
      </c>
      <c r="P295" s="837">
        <v>0.5</v>
      </c>
      <c r="Q295" s="850">
        <v>18952.96</v>
      </c>
    </row>
    <row r="296" spans="1:17" ht="14.4" customHeight="1" x14ac:dyDescent="0.3">
      <c r="A296" s="831" t="s">
        <v>585</v>
      </c>
      <c r="B296" s="832" t="s">
        <v>4852</v>
      </c>
      <c r="C296" s="832" t="s">
        <v>4812</v>
      </c>
      <c r="D296" s="832" t="s">
        <v>5144</v>
      </c>
      <c r="E296" s="832" t="s">
        <v>5145</v>
      </c>
      <c r="F296" s="849">
        <v>6</v>
      </c>
      <c r="G296" s="849">
        <v>5202</v>
      </c>
      <c r="H296" s="849">
        <v>1</v>
      </c>
      <c r="I296" s="849">
        <v>867</v>
      </c>
      <c r="J296" s="849">
        <v>6</v>
      </c>
      <c r="K296" s="849">
        <v>5202</v>
      </c>
      <c r="L296" s="849">
        <v>1</v>
      </c>
      <c r="M296" s="849">
        <v>867</v>
      </c>
      <c r="N296" s="849">
        <v>5</v>
      </c>
      <c r="O296" s="849">
        <v>4335</v>
      </c>
      <c r="P296" s="837">
        <v>0.83333333333333337</v>
      </c>
      <c r="Q296" s="850">
        <v>867</v>
      </c>
    </row>
    <row r="297" spans="1:17" ht="14.4" customHeight="1" x14ac:dyDescent="0.3">
      <c r="A297" s="831" t="s">
        <v>585</v>
      </c>
      <c r="B297" s="832" t="s">
        <v>4852</v>
      </c>
      <c r="C297" s="832" t="s">
        <v>4812</v>
      </c>
      <c r="D297" s="832" t="s">
        <v>5146</v>
      </c>
      <c r="E297" s="832" t="s">
        <v>5147</v>
      </c>
      <c r="F297" s="849"/>
      <c r="G297" s="849"/>
      <c r="H297" s="849"/>
      <c r="I297" s="849"/>
      <c r="J297" s="849"/>
      <c r="K297" s="849"/>
      <c r="L297" s="849"/>
      <c r="M297" s="849"/>
      <c r="N297" s="849">
        <v>1</v>
      </c>
      <c r="O297" s="849">
        <v>1050</v>
      </c>
      <c r="P297" s="837"/>
      <c r="Q297" s="850">
        <v>1050</v>
      </c>
    </row>
    <row r="298" spans="1:17" ht="14.4" customHeight="1" x14ac:dyDescent="0.3">
      <c r="A298" s="831" t="s">
        <v>585</v>
      </c>
      <c r="B298" s="832" t="s">
        <v>4852</v>
      </c>
      <c r="C298" s="832" t="s">
        <v>4812</v>
      </c>
      <c r="D298" s="832" t="s">
        <v>5148</v>
      </c>
      <c r="E298" s="832" t="s">
        <v>5149</v>
      </c>
      <c r="F298" s="849">
        <v>3</v>
      </c>
      <c r="G298" s="849">
        <v>132756</v>
      </c>
      <c r="H298" s="849">
        <v>0.75</v>
      </c>
      <c r="I298" s="849">
        <v>44252</v>
      </c>
      <c r="J298" s="849">
        <v>4</v>
      </c>
      <c r="K298" s="849">
        <v>177008</v>
      </c>
      <c r="L298" s="849">
        <v>1</v>
      </c>
      <c r="M298" s="849">
        <v>44252</v>
      </c>
      <c r="N298" s="849"/>
      <c r="O298" s="849"/>
      <c r="P298" s="837"/>
      <c r="Q298" s="850"/>
    </row>
    <row r="299" spans="1:17" ht="14.4" customHeight="1" x14ac:dyDescent="0.3">
      <c r="A299" s="831" t="s">
        <v>585</v>
      </c>
      <c r="B299" s="832" t="s">
        <v>4852</v>
      </c>
      <c r="C299" s="832" t="s">
        <v>4812</v>
      </c>
      <c r="D299" s="832" t="s">
        <v>5150</v>
      </c>
      <c r="E299" s="832" t="s">
        <v>5151</v>
      </c>
      <c r="F299" s="849"/>
      <c r="G299" s="849"/>
      <c r="H299" s="849"/>
      <c r="I299" s="849"/>
      <c r="J299" s="849">
        <v>1</v>
      </c>
      <c r="K299" s="849">
        <v>4798</v>
      </c>
      <c r="L299" s="849">
        <v>1</v>
      </c>
      <c r="M299" s="849">
        <v>4798</v>
      </c>
      <c r="N299" s="849"/>
      <c r="O299" s="849"/>
      <c r="P299" s="837"/>
      <c r="Q299" s="850"/>
    </row>
    <row r="300" spans="1:17" ht="14.4" customHeight="1" x14ac:dyDescent="0.3">
      <c r="A300" s="831" t="s">
        <v>585</v>
      </c>
      <c r="B300" s="832" t="s">
        <v>4852</v>
      </c>
      <c r="C300" s="832" t="s">
        <v>4812</v>
      </c>
      <c r="D300" s="832" t="s">
        <v>5152</v>
      </c>
      <c r="E300" s="832" t="s">
        <v>5153</v>
      </c>
      <c r="F300" s="849">
        <v>7</v>
      </c>
      <c r="G300" s="849">
        <v>327901</v>
      </c>
      <c r="H300" s="849">
        <v>7</v>
      </c>
      <c r="I300" s="849">
        <v>46843</v>
      </c>
      <c r="J300" s="849">
        <v>1</v>
      </c>
      <c r="K300" s="849">
        <v>46843</v>
      </c>
      <c r="L300" s="849">
        <v>1</v>
      </c>
      <c r="M300" s="849">
        <v>46843</v>
      </c>
      <c r="N300" s="849">
        <v>7</v>
      </c>
      <c r="O300" s="849">
        <v>297212.32</v>
      </c>
      <c r="P300" s="837">
        <v>6.344860918386952</v>
      </c>
      <c r="Q300" s="850">
        <v>42458.902857142857</v>
      </c>
    </row>
    <row r="301" spans="1:17" ht="14.4" customHeight="1" x14ac:dyDescent="0.3">
      <c r="A301" s="831" t="s">
        <v>585</v>
      </c>
      <c r="B301" s="832" t="s">
        <v>4852</v>
      </c>
      <c r="C301" s="832" t="s">
        <v>4812</v>
      </c>
      <c r="D301" s="832" t="s">
        <v>5154</v>
      </c>
      <c r="E301" s="832" t="s">
        <v>5155</v>
      </c>
      <c r="F301" s="849"/>
      <c r="G301" s="849"/>
      <c r="H301" s="849"/>
      <c r="I301" s="849"/>
      <c r="J301" s="849"/>
      <c r="K301" s="849"/>
      <c r="L301" s="849"/>
      <c r="M301" s="849"/>
      <c r="N301" s="849">
        <v>1</v>
      </c>
      <c r="O301" s="849">
        <v>2176.36</v>
      </c>
      <c r="P301" s="837"/>
      <c r="Q301" s="850">
        <v>2176.36</v>
      </c>
    </row>
    <row r="302" spans="1:17" ht="14.4" customHeight="1" x14ac:dyDescent="0.3">
      <c r="A302" s="831" t="s">
        <v>585</v>
      </c>
      <c r="B302" s="832" t="s">
        <v>4852</v>
      </c>
      <c r="C302" s="832" t="s">
        <v>4812</v>
      </c>
      <c r="D302" s="832" t="s">
        <v>5156</v>
      </c>
      <c r="E302" s="832" t="s">
        <v>5157</v>
      </c>
      <c r="F302" s="849">
        <v>11</v>
      </c>
      <c r="G302" s="849">
        <v>20218</v>
      </c>
      <c r="H302" s="849">
        <v>1.1000000000000001</v>
      </c>
      <c r="I302" s="849">
        <v>1838</v>
      </c>
      <c r="J302" s="849">
        <v>10</v>
      </c>
      <c r="K302" s="849">
        <v>18380</v>
      </c>
      <c r="L302" s="849">
        <v>1</v>
      </c>
      <c r="M302" s="849">
        <v>1838</v>
      </c>
      <c r="N302" s="849">
        <v>16</v>
      </c>
      <c r="O302" s="849">
        <v>29408</v>
      </c>
      <c r="P302" s="837">
        <v>1.6</v>
      </c>
      <c r="Q302" s="850">
        <v>1838</v>
      </c>
    </row>
    <row r="303" spans="1:17" ht="14.4" customHeight="1" x14ac:dyDescent="0.3">
      <c r="A303" s="831" t="s">
        <v>585</v>
      </c>
      <c r="B303" s="832" t="s">
        <v>4852</v>
      </c>
      <c r="C303" s="832" t="s">
        <v>4812</v>
      </c>
      <c r="D303" s="832" t="s">
        <v>4853</v>
      </c>
      <c r="E303" s="832" t="s">
        <v>4854</v>
      </c>
      <c r="F303" s="849"/>
      <c r="G303" s="849"/>
      <c r="H303" s="849"/>
      <c r="I303" s="849"/>
      <c r="J303" s="849">
        <v>2</v>
      </c>
      <c r="K303" s="849">
        <v>138457.98000000001</v>
      </c>
      <c r="L303" s="849">
        <v>1</v>
      </c>
      <c r="M303" s="849">
        <v>69228.990000000005</v>
      </c>
      <c r="N303" s="849">
        <v>3</v>
      </c>
      <c r="O303" s="849">
        <v>207686.97000000003</v>
      </c>
      <c r="P303" s="837">
        <v>1.5</v>
      </c>
      <c r="Q303" s="850">
        <v>69228.990000000005</v>
      </c>
    </row>
    <row r="304" spans="1:17" ht="14.4" customHeight="1" x14ac:dyDescent="0.3">
      <c r="A304" s="831" t="s">
        <v>585</v>
      </c>
      <c r="B304" s="832" t="s">
        <v>4852</v>
      </c>
      <c r="C304" s="832" t="s">
        <v>4812</v>
      </c>
      <c r="D304" s="832" t="s">
        <v>5158</v>
      </c>
      <c r="E304" s="832" t="s">
        <v>5159</v>
      </c>
      <c r="F304" s="849"/>
      <c r="G304" s="849"/>
      <c r="H304" s="849"/>
      <c r="I304" s="849"/>
      <c r="J304" s="849">
        <v>5</v>
      </c>
      <c r="K304" s="849">
        <v>122365</v>
      </c>
      <c r="L304" s="849">
        <v>1</v>
      </c>
      <c r="M304" s="849">
        <v>24473</v>
      </c>
      <c r="N304" s="849">
        <v>9</v>
      </c>
      <c r="O304" s="849">
        <v>190165.61</v>
      </c>
      <c r="P304" s="837">
        <v>1.5540849916234216</v>
      </c>
      <c r="Q304" s="850">
        <v>21129.51222222222</v>
      </c>
    </row>
    <row r="305" spans="1:17" ht="14.4" customHeight="1" x14ac:dyDescent="0.3">
      <c r="A305" s="831" t="s">
        <v>585</v>
      </c>
      <c r="B305" s="832" t="s">
        <v>4852</v>
      </c>
      <c r="C305" s="832" t="s">
        <v>4812</v>
      </c>
      <c r="D305" s="832" t="s">
        <v>5160</v>
      </c>
      <c r="E305" s="832" t="s">
        <v>5161</v>
      </c>
      <c r="F305" s="849">
        <v>1</v>
      </c>
      <c r="G305" s="849">
        <v>1796</v>
      </c>
      <c r="H305" s="849"/>
      <c r="I305" s="849">
        <v>1796</v>
      </c>
      <c r="J305" s="849"/>
      <c r="K305" s="849"/>
      <c r="L305" s="849"/>
      <c r="M305" s="849"/>
      <c r="N305" s="849"/>
      <c r="O305" s="849"/>
      <c r="P305" s="837"/>
      <c r="Q305" s="850"/>
    </row>
    <row r="306" spans="1:17" ht="14.4" customHeight="1" x14ac:dyDescent="0.3">
      <c r="A306" s="831" t="s">
        <v>585</v>
      </c>
      <c r="B306" s="832" t="s">
        <v>4852</v>
      </c>
      <c r="C306" s="832" t="s">
        <v>4812</v>
      </c>
      <c r="D306" s="832" t="s">
        <v>5162</v>
      </c>
      <c r="E306" s="832" t="s">
        <v>5163</v>
      </c>
      <c r="F306" s="849">
        <v>1</v>
      </c>
      <c r="G306" s="849">
        <v>1796</v>
      </c>
      <c r="H306" s="849"/>
      <c r="I306" s="849">
        <v>1796</v>
      </c>
      <c r="J306" s="849"/>
      <c r="K306" s="849"/>
      <c r="L306" s="849"/>
      <c r="M306" s="849"/>
      <c r="N306" s="849"/>
      <c r="O306" s="849"/>
      <c r="P306" s="837"/>
      <c r="Q306" s="850"/>
    </row>
    <row r="307" spans="1:17" ht="14.4" customHeight="1" x14ac:dyDescent="0.3">
      <c r="A307" s="831" t="s">
        <v>585</v>
      </c>
      <c r="B307" s="832" t="s">
        <v>4852</v>
      </c>
      <c r="C307" s="832" t="s">
        <v>4812</v>
      </c>
      <c r="D307" s="832" t="s">
        <v>5164</v>
      </c>
      <c r="E307" s="832" t="s">
        <v>5165</v>
      </c>
      <c r="F307" s="849">
        <v>1</v>
      </c>
      <c r="G307" s="849">
        <v>3360</v>
      </c>
      <c r="H307" s="849"/>
      <c r="I307" s="849">
        <v>3360</v>
      </c>
      <c r="J307" s="849"/>
      <c r="K307" s="849"/>
      <c r="L307" s="849"/>
      <c r="M307" s="849"/>
      <c r="N307" s="849"/>
      <c r="O307" s="849"/>
      <c r="P307" s="837"/>
      <c r="Q307" s="850"/>
    </row>
    <row r="308" spans="1:17" ht="14.4" customHeight="1" x14ac:dyDescent="0.3">
      <c r="A308" s="831" t="s">
        <v>585</v>
      </c>
      <c r="B308" s="832" t="s">
        <v>4852</v>
      </c>
      <c r="C308" s="832" t="s">
        <v>4812</v>
      </c>
      <c r="D308" s="832" t="s">
        <v>5166</v>
      </c>
      <c r="E308" s="832" t="s">
        <v>5167</v>
      </c>
      <c r="F308" s="849">
        <v>2</v>
      </c>
      <c r="G308" s="849">
        <v>35236.36</v>
      </c>
      <c r="H308" s="849"/>
      <c r="I308" s="849">
        <v>17618.18</v>
      </c>
      <c r="J308" s="849"/>
      <c r="K308" s="849"/>
      <c r="L308" s="849"/>
      <c r="M308" s="849"/>
      <c r="N308" s="849"/>
      <c r="O308" s="849"/>
      <c r="P308" s="837"/>
      <c r="Q308" s="850"/>
    </row>
    <row r="309" spans="1:17" ht="14.4" customHeight="1" x14ac:dyDescent="0.3">
      <c r="A309" s="831" t="s">
        <v>585</v>
      </c>
      <c r="B309" s="832" t="s">
        <v>4852</v>
      </c>
      <c r="C309" s="832" t="s">
        <v>4812</v>
      </c>
      <c r="D309" s="832" t="s">
        <v>5168</v>
      </c>
      <c r="E309" s="832" t="s">
        <v>5169</v>
      </c>
      <c r="F309" s="849">
        <v>1</v>
      </c>
      <c r="G309" s="849">
        <v>23836.36</v>
      </c>
      <c r="H309" s="849">
        <v>1</v>
      </c>
      <c r="I309" s="849">
        <v>23836.36</v>
      </c>
      <c r="J309" s="849">
        <v>1</v>
      </c>
      <c r="K309" s="849">
        <v>23836.36</v>
      </c>
      <c r="L309" s="849">
        <v>1</v>
      </c>
      <c r="M309" s="849">
        <v>23836.36</v>
      </c>
      <c r="N309" s="849"/>
      <c r="O309" s="849"/>
      <c r="P309" s="837"/>
      <c r="Q309" s="850"/>
    </row>
    <row r="310" spans="1:17" ht="14.4" customHeight="1" x14ac:dyDescent="0.3">
      <c r="A310" s="831" t="s">
        <v>585</v>
      </c>
      <c r="B310" s="832" t="s">
        <v>4852</v>
      </c>
      <c r="C310" s="832" t="s">
        <v>4812</v>
      </c>
      <c r="D310" s="832" t="s">
        <v>5170</v>
      </c>
      <c r="E310" s="832" t="s">
        <v>5171</v>
      </c>
      <c r="F310" s="849">
        <v>8</v>
      </c>
      <c r="G310" s="849">
        <v>39599.040000000001</v>
      </c>
      <c r="H310" s="849">
        <v>1.3333333333333335</v>
      </c>
      <c r="I310" s="849">
        <v>4949.88</v>
      </c>
      <c r="J310" s="849">
        <v>6</v>
      </c>
      <c r="K310" s="849">
        <v>29699.279999999999</v>
      </c>
      <c r="L310" s="849">
        <v>1</v>
      </c>
      <c r="M310" s="849">
        <v>4949.88</v>
      </c>
      <c r="N310" s="849">
        <v>3</v>
      </c>
      <c r="O310" s="849">
        <v>14849.64</v>
      </c>
      <c r="P310" s="837">
        <v>0.5</v>
      </c>
      <c r="Q310" s="850">
        <v>4949.88</v>
      </c>
    </row>
    <row r="311" spans="1:17" ht="14.4" customHeight="1" x14ac:dyDescent="0.3">
      <c r="A311" s="831" t="s">
        <v>585</v>
      </c>
      <c r="B311" s="832" t="s">
        <v>4852</v>
      </c>
      <c r="C311" s="832" t="s">
        <v>4812</v>
      </c>
      <c r="D311" s="832" t="s">
        <v>5172</v>
      </c>
      <c r="E311" s="832" t="s">
        <v>5173</v>
      </c>
      <c r="F311" s="849">
        <v>1</v>
      </c>
      <c r="G311" s="849">
        <v>20441.03</v>
      </c>
      <c r="H311" s="849">
        <v>0.33333333333333331</v>
      </c>
      <c r="I311" s="849">
        <v>20441.03</v>
      </c>
      <c r="J311" s="849">
        <v>3</v>
      </c>
      <c r="K311" s="849">
        <v>61323.09</v>
      </c>
      <c r="L311" s="849">
        <v>1</v>
      </c>
      <c r="M311" s="849">
        <v>20441.03</v>
      </c>
      <c r="N311" s="849">
        <v>1</v>
      </c>
      <c r="O311" s="849">
        <v>16439.91</v>
      </c>
      <c r="P311" s="837">
        <v>0.26808678427652621</v>
      </c>
      <c r="Q311" s="850">
        <v>16439.91</v>
      </c>
    </row>
    <row r="312" spans="1:17" ht="14.4" customHeight="1" x14ac:dyDescent="0.3">
      <c r="A312" s="831" t="s">
        <v>585</v>
      </c>
      <c r="B312" s="832" t="s">
        <v>4852</v>
      </c>
      <c r="C312" s="832" t="s">
        <v>4812</v>
      </c>
      <c r="D312" s="832" t="s">
        <v>5174</v>
      </c>
      <c r="E312" s="832" t="s">
        <v>5175</v>
      </c>
      <c r="F312" s="849">
        <v>49</v>
      </c>
      <c r="G312" s="849">
        <v>1265193.2300000002</v>
      </c>
      <c r="H312" s="849">
        <v>0.80327868852459028</v>
      </c>
      <c r="I312" s="849">
        <v>25820.270000000004</v>
      </c>
      <c r="J312" s="849">
        <v>61</v>
      </c>
      <c r="K312" s="849">
        <v>1575036.47</v>
      </c>
      <c r="L312" s="849">
        <v>1</v>
      </c>
      <c r="M312" s="849">
        <v>25820.27</v>
      </c>
      <c r="N312" s="849">
        <v>41</v>
      </c>
      <c r="O312" s="849">
        <v>1058631.0699999998</v>
      </c>
      <c r="P312" s="837">
        <v>0.67213114754098346</v>
      </c>
      <c r="Q312" s="850">
        <v>25820.269999999997</v>
      </c>
    </row>
    <row r="313" spans="1:17" ht="14.4" customHeight="1" x14ac:dyDescent="0.3">
      <c r="A313" s="831" t="s">
        <v>585</v>
      </c>
      <c r="B313" s="832" t="s">
        <v>4852</v>
      </c>
      <c r="C313" s="832" t="s">
        <v>4812</v>
      </c>
      <c r="D313" s="832" t="s">
        <v>5176</v>
      </c>
      <c r="E313" s="832" t="s">
        <v>5177</v>
      </c>
      <c r="F313" s="849">
        <v>38</v>
      </c>
      <c r="G313" s="849">
        <v>551345.41999999993</v>
      </c>
      <c r="H313" s="849">
        <v>1.1515151515151514</v>
      </c>
      <c r="I313" s="849">
        <v>14509.089999999998</v>
      </c>
      <c r="J313" s="849">
        <v>33</v>
      </c>
      <c r="K313" s="849">
        <v>478799.97000000003</v>
      </c>
      <c r="L313" s="849">
        <v>1</v>
      </c>
      <c r="M313" s="849">
        <v>14509.09</v>
      </c>
      <c r="N313" s="849">
        <v>24</v>
      </c>
      <c r="O313" s="849">
        <v>348218.16</v>
      </c>
      <c r="P313" s="837">
        <v>0.72727272727272718</v>
      </c>
      <c r="Q313" s="850">
        <v>14509.089999999998</v>
      </c>
    </row>
    <row r="314" spans="1:17" ht="14.4" customHeight="1" x14ac:dyDescent="0.3">
      <c r="A314" s="831" t="s">
        <v>585</v>
      </c>
      <c r="B314" s="832" t="s">
        <v>4852</v>
      </c>
      <c r="C314" s="832" t="s">
        <v>4812</v>
      </c>
      <c r="D314" s="832" t="s">
        <v>5178</v>
      </c>
      <c r="E314" s="832" t="s">
        <v>5179</v>
      </c>
      <c r="F314" s="849">
        <v>4</v>
      </c>
      <c r="G314" s="849">
        <v>65344</v>
      </c>
      <c r="H314" s="849">
        <v>1</v>
      </c>
      <c r="I314" s="849">
        <v>16336</v>
      </c>
      <c r="J314" s="849">
        <v>4</v>
      </c>
      <c r="K314" s="849">
        <v>65344</v>
      </c>
      <c r="L314" s="849">
        <v>1</v>
      </c>
      <c r="M314" s="849">
        <v>16336</v>
      </c>
      <c r="N314" s="849">
        <v>4</v>
      </c>
      <c r="O314" s="849">
        <v>35963.64</v>
      </c>
      <c r="P314" s="837">
        <v>0.5503740205680705</v>
      </c>
      <c r="Q314" s="850">
        <v>8990.91</v>
      </c>
    </row>
    <row r="315" spans="1:17" ht="14.4" customHeight="1" x14ac:dyDescent="0.3">
      <c r="A315" s="831" t="s">
        <v>585</v>
      </c>
      <c r="B315" s="832" t="s">
        <v>4852</v>
      </c>
      <c r="C315" s="832" t="s">
        <v>4812</v>
      </c>
      <c r="D315" s="832" t="s">
        <v>5180</v>
      </c>
      <c r="E315" s="832" t="s">
        <v>5181</v>
      </c>
      <c r="F315" s="849">
        <v>179</v>
      </c>
      <c r="G315" s="849">
        <v>233595</v>
      </c>
      <c r="H315" s="849">
        <v>1.0056179775280898</v>
      </c>
      <c r="I315" s="849">
        <v>1305</v>
      </c>
      <c r="J315" s="849">
        <v>178</v>
      </c>
      <c r="K315" s="849">
        <v>232290</v>
      </c>
      <c r="L315" s="849">
        <v>1</v>
      </c>
      <c r="M315" s="849">
        <v>1305</v>
      </c>
      <c r="N315" s="849">
        <v>186</v>
      </c>
      <c r="O315" s="849">
        <v>242730</v>
      </c>
      <c r="P315" s="837">
        <v>1.0449438202247192</v>
      </c>
      <c r="Q315" s="850">
        <v>1305</v>
      </c>
    </row>
    <row r="316" spans="1:17" ht="14.4" customHeight="1" x14ac:dyDescent="0.3">
      <c r="A316" s="831" t="s">
        <v>585</v>
      </c>
      <c r="B316" s="832" t="s">
        <v>4852</v>
      </c>
      <c r="C316" s="832" t="s">
        <v>4812</v>
      </c>
      <c r="D316" s="832" t="s">
        <v>5182</v>
      </c>
      <c r="E316" s="832" t="s">
        <v>5183</v>
      </c>
      <c r="F316" s="849">
        <v>204</v>
      </c>
      <c r="G316" s="849">
        <v>219912</v>
      </c>
      <c r="H316" s="849">
        <v>1</v>
      </c>
      <c r="I316" s="849">
        <v>1078</v>
      </c>
      <c r="J316" s="849">
        <v>204</v>
      </c>
      <c r="K316" s="849">
        <v>219912</v>
      </c>
      <c r="L316" s="849">
        <v>1</v>
      </c>
      <c r="M316" s="849">
        <v>1078</v>
      </c>
      <c r="N316" s="849">
        <v>197</v>
      </c>
      <c r="O316" s="849">
        <v>212366</v>
      </c>
      <c r="P316" s="837">
        <v>0.96568627450980393</v>
      </c>
      <c r="Q316" s="850">
        <v>1078</v>
      </c>
    </row>
    <row r="317" spans="1:17" ht="14.4" customHeight="1" x14ac:dyDescent="0.3">
      <c r="A317" s="831" t="s">
        <v>585</v>
      </c>
      <c r="B317" s="832" t="s">
        <v>4852</v>
      </c>
      <c r="C317" s="832" t="s">
        <v>4812</v>
      </c>
      <c r="D317" s="832" t="s">
        <v>5184</v>
      </c>
      <c r="E317" s="832" t="s">
        <v>5185</v>
      </c>
      <c r="F317" s="849">
        <v>1</v>
      </c>
      <c r="G317" s="849">
        <v>8509</v>
      </c>
      <c r="H317" s="849">
        <v>0.52505244970998399</v>
      </c>
      <c r="I317" s="849">
        <v>8509</v>
      </c>
      <c r="J317" s="849">
        <v>2</v>
      </c>
      <c r="K317" s="849">
        <v>16206</v>
      </c>
      <c r="L317" s="849">
        <v>1</v>
      </c>
      <c r="M317" s="849">
        <v>8103</v>
      </c>
      <c r="N317" s="849">
        <v>1</v>
      </c>
      <c r="O317" s="849">
        <v>7482.85</v>
      </c>
      <c r="P317" s="837">
        <v>0.46173330865111689</v>
      </c>
      <c r="Q317" s="850">
        <v>7482.85</v>
      </c>
    </row>
    <row r="318" spans="1:17" ht="14.4" customHeight="1" x14ac:dyDescent="0.3">
      <c r="A318" s="831" t="s">
        <v>585</v>
      </c>
      <c r="B318" s="832" t="s">
        <v>4852</v>
      </c>
      <c r="C318" s="832" t="s">
        <v>4812</v>
      </c>
      <c r="D318" s="832" t="s">
        <v>5186</v>
      </c>
      <c r="E318" s="832" t="s">
        <v>5187</v>
      </c>
      <c r="F318" s="849">
        <v>9</v>
      </c>
      <c r="G318" s="849">
        <v>51048</v>
      </c>
      <c r="H318" s="849">
        <v>1.125</v>
      </c>
      <c r="I318" s="849">
        <v>5672</v>
      </c>
      <c r="J318" s="849">
        <v>8</v>
      </c>
      <c r="K318" s="849">
        <v>45376</v>
      </c>
      <c r="L318" s="849">
        <v>1</v>
      </c>
      <c r="M318" s="849">
        <v>5672</v>
      </c>
      <c r="N318" s="849">
        <v>9</v>
      </c>
      <c r="O318" s="849">
        <v>51048</v>
      </c>
      <c r="P318" s="837">
        <v>1.125</v>
      </c>
      <c r="Q318" s="850">
        <v>5672</v>
      </c>
    </row>
    <row r="319" spans="1:17" ht="14.4" customHeight="1" x14ac:dyDescent="0.3">
      <c r="A319" s="831" t="s">
        <v>585</v>
      </c>
      <c r="B319" s="832" t="s">
        <v>4852</v>
      </c>
      <c r="C319" s="832" t="s">
        <v>4812</v>
      </c>
      <c r="D319" s="832" t="s">
        <v>5188</v>
      </c>
      <c r="E319" s="832" t="s">
        <v>5189</v>
      </c>
      <c r="F319" s="849">
        <v>348</v>
      </c>
      <c r="G319" s="849">
        <v>73776</v>
      </c>
      <c r="H319" s="849">
        <v>0.91820580474934033</v>
      </c>
      <c r="I319" s="849">
        <v>212</v>
      </c>
      <c r="J319" s="849">
        <v>379</v>
      </c>
      <c r="K319" s="849">
        <v>80348</v>
      </c>
      <c r="L319" s="849">
        <v>1</v>
      </c>
      <c r="M319" s="849">
        <v>212</v>
      </c>
      <c r="N319" s="849">
        <v>370</v>
      </c>
      <c r="O319" s="849">
        <v>78440</v>
      </c>
      <c r="P319" s="837">
        <v>0.9762532981530343</v>
      </c>
      <c r="Q319" s="850">
        <v>212</v>
      </c>
    </row>
    <row r="320" spans="1:17" ht="14.4" customHeight="1" x14ac:dyDescent="0.3">
      <c r="A320" s="831" t="s">
        <v>585</v>
      </c>
      <c r="B320" s="832" t="s">
        <v>4852</v>
      </c>
      <c r="C320" s="832" t="s">
        <v>4812</v>
      </c>
      <c r="D320" s="832" t="s">
        <v>5190</v>
      </c>
      <c r="E320" s="832" t="s">
        <v>5191</v>
      </c>
      <c r="F320" s="849">
        <v>22</v>
      </c>
      <c r="G320" s="849">
        <v>30360</v>
      </c>
      <c r="H320" s="849">
        <v>1.2941176470588236</v>
      </c>
      <c r="I320" s="849">
        <v>1380</v>
      </c>
      <c r="J320" s="849">
        <v>17</v>
      </c>
      <c r="K320" s="849">
        <v>23460</v>
      </c>
      <c r="L320" s="849">
        <v>1</v>
      </c>
      <c r="M320" s="849">
        <v>1380</v>
      </c>
      <c r="N320" s="849">
        <v>19</v>
      </c>
      <c r="O320" s="849">
        <v>26220</v>
      </c>
      <c r="P320" s="837">
        <v>1.1176470588235294</v>
      </c>
      <c r="Q320" s="850">
        <v>1380</v>
      </c>
    </row>
    <row r="321" spans="1:17" ht="14.4" customHeight="1" x14ac:dyDescent="0.3">
      <c r="A321" s="831" t="s">
        <v>585</v>
      </c>
      <c r="B321" s="832" t="s">
        <v>4852</v>
      </c>
      <c r="C321" s="832" t="s">
        <v>4812</v>
      </c>
      <c r="D321" s="832" t="s">
        <v>5192</v>
      </c>
      <c r="E321" s="832" t="s">
        <v>5193</v>
      </c>
      <c r="F321" s="849">
        <v>1</v>
      </c>
      <c r="G321" s="849">
        <v>1404</v>
      </c>
      <c r="H321" s="849"/>
      <c r="I321" s="849">
        <v>1404</v>
      </c>
      <c r="J321" s="849"/>
      <c r="K321" s="849"/>
      <c r="L321" s="849"/>
      <c r="M321" s="849"/>
      <c r="N321" s="849"/>
      <c r="O321" s="849"/>
      <c r="P321" s="837"/>
      <c r="Q321" s="850"/>
    </row>
    <row r="322" spans="1:17" ht="14.4" customHeight="1" x14ac:dyDescent="0.3">
      <c r="A322" s="831" t="s">
        <v>585</v>
      </c>
      <c r="B322" s="832" t="s">
        <v>4852</v>
      </c>
      <c r="C322" s="832" t="s">
        <v>4812</v>
      </c>
      <c r="D322" s="832" t="s">
        <v>5194</v>
      </c>
      <c r="E322" s="832" t="s">
        <v>5195</v>
      </c>
      <c r="F322" s="849">
        <v>13</v>
      </c>
      <c r="G322" s="849">
        <v>17056</v>
      </c>
      <c r="H322" s="849">
        <v>1.4444444444444444</v>
      </c>
      <c r="I322" s="849">
        <v>1312</v>
      </c>
      <c r="J322" s="849">
        <v>9</v>
      </c>
      <c r="K322" s="849">
        <v>11808</v>
      </c>
      <c r="L322" s="849">
        <v>1</v>
      </c>
      <c r="M322" s="849">
        <v>1312</v>
      </c>
      <c r="N322" s="849">
        <v>11</v>
      </c>
      <c r="O322" s="849">
        <v>14432</v>
      </c>
      <c r="P322" s="837">
        <v>1.2222222222222223</v>
      </c>
      <c r="Q322" s="850">
        <v>1312</v>
      </c>
    </row>
    <row r="323" spans="1:17" ht="14.4" customHeight="1" x14ac:dyDescent="0.3">
      <c r="A323" s="831" t="s">
        <v>585</v>
      </c>
      <c r="B323" s="832" t="s">
        <v>4852</v>
      </c>
      <c r="C323" s="832" t="s">
        <v>4812</v>
      </c>
      <c r="D323" s="832" t="s">
        <v>5196</v>
      </c>
      <c r="E323" s="832" t="s">
        <v>5197</v>
      </c>
      <c r="F323" s="849">
        <v>7</v>
      </c>
      <c r="G323" s="849">
        <v>10920</v>
      </c>
      <c r="H323" s="849">
        <v>0.5</v>
      </c>
      <c r="I323" s="849">
        <v>1560</v>
      </c>
      <c r="J323" s="849">
        <v>14</v>
      </c>
      <c r="K323" s="849">
        <v>21840</v>
      </c>
      <c r="L323" s="849">
        <v>1</v>
      </c>
      <c r="M323" s="849">
        <v>1560</v>
      </c>
      <c r="N323" s="849">
        <v>13</v>
      </c>
      <c r="O323" s="849">
        <v>20280</v>
      </c>
      <c r="P323" s="837">
        <v>0.9285714285714286</v>
      </c>
      <c r="Q323" s="850">
        <v>1560</v>
      </c>
    </row>
    <row r="324" spans="1:17" ht="14.4" customHeight="1" x14ac:dyDescent="0.3">
      <c r="A324" s="831" t="s">
        <v>585</v>
      </c>
      <c r="B324" s="832" t="s">
        <v>4852</v>
      </c>
      <c r="C324" s="832" t="s">
        <v>4812</v>
      </c>
      <c r="D324" s="832" t="s">
        <v>5198</v>
      </c>
      <c r="E324" s="832" t="s">
        <v>5199</v>
      </c>
      <c r="F324" s="849">
        <v>17</v>
      </c>
      <c r="G324" s="849">
        <v>98749.94</v>
      </c>
      <c r="H324" s="849">
        <v>1.1333333333333335</v>
      </c>
      <c r="I324" s="849">
        <v>5808.82</v>
      </c>
      <c r="J324" s="849">
        <v>15</v>
      </c>
      <c r="K324" s="849">
        <v>87132.299999999988</v>
      </c>
      <c r="L324" s="849">
        <v>1</v>
      </c>
      <c r="M324" s="849">
        <v>5808.8199999999988</v>
      </c>
      <c r="N324" s="849">
        <v>12</v>
      </c>
      <c r="O324" s="849">
        <v>69705.84</v>
      </c>
      <c r="P324" s="837">
        <v>0.8</v>
      </c>
      <c r="Q324" s="850">
        <v>5808.82</v>
      </c>
    </row>
    <row r="325" spans="1:17" ht="14.4" customHeight="1" x14ac:dyDescent="0.3">
      <c r="A325" s="831" t="s">
        <v>585</v>
      </c>
      <c r="B325" s="832" t="s">
        <v>4852</v>
      </c>
      <c r="C325" s="832" t="s">
        <v>4812</v>
      </c>
      <c r="D325" s="832" t="s">
        <v>5200</v>
      </c>
      <c r="E325" s="832" t="s">
        <v>5201</v>
      </c>
      <c r="F325" s="849">
        <v>15</v>
      </c>
      <c r="G325" s="849">
        <v>123368.70000000001</v>
      </c>
      <c r="H325" s="849">
        <v>1</v>
      </c>
      <c r="I325" s="849">
        <v>8224.58</v>
      </c>
      <c r="J325" s="849">
        <v>15</v>
      </c>
      <c r="K325" s="849">
        <v>123368.70000000001</v>
      </c>
      <c r="L325" s="849">
        <v>1</v>
      </c>
      <c r="M325" s="849">
        <v>8224.58</v>
      </c>
      <c r="N325" s="849">
        <v>14</v>
      </c>
      <c r="O325" s="849">
        <v>115144.12</v>
      </c>
      <c r="P325" s="837">
        <v>0.93333333333333324</v>
      </c>
      <c r="Q325" s="850">
        <v>8224.58</v>
      </c>
    </row>
    <row r="326" spans="1:17" ht="14.4" customHeight="1" x14ac:dyDescent="0.3">
      <c r="A326" s="831" t="s">
        <v>585</v>
      </c>
      <c r="B326" s="832" t="s">
        <v>4852</v>
      </c>
      <c r="C326" s="832" t="s">
        <v>4812</v>
      </c>
      <c r="D326" s="832" t="s">
        <v>5202</v>
      </c>
      <c r="E326" s="832" t="s">
        <v>5203</v>
      </c>
      <c r="F326" s="849">
        <v>8</v>
      </c>
      <c r="G326" s="849">
        <v>73275.039999999994</v>
      </c>
      <c r="H326" s="849">
        <v>2.6666666666666665</v>
      </c>
      <c r="I326" s="849">
        <v>9159.3799999999992</v>
      </c>
      <c r="J326" s="849">
        <v>3</v>
      </c>
      <c r="K326" s="849">
        <v>27478.14</v>
      </c>
      <c r="L326" s="849">
        <v>1</v>
      </c>
      <c r="M326" s="849">
        <v>9159.3799999999992</v>
      </c>
      <c r="N326" s="849">
        <v>5</v>
      </c>
      <c r="O326" s="849">
        <v>45796.899999999994</v>
      </c>
      <c r="P326" s="837">
        <v>1.6666666666666665</v>
      </c>
      <c r="Q326" s="850">
        <v>9159.3799999999992</v>
      </c>
    </row>
    <row r="327" spans="1:17" ht="14.4" customHeight="1" x14ac:dyDescent="0.3">
      <c r="A327" s="831" t="s">
        <v>585</v>
      </c>
      <c r="B327" s="832" t="s">
        <v>4852</v>
      </c>
      <c r="C327" s="832" t="s">
        <v>4812</v>
      </c>
      <c r="D327" s="832" t="s">
        <v>5204</v>
      </c>
      <c r="E327" s="832" t="s">
        <v>5203</v>
      </c>
      <c r="F327" s="849">
        <v>2</v>
      </c>
      <c r="G327" s="849">
        <v>27532.04</v>
      </c>
      <c r="H327" s="849"/>
      <c r="I327" s="849">
        <v>13766.02</v>
      </c>
      <c r="J327" s="849"/>
      <c r="K327" s="849"/>
      <c r="L327" s="849"/>
      <c r="M327" s="849"/>
      <c r="N327" s="849"/>
      <c r="O327" s="849"/>
      <c r="P327" s="837"/>
      <c r="Q327" s="850"/>
    </row>
    <row r="328" spans="1:17" ht="14.4" customHeight="1" x14ac:dyDescent="0.3">
      <c r="A328" s="831" t="s">
        <v>585</v>
      </c>
      <c r="B328" s="832" t="s">
        <v>4852</v>
      </c>
      <c r="C328" s="832" t="s">
        <v>4812</v>
      </c>
      <c r="D328" s="832" t="s">
        <v>5205</v>
      </c>
      <c r="E328" s="832" t="s">
        <v>5206</v>
      </c>
      <c r="F328" s="849">
        <v>207</v>
      </c>
      <c r="G328" s="849">
        <v>257433.48</v>
      </c>
      <c r="H328" s="849">
        <v>1.0097560975609756</v>
      </c>
      <c r="I328" s="849">
        <v>1243.6400000000001</v>
      </c>
      <c r="J328" s="849">
        <v>205</v>
      </c>
      <c r="K328" s="849">
        <v>254946.19999999998</v>
      </c>
      <c r="L328" s="849">
        <v>1</v>
      </c>
      <c r="M328" s="849">
        <v>1243.6399999999999</v>
      </c>
      <c r="N328" s="849">
        <v>200</v>
      </c>
      <c r="O328" s="849">
        <v>248728.00000000006</v>
      </c>
      <c r="P328" s="837">
        <v>0.97560975609756129</v>
      </c>
      <c r="Q328" s="850">
        <v>1243.6400000000003</v>
      </c>
    </row>
    <row r="329" spans="1:17" ht="14.4" customHeight="1" x14ac:dyDescent="0.3">
      <c r="A329" s="831" t="s">
        <v>585</v>
      </c>
      <c r="B329" s="832" t="s">
        <v>4852</v>
      </c>
      <c r="C329" s="832" t="s">
        <v>4812</v>
      </c>
      <c r="D329" s="832" t="s">
        <v>5207</v>
      </c>
      <c r="E329" s="832" t="s">
        <v>5208</v>
      </c>
      <c r="F329" s="849">
        <v>7</v>
      </c>
      <c r="G329" s="849">
        <v>112960.54</v>
      </c>
      <c r="H329" s="849">
        <v>0.63636363636363635</v>
      </c>
      <c r="I329" s="849">
        <v>16137.22</v>
      </c>
      <c r="J329" s="849">
        <v>11</v>
      </c>
      <c r="K329" s="849">
        <v>177509.41999999998</v>
      </c>
      <c r="L329" s="849">
        <v>1</v>
      </c>
      <c r="M329" s="849">
        <v>16137.22</v>
      </c>
      <c r="N329" s="849">
        <v>9</v>
      </c>
      <c r="O329" s="849">
        <v>145234.98000000001</v>
      </c>
      <c r="P329" s="837">
        <v>0.81818181818181834</v>
      </c>
      <c r="Q329" s="850">
        <v>16137.220000000001</v>
      </c>
    </row>
    <row r="330" spans="1:17" ht="14.4" customHeight="1" x14ac:dyDescent="0.3">
      <c r="A330" s="831" t="s">
        <v>585</v>
      </c>
      <c r="B330" s="832" t="s">
        <v>4852</v>
      </c>
      <c r="C330" s="832" t="s">
        <v>4812</v>
      </c>
      <c r="D330" s="832" t="s">
        <v>5209</v>
      </c>
      <c r="E330" s="832" t="s">
        <v>5210</v>
      </c>
      <c r="F330" s="849">
        <v>60</v>
      </c>
      <c r="G330" s="849">
        <v>99480</v>
      </c>
      <c r="H330" s="849">
        <v>0.89552238805970152</v>
      </c>
      <c r="I330" s="849">
        <v>1658</v>
      </c>
      <c r="J330" s="849">
        <v>67</v>
      </c>
      <c r="K330" s="849">
        <v>111086</v>
      </c>
      <c r="L330" s="849">
        <v>1</v>
      </c>
      <c r="M330" s="849">
        <v>1658</v>
      </c>
      <c r="N330" s="849">
        <v>49</v>
      </c>
      <c r="O330" s="849">
        <v>65138.3</v>
      </c>
      <c r="P330" s="837">
        <v>0.58637722125200298</v>
      </c>
      <c r="Q330" s="850">
        <v>1329.3530612244899</v>
      </c>
    </row>
    <row r="331" spans="1:17" ht="14.4" customHeight="1" x14ac:dyDescent="0.3">
      <c r="A331" s="831" t="s">
        <v>585</v>
      </c>
      <c r="B331" s="832" t="s">
        <v>4852</v>
      </c>
      <c r="C331" s="832" t="s">
        <v>4812</v>
      </c>
      <c r="D331" s="832" t="s">
        <v>5211</v>
      </c>
      <c r="E331" s="832" t="s">
        <v>5212</v>
      </c>
      <c r="F331" s="849">
        <v>4</v>
      </c>
      <c r="G331" s="849">
        <v>33797.879999999997</v>
      </c>
      <c r="H331" s="849">
        <v>4</v>
      </c>
      <c r="I331" s="849">
        <v>8449.4699999999993</v>
      </c>
      <c r="J331" s="849">
        <v>1</v>
      </c>
      <c r="K331" s="849">
        <v>8449.4699999999993</v>
      </c>
      <c r="L331" s="849">
        <v>1</v>
      </c>
      <c r="M331" s="849">
        <v>8449.4699999999993</v>
      </c>
      <c r="N331" s="849"/>
      <c r="O331" s="849"/>
      <c r="P331" s="837"/>
      <c r="Q331" s="850"/>
    </row>
    <row r="332" spans="1:17" ht="14.4" customHeight="1" x14ac:dyDescent="0.3">
      <c r="A332" s="831" t="s">
        <v>585</v>
      </c>
      <c r="B332" s="832" t="s">
        <v>4852</v>
      </c>
      <c r="C332" s="832" t="s">
        <v>4812</v>
      </c>
      <c r="D332" s="832" t="s">
        <v>5213</v>
      </c>
      <c r="E332" s="832" t="s">
        <v>5203</v>
      </c>
      <c r="F332" s="849">
        <v>4</v>
      </c>
      <c r="G332" s="849">
        <v>32102.400000000001</v>
      </c>
      <c r="H332" s="849"/>
      <c r="I332" s="849">
        <v>8025.6</v>
      </c>
      <c r="J332" s="849"/>
      <c r="K332" s="849"/>
      <c r="L332" s="849"/>
      <c r="M332" s="849"/>
      <c r="N332" s="849"/>
      <c r="O332" s="849"/>
      <c r="P332" s="837"/>
      <c r="Q332" s="850"/>
    </row>
    <row r="333" spans="1:17" ht="14.4" customHeight="1" x14ac:dyDescent="0.3">
      <c r="A333" s="831" t="s">
        <v>585</v>
      </c>
      <c r="B333" s="832" t="s">
        <v>4852</v>
      </c>
      <c r="C333" s="832" t="s">
        <v>4812</v>
      </c>
      <c r="D333" s="832" t="s">
        <v>5214</v>
      </c>
      <c r="E333" s="832" t="s">
        <v>5215</v>
      </c>
      <c r="F333" s="849">
        <v>154</v>
      </c>
      <c r="G333" s="849">
        <v>172846.52</v>
      </c>
      <c r="H333" s="849">
        <v>4.3999999999999995</v>
      </c>
      <c r="I333" s="849">
        <v>1122.3799999999999</v>
      </c>
      <c r="J333" s="849">
        <v>35</v>
      </c>
      <c r="K333" s="849">
        <v>39283.300000000003</v>
      </c>
      <c r="L333" s="849">
        <v>1</v>
      </c>
      <c r="M333" s="849">
        <v>1122.3800000000001</v>
      </c>
      <c r="N333" s="849">
        <v>45</v>
      </c>
      <c r="O333" s="849">
        <v>50507.1</v>
      </c>
      <c r="P333" s="837">
        <v>1.2857142857142856</v>
      </c>
      <c r="Q333" s="850">
        <v>1122.3799999999999</v>
      </c>
    </row>
    <row r="334" spans="1:17" ht="14.4" customHeight="1" x14ac:dyDescent="0.3">
      <c r="A334" s="831" t="s">
        <v>585</v>
      </c>
      <c r="B334" s="832" t="s">
        <v>4852</v>
      </c>
      <c r="C334" s="832" t="s">
        <v>4812</v>
      </c>
      <c r="D334" s="832" t="s">
        <v>5216</v>
      </c>
      <c r="E334" s="832" t="s">
        <v>5217</v>
      </c>
      <c r="F334" s="849">
        <v>249</v>
      </c>
      <c r="G334" s="849">
        <v>445112.4</v>
      </c>
      <c r="H334" s="849">
        <v>1.1369863013698629</v>
      </c>
      <c r="I334" s="849">
        <v>1787.6000000000001</v>
      </c>
      <c r="J334" s="849">
        <v>219</v>
      </c>
      <c r="K334" s="849">
        <v>391484.4</v>
      </c>
      <c r="L334" s="849">
        <v>1</v>
      </c>
      <c r="M334" s="849">
        <v>1787.6000000000001</v>
      </c>
      <c r="N334" s="849">
        <v>157</v>
      </c>
      <c r="O334" s="849">
        <v>266990.72000000003</v>
      </c>
      <c r="P334" s="837">
        <v>0.68199580877296773</v>
      </c>
      <c r="Q334" s="850">
        <v>1700.5778343949046</v>
      </c>
    </row>
    <row r="335" spans="1:17" ht="14.4" customHeight="1" x14ac:dyDescent="0.3">
      <c r="A335" s="831" t="s">
        <v>585</v>
      </c>
      <c r="B335" s="832" t="s">
        <v>4852</v>
      </c>
      <c r="C335" s="832" t="s">
        <v>4812</v>
      </c>
      <c r="D335" s="832" t="s">
        <v>5218</v>
      </c>
      <c r="E335" s="832" t="s">
        <v>5219</v>
      </c>
      <c r="F335" s="849">
        <v>51</v>
      </c>
      <c r="G335" s="849">
        <v>3563880</v>
      </c>
      <c r="H335" s="849">
        <v>0.82738481505515893</v>
      </c>
      <c r="I335" s="849">
        <v>69880</v>
      </c>
      <c r="J335" s="849">
        <v>67</v>
      </c>
      <c r="K335" s="849">
        <v>4307403.2</v>
      </c>
      <c r="L335" s="849">
        <v>1</v>
      </c>
      <c r="M335" s="849">
        <v>64289.600000000006</v>
      </c>
      <c r="N335" s="849">
        <v>53</v>
      </c>
      <c r="O335" s="849">
        <v>3407348.8000000003</v>
      </c>
      <c r="P335" s="837">
        <v>0.79104477611940305</v>
      </c>
      <c r="Q335" s="850">
        <v>64289.600000000006</v>
      </c>
    </row>
    <row r="336" spans="1:17" ht="14.4" customHeight="1" x14ac:dyDescent="0.3">
      <c r="A336" s="831" t="s">
        <v>585</v>
      </c>
      <c r="B336" s="832" t="s">
        <v>4852</v>
      </c>
      <c r="C336" s="832" t="s">
        <v>4812</v>
      </c>
      <c r="D336" s="832" t="s">
        <v>5220</v>
      </c>
      <c r="E336" s="832" t="s">
        <v>5221</v>
      </c>
      <c r="F336" s="849">
        <v>1</v>
      </c>
      <c r="G336" s="849">
        <v>118450</v>
      </c>
      <c r="H336" s="849"/>
      <c r="I336" s="849">
        <v>118450</v>
      </c>
      <c r="J336" s="849"/>
      <c r="K336" s="849"/>
      <c r="L336" s="849"/>
      <c r="M336" s="849"/>
      <c r="N336" s="849"/>
      <c r="O336" s="849"/>
      <c r="P336" s="837"/>
      <c r="Q336" s="850"/>
    </row>
    <row r="337" spans="1:17" ht="14.4" customHeight="1" x14ac:dyDescent="0.3">
      <c r="A337" s="831" t="s">
        <v>585</v>
      </c>
      <c r="B337" s="832" t="s">
        <v>4852</v>
      </c>
      <c r="C337" s="832" t="s">
        <v>4812</v>
      </c>
      <c r="D337" s="832" t="s">
        <v>5222</v>
      </c>
      <c r="E337" s="832" t="s">
        <v>5223</v>
      </c>
      <c r="F337" s="849">
        <v>8</v>
      </c>
      <c r="G337" s="849">
        <v>570400</v>
      </c>
      <c r="H337" s="849">
        <v>0.67340067340067344</v>
      </c>
      <c r="I337" s="849">
        <v>71300</v>
      </c>
      <c r="J337" s="849">
        <v>12</v>
      </c>
      <c r="K337" s="849">
        <v>847044</v>
      </c>
      <c r="L337" s="849">
        <v>1</v>
      </c>
      <c r="M337" s="849">
        <v>70587</v>
      </c>
      <c r="N337" s="849">
        <v>5</v>
      </c>
      <c r="O337" s="849">
        <v>333723.09999999998</v>
      </c>
      <c r="P337" s="837">
        <v>0.3939855544694254</v>
      </c>
      <c r="Q337" s="850">
        <v>66744.62</v>
      </c>
    </row>
    <row r="338" spans="1:17" ht="14.4" customHeight="1" x14ac:dyDescent="0.3">
      <c r="A338" s="831" t="s">
        <v>585</v>
      </c>
      <c r="B338" s="832" t="s">
        <v>4852</v>
      </c>
      <c r="C338" s="832" t="s">
        <v>4812</v>
      </c>
      <c r="D338" s="832" t="s">
        <v>5224</v>
      </c>
      <c r="E338" s="832" t="s">
        <v>5225</v>
      </c>
      <c r="F338" s="849">
        <v>2</v>
      </c>
      <c r="G338" s="849">
        <v>160948.29999999999</v>
      </c>
      <c r="H338" s="849">
        <v>0.5</v>
      </c>
      <c r="I338" s="849">
        <v>80474.149999999994</v>
      </c>
      <c r="J338" s="849">
        <v>4</v>
      </c>
      <c r="K338" s="849">
        <v>321896.59999999998</v>
      </c>
      <c r="L338" s="849">
        <v>1</v>
      </c>
      <c r="M338" s="849">
        <v>80474.149999999994</v>
      </c>
      <c r="N338" s="849">
        <v>9</v>
      </c>
      <c r="O338" s="849">
        <v>724267.35</v>
      </c>
      <c r="P338" s="837">
        <v>2.25</v>
      </c>
      <c r="Q338" s="850">
        <v>80474.149999999994</v>
      </c>
    </row>
    <row r="339" spans="1:17" ht="14.4" customHeight="1" x14ac:dyDescent="0.3">
      <c r="A339" s="831" t="s">
        <v>585</v>
      </c>
      <c r="B339" s="832" t="s">
        <v>4852</v>
      </c>
      <c r="C339" s="832" t="s">
        <v>4812</v>
      </c>
      <c r="D339" s="832" t="s">
        <v>5226</v>
      </c>
      <c r="E339" s="832" t="s">
        <v>5227</v>
      </c>
      <c r="F339" s="849">
        <v>2</v>
      </c>
      <c r="G339" s="849">
        <v>24770</v>
      </c>
      <c r="H339" s="849">
        <v>2.0187449062754688</v>
      </c>
      <c r="I339" s="849">
        <v>12385</v>
      </c>
      <c r="J339" s="849">
        <v>1</v>
      </c>
      <c r="K339" s="849">
        <v>12270</v>
      </c>
      <c r="L339" s="849">
        <v>1</v>
      </c>
      <c r="M339" s="849">
        <v>12270</v>
      </c>
      <c r="N339" s="849">
        <v>1</v>
      </c>
      <c r="O339" s="849">
        <v>12270</v>
      </c>
      <c r="P339" s="837">
        <v>1</v>
      </c>
      <c r="Q339" s="850">
        <v>12270</v>
      </c>
    </row>
    <row r="340" spans="1:17" ht="14.4" customHeight="1" x14ac:dyDescent="0.3">
      <c r="A340" s="831" t="s">
        <v>585</v>
      </c>
      <c r="B340" s="832" t="s">
        <v>4852</v>
      </c>
      <c r="C340" s="832" t="s">
        <v>4812</v>
      </c>
      <c r="D340" s="832" t="s">
        <v>5228</v>
      </c>
      <c r="E340" s="832" t="s">
        <v>5229</v>
      </c>
      <c r="F340" s="849">
        <v>4</v>
      </c>
      <c r="G340" s="849">
        <v>230028</v>
      </c>
      <c r="H340" s="849">
        <v>0.8</v>
      </c>
      <c r="I340" s="849">
        <v>57507</v>
      </c>
      <c r="J340" s="849">
        <v>5</v>
      </c>
      <c r="K340" s="849">
        <v>287535</v>
      </c>
      <c r="L340" s="849">
        <v>1</v>
      </c>
      <c r="M340" s="849">
        <v>57507</v>
      </c>
      <c r="N340" s="849">
        <v>3</v>
      </c>
      <c r="O340" s="849">
        <v>172521</v>
      </c>
      <c r="P340" s="837">
        <v>0.6</v>
      </c>
      <c r="Q340" s="850">
        <v>57507</v>
      </c>
    </row>
    <row r="341" spans="1:17" ht="14.4" customHeight="1" x14ac:dyDescent="0.3">
      <c r="A341" s="831" t="s">
        <v>585</v>
      </c>
      <c r="B341" s="832" t="s">
        <v>4852</v>
      </c>
      <c r="C341" s="832" t="s">
        <v>4812</v>
      </c>
      <c r="D341" s="832" t="s">
        <v>5230</v>
      </c>
      <c r="E341" s="832" t="s">
        <v>5231</v>
      </c>
      <c r="F341" s="849">
        <v>11</v>
      </c>
      <c r="G341" s="849">
        <v>474673.20999999996</v>
      </c>
      <c r="H341" s="849">
        <v>0.99999999999999989</v>
      </c>
      <c r="I341" s="849">
        <v>43152.109999999993</v>
      </c>
      <c r="J341" s="849">
        <v>11</v>
      </c>
      <c r="K341" s="849">
        <v>474673.21</v>
      </c>
      <c r="L341" s="849">
        <v>1</v>
      </c>
      <c r="M341" s="849">
        <v>43152.11</v>
      </c>
      <c r="N341" s="849">
        <v>8</v>
      </c>
      <c r="O341" s="849">
        <v>345216.88</v>
      </c>
      <c r="P341" s="837">
        <v>0.72727272727272729</v>
      </c>
      <c r="Q341" s="850">
        <v>43152.11</v>
      </c>
    </row>
    <row r="342" spans="1:17" ht="14.4" customHeight="1" x14ac:dyDescent="0.3">
      <c r="A342" s="831" t="s">
        <v>585</v>
      </c>
      <c r="B342" s="832" t="s">
        <v>4852</v>
      </c>
      <c r="C342" s="832" t="s">
        <v>4812</v>
      </c>
      <c r="D342" s="832" t="s">
        <v>5232</v>
      </c>
      <c r="E342" s="832" t="s">
        <v>5233</v>
      </c>
      <c r="F342" s="849">
        <v>6</v>
      </c>
      <c r="G342" s="849">
        <v>82142.16</v>
      </c>
      <c r="H342" s="849">
        <v>2</v>
      </c>
      <c r="I342" s="849">
        <v>13690.36</v>
      </c>
      <c r="J342" s="849">
        <v>3</v>
      </c>
      <c r="K342" s="849">
        <v>41071.08</v>
      </c>
      <c r="L342" s="849">
        <v>1</v>
      </c>
      <c r="M342" s="849">
        <v>13690.36</v>
      </c>
      <c r="N342" s="849">
        <v>4</v>
      </c>
      <c r="O342" s="849">
        <v>54761.440000000002</v>
      </c>
      <c r="P342" s="837">
        <v>1.3333333333333333</v>
      </c>
      <c r="Q342" s="850">
        <v>13690.36</v>
      </c>
    </row>
    <row r="343" spans="1:17" ht="14.4" customHeight="1" x14ac:dyDescent="0.3">
      <c r="A343" s="831" t="s">
        <v>585</v>
      </c>
      <c r="B343" s="832" t="s">
        <v>4852</v>
      </c>
      <c r="C343" s="832" t="s">
        <v>4812</v>
      </c>
      <c r="D343" s="832" t="s">
        <v>5234</v>
      </c>
      <c r="E343" s="832" t="s">
        <v>5227</v>
      </c>
      <c r="F343" s="849">
        <v>1</v>
      </c>
      <c r="G343" s="849">
        <v>18950</v>
      </c>
      <c r="H343" s="849"/>
      <c r="I343" s="849">
        <v>18950</v>
      </c>
      <c r="J343" s="849"/>
      <c r="K343" s="849"/>
      <c r="L343" s="849"/>
      <c r="M343" s="849"/>
      <c r="N343" s="849"/>
      <c r="O343" s="849"/>
      <c r="P343" s="837"/>
      <c r="Q343" s="850"/>
    </row>
    <row r="344" spans="1:17" ht="14.4" customHeight="1" x14ac:dyDescent="0.3">
      <c r="A344" s="831" t="s">
        <v>585</v>
      </c>
      <c r="B344" s="832" t="s">
        <v>4852</v>
      </c>
      <c r="C344" s="832" t="s">
        <v>4812</v>
      </c>
      <c r="D344" s="832" t="s">
        <v>5235</v>
      </c>
      <c r="E344" s="832" t="s">
        <v>5236</v>
      </c>
      <c r="F344" s="849">
        <v>2</v>
      </c>
      <c r="G344" s="849">
        <v>4974.54</v>
      </c>
      <c r="H344" s="849"/>
      <c r="I344" s="849">
        <v>2487.27</v>
      </c>
      <c r="J344" s="849"/>
      <c r="K344" s="849"/>
      <c r="L344" s="849"/>
      <c r="M344" s="849"/>
      <c r="N344" s="849">
        <v>3</v>
      </c>
      <c r="O344" s="849">
        <v>7461.8099999999995</v>
      </c>
      <c r="P344" s="837"/>
      <c r="Q344" s="850">
        <v>2487.27</v>
      </c>
    </row>
    <row r="345" spans="1:17" ht="14.4" customHeight="1" x14ac:dyDescent="0.3">
      <c r="A345" s="831" t="s">
        <v>585</v>
      </c>
      <c r="B345" s="832" t="s">
        <v>4852</v>
      </c>
      <c r="C345" s="832" t="s">
        <v>4812</v>
      </c>
      <c r="D345" s="832" t="s">
        <v>5237</v>
      </c>
      <c r="E345" s="832" t="s">
        <v>5238</v>
      </c>
      <c r="F345" s="849"/>
      <c r="G345" s="849"/>
      <c r="H345" s="849"/>
      <c r="I345" s="849"/>
      <c r="J345" s="849">
        <v>2</v>
      </c>
      <c r="K345" s="849">
        <v>17367.38</v>
      </c>
      <c r="L345" s="849">
        <v>1</v>
      </c>
      <c r="M345" s="849">
        <v>8683.69</v>
      </c>
      <c r="N345" s="849">
        <v>1</v>
      </c>
      <c r="O345" s="849">
        <v>8683.69</v>
      </c>
      <c r="P345" s="837">
        <v>0.5</v>
      </c>
      <c r="Q345" s="850">
        <v>8683.69</v>
      </c>
    </row>
    <row r="346" spans="1:17" ht="14.4" customHeight="1" x14ac:dyDescent="0.3">
      <c r="A346" s="831" t="s">
        <v>585</v>
      </c>
      <c r="B346" s="832" t="s">
        <v>4852</v>
      </c>
      <c r="C346" s="832" t="s">
        <v>4812</v>
      </c>
      <c r="D346" s="832" t="s">
        <v>5239</v>
      </c>
      <c r="E346" s="832" t="s">
        <v>5240</v>
      </c>
      <c r="F346" s="849">
        <v>1</v>
      </c>
      <c r="G346" s="849">
        <v>1053.71</v>
      </c>
      <c r="H346" s="849">
        <v>1</v>
      </c>
      <c r="I346" s="849">
        <v>1053.71</v>
      </c>
      <c r="J346" s="849">
        <v>1</v>
      </c>
      <c r="K346" s="849">
        <v>1053.71</v>
      </c>
      <c r="L346" s="849">
        <v>1</v>
      </c>
      <c r="M346" s="849">
        <v>1053.71</v>
      </c>
      <c r="N346" s="849">
        <v>1</v>
      </c>
      <c r="O346" s="849">
        <v>1053.71</v>
      </c>
      <c r="P346" s="837">
        <v>1</v>
      </c>
      <c r="Q346" s="850">
        <v>1053.71</v>
      </c>
    </row>
    <row r="347" spans="1:17" ht="14.4" customHeight="1" x14ac:dyDescent="0.3">
      <c r="A347" s="831" t="s">
        <v>585</v>
      </c>
      <c r="B347" s="832" t="s">
        <v>4852</v>
      </c>
      <c r="C347" s="832" t="s">
        <v>4812</v>
      </c>
      <c r="D347" s="832" t="s">
        <v>5241</v>
      </c>
      <c r="E347" s="832" t="s">
        <v>5242</v>
      </c>
      <c r="F347" s="849">
        <v>2</v>
      </c>
      <c r="G347" s="849">
        <v>2425.1</v>
      </c>
      <c r="H347" s="849"/>
      <c r="I347" s="849">
        <v>1212.55</v>
      </c>
      <c r="J347" s="849"/>
      <c r="K347" s="849"/>
      <c r="L347" s="849"/>
      <c r="M347" s="849"/>
      <c r="N347" s="849"/>
      <c r="O347" s="849"/>
      <c r="P347" s="837"/>
      <c r="Q347" s="850"/>
    </row>
    <row r="348" spans="1:17" ht="14.4" customHeight="1" x14ac:dyDescent="0.3">
      <c r="A348" s="831" t="s">
        <v>585</v>
      </c>
      <c r="B348" s="832" t="s">
        <v>4852</v>
      </c>
      <c r="C348" s="832" t="s">
        <v>4812</v>
      </c>
      <c r="D348" s="832" t="s">
        <v>5243</v>
      </c>
      <c r="E348" s="832" t="s">
        <v>5244</v>
      </c>
      <c r="F348" s="849">
        <v>5</v>
      </c>
      <c r="G348" s="849">
        <v>7150.9000000000005</v>
      </c>
      <c r="H348" s="849"/>
      <c r="I348" s="849">
        <v>1430.18</v>
      </c>
      <c r="J348" s="849"/>
      <c r="K348" s="849"/>
      <c r="L348" s="849"/>
      <c r="M348" s="849"/>
      <c r="N348" s="849"/>
      <c r="O348" s="849"/>
      <c r="P348" s="837"/>
      <c r="Q348" s="850"/>
    </row>
    <row r="349" spans="1:17" ht="14.4" customHeight="1" x14ac:dyDescent="0.3">
      <c r="A349" s="831" t="s">
        <v>585</v>
      </c>
      <c r="B349" s="832" t="s">
        <v>4852</v>
      </c>
      <c r="C349" s="832" t="s">
        <v>4812</v>
      </c>
      <c r="D349" s="832" t="s">
        <v>5245</v>
      </c>
      <c r="E349" s="832" t="s">
        <v>5246</v>
      </c>
      <c r="F349" s="849">
        <v>18</v>
      </c>
      <c r="G349" s="849">
        <v>24474.78</v>
      </c>
      <c r="H349" s="849">
        <v>18</v>
      </c>
      <c r="I349" s="849">
        <v>1359.71</v>
      </c>
      <c r="J349" s="849">
        <v>1</v>
      </c>
      <c r="K349" s="849">
        <v>1359.71</v>
      </c>
      <c r="L349" s="849">
        <v>1</v>
      </c>
      <c r="M349" s="849">
        <v>1359.71</v>
      </c>
      <c r="N349" s="849"/>
      <c r="O349" s="849"/>
      <c r="P349" s="837"/>
      <c r="Q349" s="850"/>
    </row>
    <row r="350" spans="1:17" ht="14.4" customHeight="1" x14ac:dyDescent="0.3">
      <c r="A350" s="831" t="s">
        <v>585</v>
      </c>
      <c r="B350" s="832" t="s">
        <v>4852</v>
      </c>
      <c r="C350" s="832" t="s">
        <v>4812</v>
      </c>
      <c r="D350" s="832" t="s">
        <v>5247</v>
      </c>
      <c r="E350" s="832" t="s">
        <v>5248</v>
      </c>
      <c r="F350" s="849"/>
      <c r="G350" s="849"/>
      <c r="H350" s="849"/>
      <c r="I350" s="849"/>
      <c r="J350" s="849">
        <v>1</v>
      </c>
      <c r="K350" s="849">
        <v>1331</v>
      </c>
      <c r="L350" s="849">
        <v>1</v>
      </c>
      <c r="M350" s="849">
        <v>1331</v>
      </c>
      <c r="N350" s="849"/>
      <c r="O350" s="849"/>
      <c r="P350" s="837"/>
      <c r="Q350" s="850"/>
    </row>
    <row r="351" spans="1:17" ht="14.4" customHeight="1" x14ac:dyDescent="0.3">
      <c r="A351" s="831" t="s">
        <v>585</v>
      </c>
      <c r="B351" s="832" t="s">
        <v>4852</v>
      </c>
      <c r="C351" s="832" t="s">
        <v>4812</v>
      </c>
      <c r="D351" s="832" t="s">
        <v>4855</v>
      </c>
      <c r="E351" s="832" t="s">
        <v>4856</v>
      </c>
      <c r="F351" s="849"/>
      <c r="G351" s="849"/>
      <c r="H351" s="849"/>
      <c r="I351" s="849"/>
      <c r="J351" s="849">
        <v>4</v>
      </c>
      <c r="K351" s="849">
        <v>28361.119999999999</v>
      </c>
      <c r="L351" s="849">
        <v>1</v>
      </c>
      <c r="M351" s="849">
        <v>7090.28</v>
      </c>
      <c r="N351" s="849">
        <v>4</v>
      </c>
      <c r="O351" s="849">
        <v>28361.119999999999</v>
      </c>
      <c r="P351" s="837">
        <v>1</v>
      </c>
      <c r="Q351" s="850">
        <v>7090.28</v>
      </c>
    </row>
    <row r="352" spans="1:17" ht="14.4" customHeight="1" x14ac:dyDescent="0.3">
      <c r="A352" s="831" t="s">
        <v>585</v>
      </c>
      <c r="B352" s="832" t="s">
        <v>4852</v>
      </c>
      <c r="C352" s="832" t="s">
        <v>4812</v>
      </c>
      <c r="D352" s="832" t="s">
        <v>5249</v>
      </c>
      <c r="E352" s="832" t="s">
        <v>5250</v>
      </c>
      <c r="F352" s="849">
        <v>4</v>
      </c>
      <c r="G352" s="849">
        <v>4303</v>
      </c>
      <c r="H352" s="849"/>
      <c r="I352" s="849">
        <v>1075.75</v>
      </c>
      <c r="J352" s="849"/>
      <c r="K352" s="849"/>
      <c r="L352" s="849"/>
      <c r="M352" s="849"/>
      <c r="N352" s="849"/>
      <c r="O352" s="849"/>
      <c r="P352" s="837"/>
      <c r="Q352" s="850"/>
    </row>
    <row r="353" spans="1:17" ht="14.4" customHeight="1" x14ac:dyDescent="0.3">
      <c r="A353" s="831" t="s">
        <v>585</v>
      </c>
      <c r="B353" s="832" t="s">
        <v>4852</v>
      </c>
      <c r="C353" s="832" t="s">
        <v>4812</v>
      </c>
      <c r="D353" s="832" t="s">
        <v>5251</v>
      </c>
      <c r="E353" s="832" t="s">
        <v>5252</v>
      </c>
      <c r="F353" s="849">
        <v>2</v>
      </c>
      <c r="G353" s="849">
        <v>3233.46</v>
      </c>
      <c r="H353" s="849"/>
      <c r="I353" s="849">
        <v>1616.73</v>
      </c>
      <c r="J353" s="849"/>
      <c r="K353" s="849"/>
      <c r="L353" s="849"/>
      <c r="M353" s="849"/>
      <c r="N353" s="849"/>
      <c r="O353" s="849"/>
      <c r="P353" s="837"/>
      <c r="Q353" s="850"/>
    </row>
    <row r="354" spans="1:17" ht="14.4" customHeight="1" x14ac:dyDescent="0.3">
      <c r="A354" s="831" t="s">
        <v>585</v>
      </c>
      <c r="B354" s="832" t="s">
        <v>4852</v>
      </c>
      <c r="C354" s="832" t="s">
        <v>4812</v>
      </c>
      <c r="D354" s="832" t="s">
        <v>5253</v>
      </c>
      <c r="E354" s="832" t="s">
        <v>5254</v>
      </c>
      <c r="F354" s="849">
        <v>6</v>
      </c>
      <c r="G354" s="849">
        <v>106950</v>
      </c>
      <c r="H354" s="849">
        <v>0.8571428571428571</v>
      </c>
      <c r="I354" s="849">
        <v>17825</v>
      </c>
      <c r="J354" s="849">
        <v>7</v>
      </c>
      <c r="K354" s="849">
        <v>124775</v>
      </c>
      <c r="L354" s="849">
        <v>1</v>
      </c>
      <c r="M354" s="849">
        <v>17825</v>
      </c>
      <c r="N354" s="849"/>
      <c r="O354" s="849"/>
      <c r="P354" s="837"/>
      <c r="Q354" s="850"/>
    </row>
    <row r="355" spans="1:17" ht="14.4" customHeight="1" x14ac:dyDescent="0.3">
      <c r="A355" s="831" t="s">
        <v>585</v>
      </c>
      <c r="B355" s="832" t="s">
        <v>4852</v>
      </c>
      <c r="C355" s="832" t="s">
        <v>4812</v>
      </c>
      <c r="D355" s="832" t="s">
        <v>5255</v>
      </c>
      <c r="E355" s="832" t="s">
        <v>5256</v>
      </c>
      <c r="F355" s="849">
        <v>11</v>
      </c>
      <c r="G355" s="849">
        <v>56252.57</v>
      </c>
      <c r="H355" s="849">
        <v>0.91666666666666663</v>
      </c>
      <c r="I355" s="849">
        <v>5113.87</v>
      </c>
      <c r="J355" s="849">
        <v>12</v>
      </c>
      <c r="K355" s="849">
        <v>61366.44</v>
      </c>
      <c r="L355" s="849">
        <v>1</v>
      </c>
      <c r="M355" s="849">
        <v>5113.87</v>
      </c>
      <c r="N355" s="849">
        <v>12</v>
      </c>
      <c r="O355" s="849">
        <v>61366.44</v>
      </c>
      <c r="P355" s="837">
        <v>1</v>
      </c>
      <c r="Q355" s="850">
        <v>5113.87</v>
      </c>
    </row>
    <row r="356" spans="1:17" ht="14.4" customHeight="1" x14ac:dyDescent="0.3">
      <c r="A356" s="831" t="s">
        <v>585</v>
      </c>
      <c r="B356" s="832" t="s">
        <v>4852</v>
      </c>
      <c r="C356" s="832" t="s">
        <v>4812</v>
      </c>
      <c r="D356" s="832" t="s">
        <v>5257</v>
      </c>
      <c r="E356" s="832" t="s">
        <v>5258</v>
      </c>
      <c r="F356" s="849">
        <v>1</v>
      </c>
      <c r="G356" s="849">
        <v>44520</v>
      </c>
      <c r="H356" s="849">
        <v>0.16666666666666666</v>
      </c>
      <c r="I356" s="849">
        <v>44520</v>
      </c>
      <c r="J356" s="849">
        <v>6</v>
      </c>
      <c r="K356" s="849">
        <v>267120</v>
      </c>
      <c r="L356" s="849">
        <v>1</v>
      </c>
      <c r="M356" s="849">
        <v>44520</v>
      </c>
      <c r="N356" s="849">
        <v>6</v>
      </c>
      <c r="O356" s="849">
        <v>267120</v>
      </c>
      <c r="P356" s="837">
        <v>1</v>
      </c>
      <c r="Q356" s="850">
        <v>44520</v>
      </c>
    </row>
    <row r="357" spans="1:17" ht="14.4" customHeight="1" x14ac:dyDescent="0.3">
      <c r="A357" s="831" t="s">
        <v>585</v>
      </c>
      <c r="B357" s="832" t="s">
        <v>4852</v>
      </c>
      <c r="C357" s="832" t="s">
        <v>4812</v>
      </c>
      <c r="D357" s="832" t="s">
        <v>5259</v>
      </c>
      <c r="E357" s="832" t="s">
        <v>5260</v>
      </c>
      <c r="F357" s="849">
        <v>12</v>
      </c>
      <c r="G357" s="849">
        <v>415785</v>
      </c>
      <c r="H357" s="849"/>
      <c r="I357" s="849">
        <v>34648.75</v>
      </c>
      <c r="J357" s="849"/>
      <c r="K357" s="849"/>
      <c r="L357" s="849"/>
      <c r="M357" s="849"/>
      <c r="N357" s="849"/>
      <c r="O357" s="849"/>
      <c r="P357" s="837"/>
      <c r="Q357" s="850"/>
    </row>
    <row r="358" spans="1:17" ht="14.4" customHeight="1" x14ac:dyDescent="0.3">
      <c r="A358" s="831" t="s">
        <v>585</v>
      </c>
      <c r="B358" s="832" t="s">
        <v>4852</v>
      </c>
      <c r="C358" s="832" t="s">
        <v>4812</v>
      </c>
      <c r="D358" s="832" t="s">
        <v>5261</v>
      </c>
      <c r="E358" s="832" t="s">
        <v>5262</v>
      </c>
      <c r="F358" s="849">
        <v>10</v>
      </c>
      <c r="G358" s="849">
        <v>461180</v>
      </c>
      <c r="H358" s="849">
        <v>5</v>
      </c>
      <c r="I358" s="849">
        <v>46118</v>
      </c>
      <c r="J358" s="849">
        <v>2</v>
      </c>
      <c r="K358" s="849">
        <v>92236</v>
      </c>
      <c r="L358" s="849">
        <v>1</v>
      </c>
      <c r="M358" s="849">
        <v>46118</v>
      </c>
      <c r="N358" s="849"/>
      <c r="O358" s="849"/>
      <c r="P358" s="837"/>
      <c r="Q358" s="850"/>
    </row>
    <row r="359" spans="1:17" ht="14.4" customHeight="1" x14ac:dyDescent="0.3">
      <c r="A359" s="831" t="s">
        <v>585</v>
      </c>
      <c r="B359" s="832" t="s">
        <v>4852</v>
      </c>
      <c r="C359" s="832" t="s">
        <v>4812</v>
      </c>
      <c r="D359" s="832" t="s">
        <v>5263</v>
      </c>
      <c r="E359" s="832" t="s">
        <v>5264</v>
      </c>
      <c r="F359" s="849"/>
      <c r="G359" s="849"/>
      <c r="H359" s="849"/>
      <c r="I359" s="849"/>
      <c r="J359" s="849"/>
      <c r="K359" s="849"/>
      <c r="L359" s="849"/>
      <c r="M359" s="849"/>
      <c r="N359" s="849">
        <v>1</v>
      </c>
      <c r="O359" s="849">
        <v>89610.3</v>
      </c>
      <c r="P359" s="837"/>
      <c r="Q359" s="850">
        <v>89610.3</v>
      </c>
    </row>
    <row r="360" spans="1:17" ht="14.4" customHeight="1" x14ac:dyDescent="0.3">
      <c r="A360" s="831" t="s">
        <v>585</v>
      </c>
      <c r="B360" s="832" t="s">
        <v>4852</v>
      </c>
      <c r="C360" s="832" t="s">
        <v>4812</v>
      </c>
      <c r="D360" s="832" t="s">
        <v>5265</v>
      </c>
      <c r="E360" s="832" t="s">
        <v>5266</v>
      </c>
      <c r="F360" s="849">
        <v>2</v>
      </c>
      <c r="G360" s="849">
        <v>193430</v>
      </c>
      <c r="H360" s="849"/>
      <c r="I360" s="849">
        <v>96715</v>
      </c>
      <c r="J360" s="849"/>
      <c r="K360" s="849"/>
      <c r="L360" s="849"/>
      <c r="M360" s="849"/>
      <c r="N360" s="849"/>
      <c r="O360" s="849"/>
      <c r="P360" s="837"/>
      <c r="Q360" s="850"/>
    </row>
    <row r="361" spans="1:17" ht="14.4" customHeight="1" x14ac:dyDescent="0.3">
      <c r="A361" s="831" t="s">
        <v>585</v>
      </c>
      <c r="B361" s="832" t="s">
        <v>4852</v>
      </c>
      <c r="C361" s="832" t="s">
        <v>4812</v>
      </c>
      <c r="D361" s="832" t="s">
        <v>5267</v>
      </c>
      <c r="E361" s="832" t="s">
        <v>5268</v>
      </c>
      <c r="F361" s="849">
        <v>1</v>
      </c>
      <c r="G361" s="849">
        <v>72473.59</v>
      </c>
      <c r="H361" s="849"/>
      <c r="I361" s="849">
        <v>72473.59</v>
      </c>
      <c r="J361" s="849"/>
      <c r="K361" s="849"/>
      <c r="L361" s="849"/>
      <c r="M361" s="849"/>
      <c r="N361" s="849"/>
      <c r="O361" s="849"/>
      <c r="P361" s="837"/>
      <c r="Q361" s="850"/>
    </row>
    <row r="362" spans="1:17" ht="14.4" customHeight="1" x14ac:dyDescent="0.3">
      <c r="A362" s="831" t="s">
        <v>585</v>
      </c>
      <c r="B362" s="832" t="s">
        <v>4852</v>
      </c>
      <c r="C362" s="832" t="s">
        <v>4812</v>
      </c>
      <c r="D362" s="832" t="s">
        <v>5269</v>
      </c>
      <c r="E362" s="832" t="s">
        <v>5270</v>
      </c>
      <c r="F362" s="849"/>
      <c r="G362" s="849"/>
      <c r="H362" s="849"/>
      <c r="I362" s="849"/>
      <c r="J362" s="849"/>
      <c r="K362" s="849"/>
      <c r="L362" s="849"/>
      <c r="M362" s="849"/>
      <c r="N362" s="849">
        <v>1</v>
      </c>
      <c r="O362" s="849">
        <v>445500</v>
      </c>
      <c r="P362" s="837"/>
      <c r="Q362" s="850">
        <v>445500</v>
      </c>
    </row>
    <row r="363" spans="1:17" ht="14.4" customHeight="1" x14ac:dyDescent="0.3">
      <c r="A363" s="831" t="s">
        <v>585</v>
      </c>
      <c r="B363" s="832" t="s">
        <v>4852</v>
      </c>
      <c r="C363" s="832" t="s">
        <v>4812</v>
      </c>
      <c r="D363" s="832" t="s">
        <v>5271</v>
      </c>
      <c r="E363" s="832" t="s">
        <v>5272</v>
      </c>
      <c r="F363" s="849">
        <v>1</v>
      </c>
      <c r="G363" s="849">
        <v>276000</v>
      </c>
      <c r="H363" s="849"/>
      <c r="I363" s="849">
        <v>276000</v>
      </c>
      <c r="J363" s="849"/>
      <c r="K363" s="849"/>
      <c r="L363" s="849"/>
      <c r="M363" s="849"/>
      <c r="N363" s="849"/>
      <c r="O363" s="849"/>
      <c r="P363" s="837"/>
      <c r="Q363" s="850"/>
    </row>
    <row r="364" spans="1:17" ht="14.4" customHeight="1" x14ac:dyDescent="0.3">
      <c r="A364" s="831" t="s">
        <v>585</v>
      </c>
      <c r="B364" s="832" t="s">
        <v>4852</v>
      </c>
      <c r="C364" s="832" t="s">
        <v>4812</v>
      </c>
      <c r="D364" s="832" t="s">
        <v>5273</v>
      </c>
      <c r="E364" s="832" t="s">
        <v>5274</v>
      </c>
      <c r="F364" s="849">
        <v>40</v>
      </c>
      <c r="G364" s="849">
        <v>1059760</v>
      </c>
      <c r="H364" s="849">
        <v>0.36036036036036034</v>
      </c>
      <c r="I364" s="849">
        <v>26494</v>
      </c>
      <c r="J364" s="849">
        <v>111</v>
      </c>
      <c r="K364" s="849">
        <v>2940834</v>
      </c>
      <c r="L364" s="849">
        <v>1</v>
      </c>
      <c r="M364" s="849">
        <v>26494</v>
      </c>
      <c r="N364" s="849">
        <v>123</v>
      </c>
      <c r="O364" s="849">
        <v>2929356</v>
      </c>
      <c r="P364" s="837">
        <v>0.99609702553765356</v>
      </c>
      <c r="Q364" s="850">
        <v>23815.90243902439</v>
      </c>
    </row>
    <row r="365" spans="1:17" ht="14.4" customHeight="1" x14ac:dyDescent="0.3">
      <c r="A365" s="831" t="s">
        <v>585</v>
      </c>
      <c r="B365" s="832" t="s">
        <v>4852</v>
      </c>
      <c r="C365" s="832" t="s">
        <v>4812</v>
      </c>
      <c r="D365" s="832" t="s">
        <v>5275</v>
      </c>
      <c r="E365" s="832" t="s">
        <v>5276</v>
      </c>
      <c r="F365" s="849"/>
      <c r="G365" s="849"/>
      <c r="H365" s="849"/>
      <c r="I365" s="849"/>
      <c r="J365" s="849">
        <v>1</v>
      </c>
      <c r="K365" s="849">
        <v>2793</v>
      </c>
      <c r="L365" s="849">
        <v>1</v>
      </c>
      <c r="M365" s="849">
        <v>2793</v>
      </c>
      <c r="N365" s="849"/>
      <c r="O365" s="849"/>
      <c r="P365" s="837"/>
      <c r="Q365" s="850"/>
    </row>
    <row r="366" spans="1:17" ht="14.4" customHeight="1" x14ac:dyDescent="0.3">
      <c r="A366" s="831" t="s">
        <v>585</v>
      </c>
      <c r="B366" s="832" t="s">
        <v>4852</v>
      </c>
      <c r="C366" s="832" t="s">
        <v>4812</v>
      </c>
      <c r="D366" s="832" t="s">
        <v>5277</v>
      </c>
      <c r="E366" s="832" t="s">
        <v>5278</v>
      </c>
      <c r="F366" s="849"/>
      <c r="G366" s="849"/>
      <c r="H366" s="849"/>
      <c r="I366" s="849"/>
      <c r="J366" s="849">
        <v>3</v>
      </c>
      <c r="K366" s="849">
        <v>26601.39</v>
      </c>
      <c r="L366" s="849">
        <v>1</v>
      </c>
      <c r="M366" s="849">
        <v>8867.1299999999992</v>
      </c>
      <c r="N366" s="849"/>
      <c r="O366" s="849"/>
      <c r="P366" s="837"/>
      <c r="Q366" s="850"/>
    </row>
    <row r="367" spans="1:17" ht="14.4" customHeight="1" x14ac:dyDescent="0.3">
      <c r="A367" s="831" t="s">
        <v>585</v>
      </c>
      <c r="B367" s="832" t="s">
        <v>4852</v>
      </c>
      <c r="C367" s="832" t="s">
        <v>4812</v>
      </c>
      <c r="D367" s="832" t="s">
        <v>5279</v>
      </c>
      <c r="E367" s="832" t="s">
        <v>5280</v>
      </c>
      <c r="F367" s="849"/>
      <c r="G367" s="849"/>
      <c r="H367" s="849"/>
      <c r="I367" s="849"/>
      <c r="J367" s="849"/>
      <c r="K367" s="849"/>
      <c r="L367" s="849"/>
      <c r="M367" s="849"/>
      <c r="N367" s="849">
        <v>1</v>
      </c>
      <c r="O367" s="849">
        <v>56543.42</v>
      </c>
      <c r="P367" s="837"/>
      <c r="Q367" s="850">
        <v>56543.42</v>
      </c>
    </row>
    <row r="368" spans="1:17" ht="14.4" customHeight="1" x14ac:dyDescent="0.3">
      <c r="A368" s="831" t="s">
        <v>585</v>
      </c>
      <c r="B368" s="832" t="s">
        <v>4852</v>
      </c>
      <c r="C368" s="832" t="s">
        <v>4812</v>
      </c>
      <c r="D368" s="832" t="s">
        <v>5281</v>
      </c>
      <c r="E368" s="832" t="s">
        <v>5101</v>
      </c>
      <c r="F368" s="849"/>
      <c r="G368" s="849"/>
      <c r="H368" s="849"/>
      <c r="I368" s="849"/>
      <c r="J368" s="849"/>
      <c r="K368" s="849"/>
      <c r="L368" s="849"/>
      <c r="M368" s="849"/>
      <c r="N368" s="849">
        <v>1</v>
      </c>
      <c r="O368" s="849">
        <v>64237.96</v>
      </c>
      <c r="P368" s="837"/>
      <c r="Q368" s="850">
        <v>64237.96</v>
      </c>
    </row>
    <row r="369" spans="1:17" ht="14.4" customHeight="1" x14ac:dyDescent="0.3">
      <c r="A369" s="831" t="s">
        <v>585</v>
      </c>
      <c r="B369" s="832" t="s">
        <v>4852</v>
      </c>
      <c r="C369" s="832" t="s">
        <v>4812</v>
      </c>
      <c r="D369" s="832" t="s">
        <v>5282</v>
      </c>
      <c r="E369" s="832" t="s">
        <v>5283</v>
      </c>
      <c r="F369" s="849"/>
      <c r="G369" s="849"/>
      <c r="H369" s="849"/>
      <c r="I369" s="849"/>
      <c r="J369" s="849">
        <v>3</v>
      </c>
      <c r="K369" s="849">
        <v>159767.31</v>
      </c>
      <c r="L369" s="849">
        <v>1</v>
      </c>
      <c r="M369" s="849">
        <v>53255.77</v>
      </c>
      <c r="N369" s="849">
        <v>8</v>
      </c>
      <c r="O369" s="849">
        <v>426046.16</v>
      </c>
      <c r="P369" s="837">
        <v>2.6666666666666665</v>
      </c>
      <c r="Q369" s="850">
        <v>53255.77</v>
      </c>
    </row>
    <row r="370" spans="1:17" ht="14.4" customHeight="1" x14ac:dyDescent="0.3">
      <c r="A370" s="831" t="s">
        <v>585</v>
      </c>
      <c r="B370" s="832" t="s">
        <v>4852</v>
      </c>
      <c r="C370" s="832" t="s">
        <v>4812</v>
      </c>
      <c r="D370" s="832" t="s">
        <v>5284</v>
      </c>
      <c r="E370" s="832" t="s">
        <v>5285</v>
      </c>
      <c r="F370" s="849"/>
      <c r="G370" s="849"/>
      <c r="H370" s="849"/>
      <c r="I370" s="849"/>
      <c r="J370" s="849"/>
      <c r="K370" s="849"/>
      <c r="L370" s="849"/>
      <c r="M370" s="849"/>
      <c r="N370" s="849">
        <v>1</v>
      </c>
      <c r="O370" s="849">
        <v>18014</v>
      </c>
      <c r="P370" s="837"/>
      <c r="Q370" s="850">
        <v>18014</v>
      </c>
    </row>
    <row r="371" spans="1:17" ht="14.4" customHeight="1" x14ac:dyDescent="0.3">
      <c r="A371" s="831" t="s">
        <v>585</v>
      </c>
      <c r="B371" s="832" t="s">
        <v>4852</v>
      </c>
      <c r="C371" s="832" t="s">
        <v>4812</v>
      </c>
      <c r="D371" s="832" t="s">
        <v>5286</v>
      </c>
      <c r="E371" s="832" t="s">
        <v>5287</v>
      </c>
      <c r="F371" s="849">
        <v>2</v>
      </c>
      <c r="G371" s="849">
        <v>2076</v>
      </c>
      <c r="H371" s="849"/>
      <c r="I371" s="849">
        <v>1038</v>
      </c>
      <c r="J371" s="849"/>
      <c r="K371" s="849"/>
      <c r="L371" s="849"/>
      <c r="M371" s="849"/>
      <c r="N371" s="849"/>
      <c r="O371" s="849"/>
      <c r="P371" s="837"/>
      <c r="Q371" s="850"/>
    </row>
    <row r="372" spans="1:17" ht="14.4" customHeight="1" x14ac:dyDescent="0.3">
      <c r="A372" s="831" t="s">
        <v>585</v>
      </c>
      <c r="B372" s="832" t="s">
        <v>4852</v>
      </c>
      <c r="C372" s="832" t="s">
        <v>4728</v>
      </c>
      <c r="D372" s="832" t="s">
        <v>5288</v>
      </c>
      <c r="E372" s="832" t="s">
        <v>5289</v>
      </c>
      <c r="F372" s="849">
        <v>103</v>
      </c>
      <c r="G372" s="849">
        <v>20079</v>
      </c>
      <c r="H372" s="849">
        <v>1.384376723662438</v>
      </c>
      <c r="I372" s="849">
        <v>194.94174757281553</v>
      </c>
      <c r="J372" s="849">
        <v>74</v>
      </c>
      <c r="K372" s="849">
        <v>14504</v>
      </c>
      <c r="L372" s="849">
        <v>1</v>
      </c>
      <c r="M372" s="849">
        <v>196</v>
      </c>
      <c r="N372" s="849">
        <v>84</v>
      </c>
      <c r="O372" s="849">
        <v>16464</v>
      </c>
      <c r="P372" s="837">
        <v>1.1351351351351351</v>
      </c>
      <c r="Q372" s="850">
        <v>196</v>
      </c>
    </row>
    <row r="373" spans="1:17" ht="14.4" customHeight="1" x14ac:dyDescent="0.3">
      <c r="A373" s="831" t="s">
        <v>585</v>
      </c>
      <c r="B373" s="832" t="s">
        <v>4852</v>
      </c>
      <c r="C373" s="832" t="s">
        <v>4728</v>
      </c>
      <c r="D373" s="832" t="s">
        <v>5288</v>
      </c>
      <c r="E373" s="832" t="s">
        <v>5290</v>
      </c>
      <c r="F373" s="849"/>
      <c r="G373" s="849"/>
      <c r="H373" s="849"/>
      <c r="I373" s="849"/>
      <c r="J373" s="849">
        <v>1</v>
      </c>
      <c r="K373" s="849">
        <v>196</v>
      </c>
      <c r="L373" s="849">
        <v>1</v>
      </c>
      <c r="M373" s="849">
        <v>196</v>
      </c>
      <c r="N373" s="849">
        <v>2</v>
      </c>
      <c r="O373" s="849">
        <v>392</v>
      </c>
      <c r="P373" s="837">
        <v>2</v>
      </c>
      <c r="Q373" s="850">
        <v>196</v>
      </c>
    </row>
    <row r="374" spans="1:17" ht="14.4" customHeight="1" x14ac:dyDescent="0.3">
      <c r="A374" s="831" t="s">
        <v>585</v>
      </c>
      <c r="B374" s="832" t="s">
        <v>4852</v>
      </c>
      <c r="C374" s="832" t="s">
        <v>4728</v>
      </c>
      <c r="D374" s="832" t="s">
        <v>4896</v>
      </c>
      <c r="E374" s="832" t="s">
        <v>5291</v>
      </c>
      <c r="F374" s="849"/>
      <c r="G374" s="849"/>
      <c r="H374" s="849"/>
      <c r="I374" s="849"/>
      <c r="J374" s="849">
        <v>2</v>
      </c>
      <c r="K374" s="849">
        <v>10296</v>
      </c>
      <c r="L374" s="849">
        <v>1</v>
      </c>
      <c r="M374" s="849">
        <v>5148</v>
      </c>
      <c r="N374" s="849"/>
      <c r="O374" s="849"/>
      <c r="P374" s="837"/>
      <c r="Q374" s="850"/>
    </row>
    <row r="375" spans="1:17" ht="14.4" customHeight="1" x14ac:dyDescent="0.3">
      <c r="A375" s="831" t="s">
        <v>585</v>
      </c>
      <c r="B375" s="832" t="s">
        <v>4852</v>
      </c>
      <c r="C375" s="832" t="s">
        <v>4728</v>
      </c>
      <c r="D375" s="832" t="s">
        <v>4896</v>
      </c>
      <c r="E375" s="832" t="s">
        <v>4897</v>
      </c>
      <c r="F375" s="849"/>
      <c r="G375" s="849"/>
      <c r="H375" s="849"/>
      <c r="I375" s="849"/>
      <c r="J375" s="849">
        <v>3</v>
      </c>
      <c r="K375" s="849">
        <v>15444</v>
      </c>
      <c r="L375" s="849">
        <v>1</v>
      </c>
      <c r="M375" s="849">
        <v>5148</v>
      </c>
      <c r="N375" s="849">
        <v>3</v>
      </c>
      <c r="O375" s="849">
        <v>15444</v>
      </c>
      <c r="P375" s="837">
        <v>1</v>
      </c>
      <c r="Q375" s="850">
        <v>5148</v>
      </c>
    </row>
    <row r="376" spans="1:17" ht="14.4" customHeight="1" x14ac:dyDescent="0.3">
      <c r="A376" s="831" t="s">
        <v>585</v>
      </c>
      <c r="B376" s="832" t="s">
        <v>4852</v>
      </c>
      <c r="C376" s="832" t="s">
        <v>4728</v>
      </c>
      <c r="D376" s="832" t="s">
        <v>5292</v>
      </c>
      <c r="E376" s="832" t="s">
        <v>5293</v>
      </c>
      <c r="F376" s="849">
        <v>11</v>
      </c>
      <c r="G376" s="849">
        <v>10582</v>
      </c>
      <c r="H376" s="849">
        <v>5.5</v>
      </c>
      <c r="I376" s="849">
        <v>962</v>
      </c>
      <c r="J376" s="849">
        <v>2</v>
      </c>
      <c r="K376" s="849">
        <v>1924</v>
      </c>
      <c r="L376" s="849">
        <v>1</v>
      </c>
      <c r="M376" s="849">
        <v>962</v>
      </c>
      <c r="N376" s="849">
        <v>1</v>
      </c>
      <c r="O376" s="849">
        <v>964</v>
      </c>
      <c r="P376" s="837">
        <v>0.50103950103950101</v>
      </c>
      <c r="Q376" s="850">
        <v>964</v>
      </c>
    </row>
    <row r="377" spans="1:17" ht="14.4" customHeight="1" x14ac:dyDescent="0.3">
      <c r="A377" s="831" t="s">
        <v>585</v>
      </c>
      <c r="B377" s="832" t="s">
        <v>4852</v>
      </c>
      <c r="C377" s="832" t="s">
        <v>4728</v>
      </c>
      <c r="D377" s="832" t="s">
        <v>5292</v>
      </c>
      <c r="E377" s="832" t="s">
        <v>5294</v>
      </c>
      <c r="F377" s="849"/>
      <c r="G377" s="849"/>
      <c r="H377" s="849"/>
      <c r="I377" s="849"/>
      <c r="J377" s="849"/>
      <c r="K377" s="849"/>
      <c r="L377" s="849"/>
      <c r="M377" s="849"/>
      <c r="N377" s="849">
        <v>1</v>
      </c>
      <c r="O377" s="849">
        <v>964</v>
      </c>
      <c r="P377" s="837"/>
      <c r="Q377" s="850">
        <v>964</v>
      </c>
    </row>
    <row r="378" spans="1:17" ht="14.4" customHeight="1" x14ac:dyDescent="0.3">
      <c r="A378" s="831" t="s">
        <v>585</v>
      </c>
      <c r="B378" s="832" t="s">
        <v>4852</v>
      </c>
      <c r="C378" s="832" t="s">
        <v>4728</v>
      </c>
      <c r="D378" s="832" t="s">
        <v>4794</v>
      </c>
      <c r="E378" s="832" t="s">
        <v>4795</v>
      </c>
      <c r="F378" s="849">
        <v>8</v>
      </c>
      <c r="G378" s="849">
        <v>3416</v>
      </c>
      <c r="H378" s="849">
        <v>1.1401869158878504</v>
      </c>
      <c r="I378" s="849">
        <v>427</v>
      </c>
      <c r="J378" s="849">
        <v>7</v>
      </c>
      <c r="K378" s="849">
        <v>2996</v>
      </c>
      <c r="L378" s="849">
        <v>1</v>
      </c>
      <c r="M378" s="849">
        <v>428</v>
      </c>
      <c r="N378" s="849">
        <v>2</v>
      </c>
      <c r="O378" s="849">
        <v>856</v>
      </c>
      <c r="P378" s="837">
        <v>0.2857142857142857</v>
      </c>
      <c r="Q378" s="850">
        <v>428</v>
      </c>
    </row>
    <row r="379" spans="1:17" ht="14.4" customHeight="1" x14ac:dyDescent="0.3">
      <c r="A379" s="831" t="s">
        <v>585</v>
      </c>
      <c r="B379" s="832" t="s">
        <v>4852</v>
      </c>
      <c r="C379" s="832" t="s">
        <v>4728</v>
      </c>
      <c r="D379" s="832" t="s">
        <v>4794</v>
      </c>
      <c r="E379" s="832" t="s">
        <v>4796</v>
      </c>
      <c r="F379" s="849">
        <v>1</v>
      </c>
      <c r="G379" s="849">
        <v>427</v>
      </c>
      <c r="H379" s="849">
        <v>0.24941588785046728</v>
      </c>
      <c r="I379" s="849">
        <v>427</v>
      </c>
      <c r="J379" s="849">
        <v>4</v>
      </c>
      <c r="K379" s="849">
        <v>1712</v>
      </c>
      <c r="L379" s="849">
        <v>1</v>
      </c>
      <c r="M379" s="849">
        <v>428</v>
      </c>
      <c r="N379" s="849"/>
      <c r="O379" s="849"/>
      <c r="P379" s="837"/>
      <c r="Q379" s="850"/>
    </row>
    <row r="380" spans="1:17" ht="14.4" customHeight="1" x14ac:dyDescent="0.3">
      <c r="A380" s="831" t="s">
        <v>585</v>
      </c>
      <c r="B380" s="832" t="s">
        <v>4852</v>
      </c>
      <c r="C380" s="832" t="s">
        <v>4728</v>
      </c>
      <c r="D380" s="832" t="s">
        <v>5295</v>
      </c>
      <c r="E380" s="832" t="s">
        <v>5296</v>
      </c>
      <c r="F380" s="849">
        <v>1</v>
      </c>
      <c r="G380" s="849">
        <v>836</v>
      </c>
      <c r="H380" s="849"/>
      <c r="I380" s="849">
        <v>836</v>
      </c>
      <c r="J380" s="849"/>
      <c r="K380" s="849"/>
      <c r="L380" s="849"/>
      <c r="M380" s="849"/>
      <c r="N380" s="849">
        <v>3</v>
      </c>
      <c r="O380" s="849">
        <v>2517</v>
      </c>
      <c r="P380" s="837"/>
      <c r="Q380" s="850">
        <v>839</v>
      </c>
    </row>
    <row r="381" spans="1:17" ht="14.4" customHeight="1" x14ac:dyDescent="0.3">
      <c r="A381" s="831" t="s">
        <v>585</v>
      </c>
      <c r="B381" s="832" t="s">
        <v>4852</v>
      </c>
      <c r="C381" s="832" t="s">
        <v>4728</v>
      </c>
      <c r="D381" s="832" t="s">
        <v>5295</v>
      </c>
      <c r="E381" s="832" t="s">
        <v>5297</v>
      </c>
      <c r="F381" s="849">
        <v>12</v>
      </c>
      <c r="G381" s="849">
        <v>10015</v>
      </c>
      <c r="H381" s="849">
        <v>2.3930704898446833</v>
      </c>
      <c r="I381" s="849">
        <v>834.58333333333337</v>
      </c>
      <c r="J381" s="849">
        <v>5</v>
      </c>
      <c r="K381" s="849">
        <v>4185</v>
      </c>
      <c r="L381" s="849">
        <v>1</v>
      </c>
      <c r="M381" s="849">
        <v>837</v>
      </c>
      <c r="N381" s="849">
        <v>2</v>
      </c>
      <c r="O381" s="849">
        <v>1678</v>
      </c>
      <c r="P381" s="837">
        <v>0.40095579450418162</v>
      </c>
      <c r="Q381" s="850">
        <v>839</v>
      </c>
    </row>
    <row r="382" spans="1:17" ht="14.4" customHeight="1" x14ac:dyDescent="0.3">
      <c r="A382" s="831" t="s">
        <v>585</v>
      </c>
      <c r="B382" s="832" t="s">
        <v>4852</v>
      </c>
      <c r="C382" s="832" t="s">
        <v>4728</v>
      </c>
      <c r="D382" s="832" t="s">
        <v>5298</v>
      </c>
      <c r="E382" s="832" t="s">
        <v>5299</v>
      </c>
      <c r="F382" s="849"/>
      <c r="G382" s="849"/>
      <c r="H382" s="849"/>
      <c r="I382" s="849"/>
      <c r="J382" s="849"/>
      <c r="K382" s="849"/>
      <c r="L382" s="849"/>
      <c r="M382" s="849"/>
      <c r="N382" s="849">
        <v>1</v>
      </c>
      <c r="O382" s="849">
        <v>8810</v>
      </c>
      <c r="P382" s="837"/>
      <c r="Q382" s="850">
        <v>8810</v>
      </c>
    </row>
    <row r="383" spans="1:17" ht="14.4" customHeight="1" x14ac:dyDescent="0.3">
      <c r="A383" s="831" t="s">
        <v>585</v>
      </c>
      <c r="B383" s="832" t="s">
        <v>4852</v>
      </c>
      <c r="C383" s="832" t="s">
        <v>4728</v>
      </c>
      <c r="D383" s="832" t="s">
        <v>5300</v>
      </c>
      <c r="E383" s="832" t="s">
        <v>5301</v>
      </c>
      <c r="F383" s="849">
        <v>0</v>
      </c>
      <c r="G383" s="849">
        <v>0</v>
      </c>
      <c r="H383" s="849"/>
      <c r="I383" s="849"/>
      <c r="J383" s="849">
        <v>0</v>
      </c>
      <c r="K383" s="849">
        <v>0</v>
      </c>
      <c r="L383" s="849"/>
      <c r="M383" s="849"/>
      <c r="N383" s="849">
        <v>0</v>
      </c>
      <c r="O383" s="849">
        <v>0</v>
      </c>
      <c r="P383" s="837"/>
      <c r="Q383" s="850"/>
    </row>
    <row r="384" spans="1:17" ht="14.4" customHeight="1" x14ac:dyDescent="0.3">
      <c r="A384" s="831" t="s">
        <v>585</v>
      </c>
      <c r="B384" s="832" t="s">
        <v>4852</v>
      </c>
      <c r="C384" s="832" t="s">
        <v>4728</v>
      </c>
      <c r="D384" s="832" t="s">
        <v>5302</v>
      </c>
      <c r="E384" s="832" t="s">
        <v>5303</v>
      </c>
      <c r="F384" s="849">
        <v>1653</v>
      </c>
      <c r="G384" s="849">
        <v>0</v>
      </c>
      <c r="H384" s="849"/>
      <c r="I384" s="849">
        <v>0</v>
      </c>
      <c r="J384" s="849">
        <v>1758</v>
      </c>
      <c r="K384" s="849">
        <v>0</v>
      </c>
      <c r="L384" s="849"/>
      <c r="M384" s="849">
        <v>0</v>
      </c>
      <c r="N384" s="849">
        <v>1489</v>
      </c>
      <c r="O384" s="849">
        <v>0</v>
      </c>
      <c r="P384" s="837"/>
      <c r="Q384" s="850">
        <v>0</v>
      </c>
    </row>
    <row r="385" spans="1:17" ht="14.4" customHeight="1" x14ac:dyDescent="0.3">
      <c r="A385" s="831" t="s">
        <v>585</v>
      </c>
      <c r="B385" s="832" t="s">
        <v>4852</v>
      </c>
      <c r="C385" s="832" t="s">
        <v>4728</v>
      </c>
      <c r="D385" s="832" t="s">
        <v>4898</v>
      </c>
      <c r="E385" s="832" t="s">
        <v>4899</v>
      </c>
      <c r="F385" s="849">
        <v>1</v>
      </c>
      <c r="G385" s="849">
        <v>0</v>
      </c>
      <c r="H385" s="849"/>
      <c r="I385" s="849">
        <v>0</v>
      </c>
      <c r="J385" s="849">
        <v>2</v>
      </c>
      <c r="K385" s="849">
        <v>0</v>
      </c>
      <c r="L385" s="849"/>
      <c r="M385" s="849">
        <v>0</v>
      </c>
      <c r="N385" s="849"/>
      <c r="O385" s="849"/>
      <c r="P385" s="837"/>
      <c r="Q385" s="850"/>
    </row>
    <row r="386" spans="1:17" ht="14.4" customHeight="1" x14ac:dyDescent="0.3">
      <c r="A386" s="831" t="s">
        <v>585</v>
      </c>
      <c r="B386" s="832" t="s">
        <v>4852</v>
      </c>
      <c r="C386" s="832" t="s">
        <v>4728</v>
      </c>
      <c r="D386" s="832" t="s">
        <v>4898</v>
      </c>
      <c r="E386" s="832" t="s">
        <v>4900</v>
      </c>
      <c r="F386" s="849">
        <v>343</v>
      </c>
      <c r="G386" s="849">
        <v>0</v>
      </c>
      <c r="H386" s="849"/>
      <c r="I386" s="849">
        <v>0</v>
      </c>
      <c r="J386" s="849">
        <v>323</v>
      </c>
      <c r="K386" s="849">
        <v>0</v>
      </c>
      <c r="L386" s="849"/>
      <c r="M386" s="849">
        <v>0</v>
      </c>
      <c r="N386" s="849">
        <v>316</v>
      </c>
      <c r="O386" s="849">
        <v>0</v>
      </c>
      <c r="P386" s="837"/>
      <c r="Q386" s="850">
        <v>0</v>
      </c>
    </row>
    <row r="387" spans="1:17" ht="14.4" customHeight="1" x14ac:dyDescent="0.3">
      <c r="A387" s="831" t="s">
        <v>585</v>
      </c>
      <c r="B387" s="832" t="s">
        <v>4852</v>
      </c>
      <c r="C387" s="832" t="s">
        <v>4728</v>
      </c>
      <c r="D387" s="832" t="s">
        <v>5304</v>
      </c>
      <c r="E387" s="832" t="s">
        <v>5305</v>
      </c>
      <c r="F387" s="849">
        <v>2</v>
      </c>
      <c r="G387" s="849">
        <v>0</v>
      </c>
      <c r="H387" s="849"/>
      <c r="I387" s="849">
        <v>0</v>
      </c>
      <c r="J387" s="849"/>
      <c r="K387" s="849"/>
      <c r="L387" s="849"/>
      <c r="M387" s="849"/>
      <c r="N387" s="849">
        <v>1</v>
      </c>
      <c r="O387" s="849">
        <v>0</v>
      </c>
      <c r="P387" s="837"/>
      <c r="Q387" s="850">
        <v>0</v>
      </c>
    </row>
    <row r="388" spans="1:17" ht="14.4" customHeight="1" x14ac:dyDescent="0.3">
      <c r="A388" s="831" t="s">
        <v>585</v>
      </c>
      <c r="B388" s="832" t="s">
        <v>4852</v>
      </c>
      <c r="C388" s="832" t="s">
        <v>4728</v>
      </c>
      <c r="D388" s="832" t="s">
        <v>5304</v>
      </c>
      <c r="E388" s="832" t="s">
        <v>5306</v>
      </c>
      <c r="F388" s="849"/>
      <c r="G388" s="849"/>
      <c r="H388" s="849"/>
      <c r="I388" s="849"/>
      <c r="J388" s="849">
        <v>2</v>
      </c>
      <c r="K388" s="849">
        <v>0</v>
      </c>
      <c r="L388" s="849"/>
      <c r="M388" s="849">
        <v>0</v>
      </c>
      <c r="N388" s="849">
        <v>3</v>
      </c>
      <c r="O388" s="849">
        <v>0</v>
      </c>
      <c r="P388" s="837"/>
      <c r="Q388" s="850">
        <v>0</v>
      </c>
    </row>
    <row r="389" spans="1:17" ht="14.4" customHeight="1" x14ac:dyDescent="0.3">
      <c r="A389" s="831" t="s">
        <v>585</v>
      </c>
      <c r="B389" s="832" t="s">
        <v>4852</v>
      </c>
      <c r="C389" s="832" t="s">
        <v>4728</v>
      </c>
      <c r="D389" s="832" t="s">
        <v>4857</v>
      </c>
      <c r="E389" s="832" t="s">
        <v>4858</v>
      </c>
      <c r="F389" s="849">
        <v>3</v>
      </c>
      <c r="G389" s="849">
        <v>0</v>
      </c>
      <c r="H389" s="849"/>
      <c r="I389" s="849">
        <v>0</v>
      </c>
      <c r="J389" s="849">
        <v>5</v>
      </c>
      <c r="K389" s="849">
        <v>0</v>
      </c>
      <c r="L389" s="849"/>
      <c r="M389" s="849">
        <v>0</v>
      </c>
      <c r="N389" s="849">
        <v>5</v>
      </c>
      <c r="O389" s="849">
        <v>0</v>
      </c>
      <c r="P389" s="837"/>
      <c r="Q389" s="850">
        <v>0</v>
      </c>
    </row>
    <row r="390" spans="1:17" ht="14.4" customHeight="1" x14ac:dyDescent="0.3">
      <c r="A390" s="831" t="s">
        <v>585</v>
      </c>
      <c r="B390" s="832" t="s">
        <v>4852</v>
      </c>
      <c r="C390" s="832" t="s">
        <v>4728</v>
      </c>
      <c r="D390" s="832" t="s">
        <v>4904</v>
      </c>
      <c r="E390" s="832" t="s">
        <v>4905</v>
      </c>
      <c r="F390" s="849"/>
      <c r="G390" s="849"/>
      <c r="H390" s="849"/>
      <c r="I390" s="849"/>
      <c r="J390" s="849"/>
      <c r="K390" s="849"/>
      <c r="L390" s="849"/>
      <c r="M390" s="849"/>
      <c r="N390" s="849">
        <v>1</v>
      </c>
      <c r="O390" s="849">
        <v>0</v>
      </c>
      <c r="P390" s="837"/>
      <c r="Q390" s="850">
        <v>0</v>
      </c>
    </row>
    <row r="391" spans="1:17" ht="14.4" customHeight="1" x14ac:dyDescent="0.3">
      <c r="A391" s="831" t="s">
        <v>585</v>
      </c>
      <c r="B391" s="832" t="s">
        <v>4852</v>
      </c>
      <c r="C391" s="832" t="s">
        <v>4728</v>
      </c>
      <c r="D391" s="832" t="s">
        <v>5307</v>
      </c>
      <c r="E391" s="832" t="s">
        <v>5308</v>
      </c>
      <c r="F391" s="849">
        <v>4</v>
      </c>
      <c r="G391" s="849">
        <v>0</v>
      </c>
      <c r="H391" s="849"/>
      <c r="I391" s="849">
        <v>0</v>
      </c>
      <c r="J391" s="849">
        <v>2</v>
      </c>
      <c r="K391" s="849">
        <v>0</v>
      </c>
      <c r="L391" s="849"/>
      <c r="M391" s="849">
        <v>0</v>
      </c>
      <c r="N391" s="849">
        <v>2</v>
      </c>
      <c r="O391" s="849">
        <v>0</v>
      </c>
      <c r="P391" s="837"/>
      <c r="Q391" s="850">
        <v>0</v>
      </c>
    </row>
    <row r="392" spans="1:17" ht="14.4" customHeight="1" x14ac:dyDescent="0.3">
      <c r="A392" s="831" t="s">
        <v>585</v>
      </c>
      <c r="B392" s="832" t="s">
        <v>4852</v>
      </c>
      <c r="C392" s="832" t="s">
        <v>4728</v>
      </c>
      <c r="D392" s="832" t="s">
        <v>5307</v>
      </c>
      <c r="E392" s="832" t="s">
        <v>5309</v>
      </c>
      <c r="F392" s="849">
        <v>20</v>
      </c>
      <c r="G392" s="849">
        <v>0</v>
      </c>
      <c r="H392" s="849"/>
      <c r="I392" s="849">
        <v>0</v>
      </c>
      <c r="J392" s="849">
        <v>24</v>
      </c>
      <c r="K392" s="849">
        <v>0</v>
      </c>
      <c r="L392" s="849"/>
      <c r="M392" s="849">
        <v>0</v>
      </c>
      <c r="N392" s="849">
        <v>19</v>
      </c>
      <c r="O392" s="849">
        <v>0</v>
      </c>
      <c r="P392" s="837"/>
      <c r="Q392" s="850">
        <v>0</v>
      </c>
    </row>
    <row r="393" spans="1:17" ht="14.4" customHeight="1" x14ac:dyDescent="0.3">
      <c r="A393" s="831" t="s">
        <v>585</v>
      </c>
      <c r="B393" s="832" t="s">
        <v>4852</v>
      </c>
      <c r="C393" s="832" t="s">
        <v>4728</v>
      </c>
      <c r="D393" s="832" t="s">
        <v>5310</v>
      </c>
      <c r="E393" s="832" t="s">
        <v>5311</v>
      </c>
      <c r="F393" s="849">
        <v>5</v>
      </c>
      <c r="G393" s="849">
        <v>0</v>
      </c>
      <c r="H393" s="849"/>
      <c r="I393" s="849">
        <v>0</v>
      </c>
      <c r="J393" s="849">
        <v>3</v>
      </c>
      <c r="K393" s="849">
        <v>0</v>
      </c>
      <c r="L393" s="849"/>
      <c r="M393" s="849">
        <v>0</v>
      </c>
      <c r="N393" s="849">
        <v>4</v>
      </c>
      <c r="O393" s="849">
        <v>0</v>
      </c>
      <c r="P393" s="837"/>
      <c r="Q393" s="850">
        <v>0</v>
      </c>
    </row>
    <row r="394" spans="1:17" ht="14.4" customHeight="1" x14ac:dyDescent="0.3">
      <c r="A394" s="831" t="s">
        <v>585</v>
      </c>
      <c r="B394" s="832" t="s">
        <v>4852</v>
      </c>
      <c r="C394" s="832" t="s">
        <v>4728</v>
      </c>
      <c r="D394" s="832" t="s">
        <v>5312</v>
      </c>
      <c r="E394" s="832" t="s">
        <v>5313</v>
      </c>
      <c r="F394" s="849">
        <v>174</v>
      </c>
      <c r="G394" s="849">
        <v>0</v>
      </c>
      <c r="H394" s="849"/>
      <c r="I394" s="849">
        <v>0</v>
      </c>
      <c r="J394" s="849">
        <v>169</v>
      </c>
      <c r="K394" s="849">
        <v>0</v>
      </c>
      <c r="L394" s="849"/>
      <c r="M394" s="849">
        <v>0</v>
      </c>
      <c r="N394" s="849">
        <v>172</v>
      </c>
      <c r="O394" s="849">
        <v>0</v>
      </c>
      <c r="P394" s="837"/>
      <c r="Q394" s="850">
        <v>0</v>
      </c>
    </row>
    <row r="395" spans="1:17" ht="14.4" customHeight="1" x14ac:dyDescent="0.3">
      <c r="A395" s="831" t="s">
        <v>585</v>
      </c>
      <c r="B395" s="832" t="s">
        <v>4852</v>
      </c>
      <c r="C395" s="832" t="s">
        <v>4728</v>
      </c>
      <c r="D395" s="832" t="s">
        <v>5314</v>
      </c>
      <c r="E395" s="832" t="s">
        <v>5315</v>
      </c>
      <c r="F395" s="849">
        <v>3</v>
      </c>
      <c r="G395" s="849">
        <v>0</v>
      </c>
      <c r="H395" s="849"/>
      <c r="I395" s="849">
        <v>0</v>
      </c>
      <c r="J395" s="849">
        <v>4</v>
      </c>
      <c r="K395" s="849">
        <v>0</v>
      </c>
      <c r="L395" s="849"/>
      <c r="M395" s="849">
        <v>0</v>
      </c>
      <c r="N395" s="849"/>
      <c r="O395" s="849"/>
      <c r="P395" s="837"/>
      <c r="Q395" s="850"/>
    </row>
    <row r="396" spans="1:17" ht="14.4" customHeight="1" x14ac:dyDescent="0.3">
      <c r="A396" s="831" t="s">
        <v>585</v>
      </c>
      <c r="B396" s="832" t="s">
        <v>4852</v>
      </c>
      <c r="C396" s="832" t="s">
        <v>4728</v>
      </c>
      <c r="D396" s="832" t="s">
        <v>5316</v>
      </c>
      <c r="E396" s="832" t="s">
        <v>5317</v>
      </c>
      <c r="F396" s="849">
        <v>13</v>
      </c>
      <c r="G396" s="849">
        <v>0</v>
      </c>
      <c r="H396" s="849"/>
      <c r="I396" s="849">
        <v>0</v>
      </c>
      <c r="J396" s="849">
        <v>13</v>
      </c>
      <c r="K396" s="849">
        <v>0</v>
      </c>
      <c r="L396" s="849"/>
      <c r="M396" s="849">
        <v>0</v>
      </c>
      <c r="N396" s="849">
        <v>17</v>
      </c>
      <c r="O396" s="849">
        <v>0</v>
      </c>
      <c r="P396" s="837"/>
      <c r="Q396" s="850">
        <v>0</v>
      </c>
    </row>
    <row r="397" spans="1:17" ht="14.4" customHeight="1" x14ac:dyDescent="0.3">
      <c r="A397" s="831" t="s">
        <v>585</v>
      </c>
      <c r="B397" s="832" t="s">
        <v>4852</v>
      </c>
      <c r="C397" s="832" t="s">
        <v>4728</v>
      </c>
      <c r="D397" s="832" t="s">
        <v>5318</v>
      </c>
      <c r="E397" s="832" t="s">
        <v>5319</v>
      </c>
      <c r="F397" s="849">
        <v>2</v>
      </c>
      <c r="G397" s="849">
        <v>0</v>
      </c>
      <c r="H397" s="849"/>
      <c r="I397" s="849">
        <v>0</v>
      </c>
      <c r="J397" s="849">
        <v>5</v>
      </c>
      <c r="K397" s="849">
        <v>0</v>
      </c>
      <c r="L397" s="849"/>
      <c r="M397" s="849">
        <v>0</v>
      </c>
      <c r="N397" s="849">
        <v>6</v>
      </c>
      <c r="O397" s="849">
        <v>0</v>
      </c>
      <c r="P397" s="837"/>
      <c r="Q397" s="850">
        <v>0</v>
      </c>
    </row>
    <row r="398" spans="1:17" ht="14.4" customHeight="1" x14ac:dyDescent="0.3">
      <c r="A398" s="831" t="s">
        <v>585</v>
      </c>
      <c r="B398" s="832" t="s">
        <v>4852</v>
      </c>
      <c r="C398" s="832" t="s">
        <v>4728</v>
      </c>
      <c r="D398" s="832" t="s">
        <v>5318</v>
      </c>
      <c r="E398" s="832" t="s">
        <v>5320</v>
      </c>
      <c r="F398" s="849">
        <v>3</v>
      </c>
      <c r="G398" s="849">
        <v>0</v>
      </c>
      <c r="H398" s="849"/>
      <c r="I398" s="849">
        <v>0</v>
      </c>
      <c r="J398" s="849">
        <v>1</v>
      </c>
      <c r="K398" s="849">
        <v>0</v>
      </c>
      <c r="L398" s="849"/>
      <c r="M398" s="849">
        <v>0</v>
      </c>
      <c r="N398" s="849">
        <v>6</v>
      </c>
      <c r="O398" s="849">
        <v>0</v>
      </c>
      <c r="P398" s="837"/>
      <c r="Q398" s="850">
        <v>0</v>
      </c>
    </row>
    <row r="399" spans="1:17" ht="14.4" customHeight="1" x14ac:dyDescent="0.3">
      <c r="A399" s="831" t="s">
        <v>585</v>
      </c>
      <c r="B399" s="832" t="s">
        <v>4852</v>
      </c>
      <c r="C399" s="832" t="s">
        <v>4728</v>
      </c>
      <c r="D399" s="832" t="s">
        <v>5321</v>
      </c>
      <c r="E399" s="832" t="s">
        <v>5322</v>
      </c>
      <c r="F399" s="849">
        <v>9</v>
      </c>
      <c r="G399" s="849">
        <v>0</v>
      </c>
      <c r="H399" s="849"/>
      <c r="I399" s="849">
        <v>0</v>
      </c>
      <c r="J399" s="849">
        <v>14</v>
      </c>
      <c r="K399" s="849">
        <v>0</v>
      </c>
      <c r="L399" s="849"/>
      <c r="M399" s="849">
        <v>0</v>
      </c>
      <c r="N399" s="849">
        <v>10</v>
      </c>
      <c r="O399" s="849">
        <v>0</v>
      </c>
      <c r="P399" s="837"/>
      <c r="Q399" s="850">
        <v>0</v>
      </c>
    </row>
    <row r="400" spans="1:17" ht="14.4" customHeight="1" x14ac:dyDescent="0.3">
      <c r="A400" s="831" t="s">
        <v>585</v>
      </c>
      <c r="B400" s="832" t="s">
        <v>4852</v>
      </c>
      <c r="C400" s="832" t="s">
        <v>4728</v>
      </c>
      <c r="D400" s="832" t="s">
        <v>5323</v>
      </c>
      <c r="E400" s="832" t="s">
        <v>5324</v>
      </c>
      <c r="F400" s="849">
        <v>244</v>
      </c>
      <c r="G400" s="849">
        <v>0</v>
      </c>
      <c r="H400" s="849"/>
      <c r="I400" s="849">
        <v>0</v>
      </c>
      <c r="J400" s="849">
        <v>233</v>
      </c>
      <c r="K400" s="849">
        <v>0</v>
      </c>
      <c r="L400" s="849"/>
      <c r="M400" s="849">
        <v>0</v>
      </c>
      <c r="N400" s="849">
        <v>220</v>
      </c>
      <c r="O400" s="849">
        <v>0</v>
      </c>
      <c r="P400" s="837"/>
      <c r="Q400" s="850">
        <v>0</v>
      </c>
    </row>
    <row r="401" spans="1:17" ht="14.4" customHeight="1" x14ac:dyDescent="0.3">
      <c r="A401" s="831" t="s">
        <v>585</v>
      </c>
      <c r="B401" s="832" t="s">
        <v>4852</v>
      </c>
      <c r="C401" s="832" t="s">
        <v>4728</v>
      </c>
      <c r="D401" s="832" t="s">
        <v>5325</v>
      </c>
      <c r="E401" s="832" t="s">
        <v>5326</v>
      </c>
      <c r="F401" s="849"/>
      <c r="G401" s="849"/>
      <c r="H401" s="849"/>
      <c r="I401" s="849"/>
      <c r="J401" s="849">
        <v>1</v>
      </c>
      <c r="K401" s="849">
        <v>0</v>
      </c>
      <c r="L401" s="849"/>
      <c r="M401" s="849">
        <v>0</v>
      </c>
      <c r="N401" s="849"/>
      <c r="O401" s="849"/>
      <c r="P401" s="837"/>
      <c r="Q401" s="850"/>
    </row>
    <row r="402" spans="1:17" ht="14.4" customHeight="1" x14ac:dyDescent="0.3">
      <c r="A402" s="831" t="s">
        <v>585</v>
      </c>
      <c r="B402" s="832" t="s">
        <v>4852</v>
      </c>
      <c r="C402" s="832" t="s">
        <v>4728</v>
      </c>
      <c r="D402" s="832" t="s">
        <v>5325</v>
      </c>
      <c r="E402" s="832" t="s">
        <v>5327</v>
      </c>
      <c r="F402" s="849">
        <v>76</v>
      </c>
      <c r="G402" s="849">
        <v>0</v>
      </c>
      <c r="H402" s="849"/>
      <c r="I402" s="849">
        <v>0</v>
      </c>
      <c r="J402" s="849">
        <v>75</v>
      </c>
      <c r="K402" s="849">
        <v>0</v>
      </c>
      <c r="L402" s="849"/>
      <c r="M402" s="849">
        <v>0</v>
      </c>
      <c r="N402" s="849">
        <v>48</v>
      </c>
      <c r="O402" s="849">
        <v>0</v>
      </c>
      <c r="P402" s="837"/>
      <c r="Q402" s="850">
        <v>0</v>
      </c>
    </row>
    <row r="403" spans="1:17" ht="14.4" customHeight="1" x14ac:dyDescent="0.3">
      <c r="A403" s="831" t="s">
        <v>585</v>
      </c>
      <c r="B403" s="832" t="s">
        <v>4852</v>
      </c>
      <c r="C403" s="832" t="s">
        <v>4728</v>
      </c>
      <c r="D403" s="832" t="s">
        <v>5328</v>
      </c>
      <c r="E403" s="832" t="s">
        <v>5329</v>
      </c>
      <c r="F403" s="849">
        <v>2</v>
      </c>
      <c r="G403" s="849">
        <v>0</v>
      </c>
      <c r="H403" s="849"/>
      <c r="I403" s="849">
        <v>0</v>
      </c>
      <c r="J403" s="849">
        <v>3</v>
      </c>
      <c r="K403" s="849">
        <v>0</v>
      </c>
      <c r="L403" s="849"/>
      <c r="M403" s="849">
        <v>0</v>
      </c>
      <c r="N403" s="849"/>
      <c r="O403" s="849"/>
      <c r="P403" s="837"/>
      <c r="Q403" s="850"/>
    </row>
    <row r="404" spans="1:17" ht="14.4" customHeight="1" x14ac:dyDescent="0.3">
      <c r="A404" s="831" t="s">
        <v>585</v>
      </c>
      <c r="B404" s="832" t="s">
        <v>4852</v>
      </c>
      <c r="C404" s="832" t="s">
        <v>4728</v>
      </c>
      <c r="D404" s="832" t="s">
        <v>5330</v>
      </c>
      <c r="E404" s="832" t="s">
        <v>5331</v>
      </c>
      <c r="F404" s="849">
        <v>19</v>
      </c>
      <c r="G404" s="849">
        <v>0</v>
      </c>
      <c r="H404" s="849"/>
      <c r="I404" s="849">
        <v>0</v>
      </c>
      <c r="J404" s="849">
        <v>13</v>
      </c>
      <c r="K404" s="849">
        <v>0</v>
      </c>
      <c r="L404" s="849"/>
      <c r="M404" s="849">
        <v>0</v>
      </c>
      <c r="N404" s="849">
        <v>19</v>
      </c>
      <c r="O404" s="849">
        <v>0</v>
      </c>
      <c r="P404" s="837"/>
      <c r="Q404" s="850">
        <v>0</v>
      </c>
    </row>
    <row r="405" spans="1:17" ht="14.4" customHeight="1" x14ac:dyDescent="0.3">
      <c r="A405" s="831" t="s">
        <v>585</v>
      </c>
      <c r="B405" s="832" t="s">
        <v>4852</v>
      </c>
      <c r="C405" s="832" t="s">
        <v>4728</v>
      </c>
      <c r="D405" s="832" t="s">
        <v>5332</v>
      </c>
      <c r="E405" s="832" t="s">
        <v>5333</v>
      </c>
      <c r="F405" s="849">
        <v>12</v>
      </c>
      <c r="G405" s="849">
        <v>0</v>
      </c>
      <c r="H405" s="849"/>
      <c r="I405" s="849">
        <v>0</v>
      </c>
      <c r="J405" s="849">
        <v>9</v>
      </c>
      <c r="K405" s="849">
        <v>0</v>
      </c>
      <c r="L405" s="849"/>
      <c r="M405" s="849">
        <v>0</v>
      </c>
      <c r="N405" s="849">
        <v>13</v>
      </c>
      <c r="O405" s="849">
        <v>0</v>
      </c>
      <c r="P405" s="837"/>
      <c r="Q405" s="850">
        <v>0</v>
      </c>
    </row>
    <row r="406" spans="1:17" ht="14.4" customHeight="1" x14ac:dyDescent="0.3">
      <c r="A406" s="831" t="s">
        <v>585</v>
      </c>
      <c r="B406" s="832" t="s">
        <v>4852</v>
      </c>
      <c r="C406" s="832" t="s">
        <v>4728</v>
      </c>
      <c r="D406" s="832" t="s">
        <v>5334</v>
      </c>
      <c r="E406" s="832" t="s">
        <v>5335</v>
      </c>
      <c r="F406" s="849">
        <v>2</v>
      </c>
      <c r="G406" s="849">
        <v>0</v>
      </c>
      <c r="H406" s="849"/>
      <c r="I406" s="849">
        <v>0</v>
      </c>
      <c r="J406" s="849">
        <v>1</v>
      </c>
      <c r="K406" s="849">
        <v>0</v>
      </c>
      <c r="L406" s="849"/>
      <c r="M406" s="849">
        <v>0</v>
      </c>
      <c r="N406" s="849">
        <v>2</v>
      </c>
      <c r="O406" s="849">
        <v>0</v>
      </c>
      <c r="P406" s="837"/>
      <c r="Q406" s="850">
        <v>0</v>
      </c>
    </row>
    <row r="407" spans="1:17" ht="14.4" customHeight="1" x14ac:dyDescent="0.3">
      <c r="A407" s="831" t="s">
        <v>585</v>
      </c>
      <c r="B407" s="832" t="s">
        <v>4852</v>
      </c>
      <c r="C407" s="832" t="s">
        <v>4728</v>
      </c>
      <c r="D407" s="832" t="s">
        <v>5336</v>
      </c>
      <c r="E407" s="832" t="s">
        <v>5337</v>
      </c>
      <c r="F407" s="849">
        <v>42</v>
      </c>
      <c r="G407" s="849">
        <v>0</v>
      </c>
      <c r="H407" s="849"/>
      <c r="I407" s="849">
        <v>0</v>
      </c>
      <c r="J407" s="849">
        <v>48</v>
      </c>
      <c r="K407" s="849">
        <v>0</v>
      </c>
      <c r="L407" s="849"/>
      <c r="M407" s="849">
        <v>0</v>
      </c>
      <c r="N407" s="849">
        <v>34</v>
      </c>
      <c r="O407" s="849">
        <v>0</v>
      </c>
      <c r="P407" s="837"/>
      <c r="Q407" s="850">
        <v>0</v>
      </c>
    </row>
    <row r="408" spans="1:17" ht="14.4" customHeight="1" x14ac:dyDescent="0.3">
      <c r="A408" s="831" t="s">
        <v>585</v>
      </c>
      <c r="B408" s="832" t="s">
        <v>4852</v>
      </c>
      <c r="C408" s="832" t="s">
        <v>4728</v>
      </c>
      <c r="D408" s="832" t="s">
        <v>5336</v>
      </c>
      <c r="E408" s="832" t="s">
        <v>5338</v>
      </c>
      <c r="F408" s="849">
        <v>1</v>
      </c>
      <c r="G408" s="849">
        <v>0</v>
      </c>
      <c r="H408" s="849"/>
      <c r="I408" s="849">
        <v>0</v>
      </c>
      <c r="J408" s="849"/>
      <c r="K408" s="849"/>
      <c r="L408" s="849"/>
      <c r="M408" s="849"/>
      <c r="N408" s="849"/>
      <c r="O408" s="849"/>
      <c r="P408" s="837"/>
      <c r="Q408" s="850"/>
    </row>
    <row r="409" spans="1:17" ht="14.4" customHeight="1" x14ac:dyDescent="0.3">
      <c r="A409" s="831" t="s">
        <v>585</v>
      </c>
      <c r="B409" s="832" t="s">
        <v>4852</v>
      </c>
      <c r="C409" s="832" t="s">
        <v>4728</v>
      </c>
      <c r="D409" s="832" t="s">
        <v>5339</v>
      </c>
      <c r="E409" s="832" t="s">
        <v>5340</v>
      </c>
      <c r="F409" s="849"/>
      <c r="G409" s="849"/>
      <c r="H409" s="849"/>
      <c r="I409" s="849"/>
      <c r="J409" s="849">
        <v>2</v>
      </c>
      <c r="K409" s="849">
        <v>0</v>
      </c>
      <c r="L409" s="849"/>
      <c r="M409" s="849">
        <v>0</v>
      </c>
      <c r="N409" s="849">
        <v>1</v>
      </c>
      <c r="O409" s="849">
        <v>0</v>
      </c>
      <c r="P409" s="837"/>
      <c r="Q409" s="850">
        <v>0</v>
      </c>
    </row>
    <row r="410" spans="1:17" ht="14.4" customHeight="1" x14ac:dyDescent="0.3">
      <c r="A410" s="831" t="s">
        <v>585</v>
      </c>
      <c r="B410" s="832" t="s">
        <v>4852</v>
      </c>
      <c r="C410" s="832" t="s">
        <v>4728</v>
      </c>
      <c r="D410" s="832" t="s">
        <v>5341</v>
      </c>
      <c r="E410" s="832" t="s">
        <v>5342</v>
      </c>
      <c r="F410" s="849"/>
      <c r="G410" s="849"/>
      <c r="H410" s="849"/>
      <c r="I410" s="849"/>
      <c r="J410" s="849">
        <v>1</v>
      </c>
      <c r="K410" s="849">
        <v>0</v>
      </c>
      <c r="L410" s="849"/>
      <c r="M410" s="849">
        <v>0</v>
      </c>
      <c r="N410" s="849"/>
      <c r="O410" s="849"/>
      <c r="P410" s="837"/>
      <c r="Q410" s="850"/>
    </row>
    <row r="411" spans="1:17" ht="14.4" customHeight="1" x14ac:dyDescent="0.3">
      <c r="A411" s="831" t="s">
        <v>585</v>
      </c>
      <c r="B411" s="832" t="s">
        <v>4852</v>
      </c>
      <c r="C411" s="832" t="s">
        <v>4728</v>
      </c>
      <c r="D411" s="832" t="s">
        <v>5343</v>
      </c>
      <c r="E411" s="832" t="s">
        <v>5344</v>
      </c>
      <c r="F411" s="849"/>
      <c r="G411" s="849"/>
      <c r="H411" s="849"/>
      <c r="I411" s="849"/>
      <c r="J411" s="849">
        <v>2</v>
      </c>
      <c r="K411" s="849">
        <v>0</v>
      </c>
      <c r="L411" s="849"/>
      <c r="M411" s="849">
        <v>0</v>
      </c>
      <c r="N411" s="849">
        <v>2</v>
      </c>
      <c r="O411" s="849">
        <v>0</v>
      </c>
      <c r="P411" s="837"/>
      <c r="Q411" s="850">
        <v>0</v>
      </c>
    </row>
    <row r="412" spans="1:17" ht="14.4" customHeight="1" x14ac:dyDescent="0.3">
      <c r="A412" s="831" t="s">
        <v>585</v>
      </c>
      <c r="B412" s="832" t="s">
        <v>4852</v>
      </c>
      <c r="C412" s="832" t="s">
        <v>4728</v>
      </c>
      <c r="D412" s="832" t="s">
        <v>5345</v>
      </c>
      <c r="E412" s="832" t="s">
        <v>5346</v>
      </c>
      <c r="F412" s="849">
        <v>1</v>
      </c>
      <c r="G412" s="849">
        <v>0</v>
      </c>
      <c r="H412" s="849"/>
      <c r="I412" s="849">
        <v>0</v>
      </c>
      <c r="J412" s="849"/>
      <c r="K412" s="849"/>
      <c r="L412" s="849"/>
      <c r="M412" s="849"/>
      <c r="N412" s="849"/>
      <c r="O412" s="849"/>
      <c r="P412" s="837"/>
      <c r="Q412" s="850"/>
    </row>
    <row r="413" spans="1:17" ht="14.4" customHeight="1" x14ac:dyDescent="0.3">
      <c r="A413" s="831" t="s">
        <v>585</v>
      </c>
      <c r="B413" s="832" t="s">
        <v>4852</v>
      </c>
      <c r="C413" s="832" t="s">
        <v>4728</v>
      </c>
      <c r="D413" s="832" t="s">
        <v>5347</v>
      </c>
      <c r="E413" s="832" t="s">
        <v>5348</v>
      </c>
      <c r="F413" s="849">
        <v>4</v>
      </c>
      <c r="G413" s="849">
        <v>0</v>
      </c>
      <c r="H413" s="849"/>
      <c r="I413" s="849">
        <v>0</v>
      </c>
      <c r="J413" s="849">
        <v>6</v>
      </c>
      <c r="K413" s="849">
        <v>0</v>
      </c>
      <c r="L413" s="849"/>
      <c r="M413" s="849">
        <v>0</v>
      </c>
      <c r="N413" s="849">
        <v>4</v>
      </c>
      <c r="O413" s="849">
        <v>0</v>
      </c>
      <c r="P413" s="837"/>
      <c r="Q413" s="850">
        <v>0</v>
      </c>
    </row>
    <row r="414" spans="1:17" ht="14.4" customHeight="1" x14ac:dyDescent="0.3">
      <c r="A414" s="831" t="s">
        <v>585</v>
      </c>
      <c r="B414" s="832" t="s">
        <v>4852</v>
      </c>
      <c r="C414" s="832" t="s">
        <v>4728</v>
      </c>
      <c r="D414" s="832" t="s">
        <v>5349</v>
      </c>
      <c r="E414" s="832" t="s">
        <v>5350</v>
      </c>
      <c r="F414" s="849">
        <v>4</v>
      </c>
      <c r="G414" s="849">
        <v>0</v>
      </c>
      <c r="H414" s="849"/>
      <c r="I414" s="849">
        <v>0</v>
      </c>
      <c r="J414" s="849">
        <v>5</v>
      </c>
      <c r="K414" s="849">
        <v>0</v>
      </c>
      <c r="L414" s="849"/>
      <c r="M414" s="849">
        <v>0</v>
      </c>
      <c r="N414" s="849">
        <v>2</v>
      </c>
      <c r="O414" s="849">
        <v>0</v>
      </c>
      <c r="P414" s="837"/>
      <c r="Q414" s="850">
        <v>0</v>
      </c>
    </row>
    <row r="415" spans="1:17" ht="14.4" customHeight="1" x14ac:dyDescent="0.3">
      <c r="A415" s="831" t="s">
        <v>585</v>
      </c>
      <c r="B415" s="832" t="s">
        <v>4852</v>
      </c>
      <c r="C415" s="832" t="s">
        <v>4728</v>
      </c>
      <c r="D415" s="832" t="s">
        <v>5351</v>
      </c>
      <c r="E415" s="832" t="s">
        <v>5352</v>
      </c>
      <c r="F415" s="849">
        <v>4</v>
      </c>
      <c r="G415" s="849">
        <v>0</v>
      </c>
      <c r="H415" s="849"/>
      <c r="I415" s="849">
        <v>0</v>
      </c>
      <c r="J415" s="849">
        <v>1</v>
      </c>
      <c r="K415" s="849">
        <v>0</v>
      </c>
      <c r="L415" s="849"/>
      <c r="M415" s="849">
        <v>0</v>
      </c>
      <c r="N415" s="849">
        <v>1</v>
      </c>
      <c r="O415" s="849">
        <v>0</v>
      </c>
      <c r="P415" s="837"/>
      <c r="Q415" s="850">
        <v>0</v>
      </c>
    </row>
    <row r="416" spans="1:17" ht="14.4" customHeight="1" x14ac:dyDescent="0.3">
      <c r="A416" s="831" t="s">
        <v>585</v>
      </c>
      <c r="B416" s="832" t="s">
        <v>4852</v>
      </c>
      <c r="C416" s="832" t="s">
        <v>4728</v>
      </c>
      <c r="D416" s="832" t="s">
        <v>5353</v>
      </c>
      <c r="E416" s="832" t="s">
        <v>5354</v>
      </c>
      <c r="F416" s="849">
        <v>3</v>
      </c>
      <c r="G416" s="849">
        <v>0</v>
      </c>
      <c r="H416" s="849"/>
      <c r="I416" s="849">
        <v>0</v>
      </c>
      <c r="J416" s="849">
        <v>2</v>
      </c>
      <c r="K416" s="849">
        <v>0</v>
      </c>
      <c r="L416" s="849"/>
      <c r="M416" s="849">
        <v>0</v>
      </c>
      <c r="N416" s="849">
        <v>2</v>
      </c>
      <c r="O416" s="849">
        <v>0</v>
      </c>
      <c r="P416" s="837"/>
      <c r="Q416" s="850">
        <v>0</v>
      </c>
    </row>
    <row r="417" spans="1:17" ht="14.4" customHeight="1" x14ac:dyDescent="0.3">
      <c r="A417" s="831" t="s">
        <v>585</v>
      </c>
      <c r="B417" s="832" t="s">
        <v>4852</v>
      </c>
      <c r="C417" s="832" t="s">
        <v>4728</v>
      </c>
      <c r="D417" s="832" t="s">
        <v>5355</v>
      </c>
      <c r="E417" s="832" t="s">
        <v>5356</v>
      </c>
      <c r="F417" s="849"/>
      <c r="G417" s="849"/>
      <c r="H417" s="849"/>
      <c r="I417" s="849"/>
      <c r="J417" s="849">
        <v>2</v>
      </c>
      <c r="K417" s="849">
        <v>0</v>
      </c>
      <c r="L417" s="849"/>
      <c r="M417" s="849">
        <v>0</v>
      </c>
      <c r="N417" s="849"/>
      <c r="O417" s="849"/>
      <c r="P417" s="837"/>
      <c r="Q417" s="850"/>
    </row>
    <row r="418" spans="1:17" ht="14.4" customHeight="1" x14ac:dyDescent="0.3">
      <c r="A418" s="831" t="s">
        <v>585</v>
      </c>
      <c r="B418" s="832" t="s">
        <v>4852</v>
      </c>
      <c r="C418" s="832" t="s">
        <v>4728</v>
      </c>
      <c r="D418" s="832" t="s">
        <v>5357</v>
      </c>
      <c r="E418" s="832" t="s">
        <v>5358</v>
      </c>
      <c r="F418" s="849">
        <v>2</v>
      </c>
      <c r="G418" s="849">
        <v>0</v>
      </c>
      <c r="H418" s="849"/>
      <c r="I418" s="849">
        <v>0</v>
      </c>
      <c r="J418" s="849">
        <v>3</v>
      </c>
      <c r="K418" s="849">
        <v>0</v>
      </c>
      <c r="L418" s="849"/>
      <c r="M418" s="849">
        <v>0</v>
      </c>
      <c r="N418" s="849">
        <v>2</v>
      </c>
      <c r="O418" s="849">
        <v>0</v>
      </c>
      <c r="P418" s="837"/>
      <c r="Q418" s="850">
        <v>0</v>
      </c>
    </row>
    <row r="419" spans="1:17" ht="14.4" customHeight="1" x14ac:dyDescent="0.3">
      <c r="A419" s="831" t="s">
        <v>585</v>
      </c>
      <c r="B419" s="832" t="s">
        <v>4852</v>
      </c>
      <c r="C419" s="832" t="s">
        <v>4728</v>
      </c>
      <c r="D419" s="832" t="s">
        <v>5359</v>
      </c>
      <c r="E419" s="832" t="s">
        <v>5360</v>
      </c>
      <c r="F419" s="849"/>
      <c r="G419" s="849"/>
      <c r="H419" s="849"/>
      <c r="I419" s="849"/>
      <c r="J419" s="849">
        <v>2</v>
      </c>
      <c r="K419" s="849">
        <v>0</v>
      </c>
      <c r="L419" s="849"/>
      <c r="M419" s="849">
        <v>0</v>
      </c>
      <c r="N419" s="849">
        <v>1</v>
      </c>
      <c r="O419" s="849">
        <v>0</v>
      </c>
      <c r="P419" s="837"/>
      <c r="Q419" s="850">
        <v>0</v>
      </c>
    </row>
    <row r="420" spans="1:17" ht="14.4" customHeight="1" x14ac:dyDescent="0.3">
      <c r="A420" s="831" t="s">
        <v>585</v>
      </c>
      <c r="B420" s="832" t="s">
        <v>4852</v>
      </c>
      <c r="C420" s="832" t="s">
        <v>4728</v>
      </c>
      <c r="D420" s="832" t="s">
        <v>5361</v>
      </c>
      <c r="E420" s="832" t="s">
        <v>5362</v>
      </c>
      <c r="F420" s="849">
        <v>12</v>
      </c>
      <c r="G420" s="849">
        <v>0</v>
      </c>
      <c r="H420" s="849"/>
      <c r="I420" s="849">
        <v>0</v>
      </c>
      <c r="J420" s="849">
        <v>20</v>
      </c>
      <c r="K420" s="849">
        <v>0</v>
      </c>
      <c r="L420" s="849"/>
      <c r="M420" s="849">
        <v>0</v>
      </c>
      <c r="N420" s="849">
        <v>26</v>
      </c>
      <c r="O420" s="849">
        <v>0</v>
      </c>
      <c r="P420" s="837"/>
      <c r="Q420" s="850">
        <v>0</v>
      </c>
    </row>
    <row r="421" spans="1:17" ht="14.4" customHeight="1" x14ac:dyDescent="0.3">
      <c r="A421" s="831" t="s">
        <v>585</v>
      </c>
      <c r="B421" s="832" t="s">
        <v>4852</v>
      </c>
      <c r="C421" s="832" t="s">
        <v>4728</v>
      </c>
      <c r="D421" s="832" t="s">
        <v>5361</v>
      </c>
      <c r="E421" s="832" t="s">
        <v>5363</v>
      </c>
      <c r="F421" s="849">
        <v>40</v>
      </c>
      <c r="G421" s="849">
        <v>0</v>
      </c>
      <c r="H421" s="849"/>
      <c r="I421" s="849">
        <v>0</v>
      </c>
      <c r="J421" s="849">
        <v>7</v>
      </c>
      <c r="K421" s="849">
        <v>0</v>
      </c>
      <c r="L421" s="849"/>
      <c r="M421" s="849">
        <v>0</v>
      </c>
      <c r="N421" s="849">
        <v>27</v>
      </c>
      <c r="O421" s="849">
        <v>0</v>
      </c>
      <c r="P421" s="837"/>
      <c r="Q421" s="850">
        <v>0</v>
      </c>
    </row>
    <row r="422" spans="1:17" ht="14.4" customHeight="1" x14ac:dyDescent="0.3">
      <c r="A422" s="831" t="s">
        <v>585</v>
      </c>
      <c r="B422" s="832" t="s">
        <v>4852</v>
      </c>
      <c r="C422" s="832" t="s">
        <v>4728</v>
      </c>
      <c r="D422" s="832" t="s">
        <v>5364</v>
      </c>
      <c r="E422" s="832" t="s">
        <v>5365</v>
      </c>
      <c r="F422" s="849"/>
      <c r="G422" s="849"/>
      <c r="H422" s="849"/>
      <c r="I422" s="849"/>
      <c r="J422" s="849"/>
      <c r="K422" s="849"/>
      <c r="L422" s="849"/>
      <c r="M422" s="849"/>
      <c r="N422" s="849">
        <v>3</v>
      </c>
      <c r="O422" s="849">
        <v>0</v>
      </c>
      <c r="P422" s="837"/>
      <c r="Q422" s="850">
        <v>0</v>
      </c>
    </row>
    <row r="423" spans="1:17" ht="14.4" customHeight="1" x14ac:dyDescent="0.3">
      <c r="A423" s="831" t="s">
        <v>585</v>
      </c>
      <c r="B423" s="832" t="s">
        <v>4852</v>
      </c>
      <c r="C423" s="832" t="s">
        <v>4728</v>
      </c>
      <c r="D423" s="832" t="s">
        <v>5364</v>
      </c>
      <c r="E423" s="832" t="s">
        <v>5366</v>
      </c>
      <c r="F423" s="849"/>
      <c r="G423" s="849"/>
      <c r="H423" s="849"/>
      <c r="I423" s="849"/>
      <c r="J423" s="849"/>
      <c r="K423" s="849"/>
      <c r="L423" s="849"/>
      <c r="M423" s="849"/>
      <c r="N423" s="849">
        <v>3</v>
      </c>
      <c r="O423" s="849">
        <v>0</v>
      </c>
      <c r="P423" s="837"/>
      <c r="Q423" s="850">
        <v>0</v>
      </c>
    </row>
    <row r="424" spans="1:17" ht="14.4" customHeight="1" x14ac:dyDescent="0.3">
      <c r="A424" s="831" t="s">
        <v>585</v>
      </c>
      <c r="B424" s="832" t="s">
        <v>4852</v>
      </c>
      <c r="C424" s="832" t="s">
        <v>4728</v>
      </c>
      <c r="D424" s="832" t="s">
        <v>5367</v>
      </c>
      <c r="E424" s="832" t="s">
        <v>5368</v>
      </c>
      <c r="F424" s="849">
        <v>1</v>
      </c>
      <c r="G424" s="849">
        <v>0</v>
      </c>
      <c r="H424" s="849"/>
      <c r="I424" s="849">
        <v>0</v>
      </c>
      <c r="J424" s="849"/>
      <c r="K424" s="849"/>
      <c r="L424" s="849"/>
      <c r="M424" s="849"/>
      <c r="N424" s="849"/>
      <c r="O424" s="849"/>
      <c r="P424" s="837"/>
      <c r="Q424" s="850"/>
    </row>
    <row r="425" spans="1:17" ht="14.4" customHeight="1" x14ac:dyDescent="0.3">
      <c r="A425" s="831" t="s">
        <v>585</v>
      </c>
      <c r="B425" s="832" t="s">
        <v>4852</v>
      </c>
      <c r="C425" s="832" t="s">
        <v>4728</v>
      </c>
      <c r="D425" s="832" t="s">
        <v>5369</v>
      </c>
      <c r="E425" s="832" t="s">
        <v>5370</v>
      </c>
      <c r="F425" s="849">
        <v>1</v>
      </c>
      <c r="G425" s="849">
        <v>0</v>
      </c>
      <c r="H425" s="849"/>
      <c r="I425" s="849">
        <v>0</v>
      </c>
      <c r="J425" s="849"/>
      <c r="K425" s="849"/>
      <c r="L425" s="849"/>
      <c r="M425" s="849"/>
      <c r="N425" s="849">
        <v>2</v>
      </c>
      <c r="O425" s="849">
        <v>0</v>
      </c>
      <c r="P425" s="837"/>
      <c r="Q425" s="850">
        <v>0</v>
      </c>
    </row>
    <row r="426" spans="1:17" ht="14.4" customHeight="1" x14ac:dyDescent="0.3">
      <c r="A426" s="831" t="s">
        <v>585</v>
      </c>
      <c r="B426" s="832" t="s">
        <v>4852</v>
      </c>
      <c r="C426" s="832" t="s">
        <v>4728</v>
      </c>
      <c r="D426" s="832" t="s">
        <v>5371</v>
      </c>
      <c r="E426" s="832" t="s">
        <v>5372</v>
      </c>
      <c r="F426" s="849">
        <v>1</v>
      </c>
      <c r="G426" s="849">
        <v>0</v>
      </c>
      <c r="H426" s="849"/>
      <c r="I426" s="849">
        <v>0</v>
      </c>
      <c r="J426" s="849"/>
      <c r="K426" s="849"/>
      <c r="L426" s="849"/>
      <c r="M426" s="849"/>
      <c r="N426" s="849"/>
      <c r="O426" s="849"/>
      <c r="P426" s="837"/>
      <c r="Q426" s="850"/>
    </row>
    <row r="427" spans="1:17" ht="14.4" customHeight="1" x14ac:dyDescent="0.3">
      <c r="A427" s="831" t="s">
        <v>585</v>
      </c>
      <c r="B427" s="832" t="s">
        <v>4852</v>
      </c>
      <c r="C427" s="832" t="s">
        <v>4728</v>
      </c>
      <c r="D427" s="832" t="s">
        <v>5373</v>
      </c>
      <c r="E427" s="832" t="s">
        <v>5374</v>
      </c>
      <c r="F427" s="849">
        <v>1</v>
      </c>
      <c r="G427" s="849">
        <v>0</v>
      </c>
      <c r="H427" s="849"/>
      <c r="I427" s="849">
        <v>0</v>
      </c>
      <c r="J427" s="849"/>
      <c r="K427" s="849"/>
      <c r="L427" s="849"/>
      <c r="M427" s="849"/>
      <c r="N427" s="849">
        <v>2</v>
      </c>
      <c r="O427" s="849">
        <v>0</v>
      </c>
      <c r="P427" s="837"/>
      <c r="Q427" s="850">
        <v>0</v>
      </c>
    </row>
    <row r="428" spans="1:17" ht="14.4" customHeight="1" x14ac:dyDescent="0.3">
      <c r="A428" s="831" t="s">
        <v>585</v>
      </c>
      <c r="B428" s="832" t="s">
        <v>4852</v>
      </c>
      <c r="C428" s="832" t="s">
        <v>4728</v>
      </c>
      <c r="D428" s="832" t="s">
        <v>5375</v>
      </c>
      <c r="E428" s="832" t="s">
        <v>5376</v>
      </c>
      <c r="F428" s="849"/>
      <c r="G428" s="849"/>
      <c r="H428" s="849"/>
      <c r="I428" s="849"/>
      <c r="J428" s="849"/>
      <c r="K428" s="849"/>
      <c r="L428" s="849"/>
      <c r="M428" s="849"/>
      <c r="N428" s="849">
        <v>1</v>
      </c>
      <c r="O428" s="849">
        <v>0</v>
      </c>
      <c r="P428" s="837"/>
      <c r="Q428" s="850">
        <v>0</v>
      </c>
    </row>
    <row r="429" spans="1:17" ht="14.4" customHeight="1" x14ac:dyDescent="0.3">
      <c r="A429" s="831" t="s">
        <v>585</v>
      </c>
      <c r="B429" s="832" t="s">
        <v>4852</v>
      </c>
      <c r="C429" s="832" t="s">
        <v>4728</v>
      </c>
      <c r="D429" s="832" t="s">
        <v>5375</v>
      </c>
      <c r="E429" s="832" t="s">
        <v>5377</v>
      </c>
      <c r="F429" s="849">
        <v>1</v>
      </c>
      <c r="G429" s="849">
        <v>0</v>
      </c>
      <c r="H429" s="849"/>
      <c r="I429" s="849">
        <v>0</v>
      </c>
      <c r="J429" s="849"/>
      <c r="K429" s="849"/>
      <c r="L429" s="849"/>
      <c r="M429" s="849"/>
      <c r="N429" s="849"/>
      <c r="O429" s="849"/>
      <c r="P429" s="837"/>
      <c r="Q429" s="850"/>
    </row>
    <row r="430" spans="1:17" ht="14.4" customHeight="1" x14ac:dyDescent="0.3">
      <c r="A430" s="831" t="s">
        <v>585</v>
      </c>
      <c r="B430" s="832" t="s">
        <v>4852</v>
      </c>
      <c r="C430" s="832" t="s">
        <v>4728</v>
      </c>
      <c r="D430" s="832" t="s">
        <v>5378</v>
      </c>
      <c r="E430" s="832" t="s">
        <v>5379</v>
      </c>
      <c r="F430" s="849"/>
      <c r="G430" s="849"/>
      <c r="H430" s="849"/>
      <c r="I430" s="849"/>
      <c r="J430" s="849"/>
      <c r="K430" s="849"/>
      <c r="L430" s="849"/>
      <c r="M430" s="849"/>
      <c r="N430" s="849">
        <v>1</v>
      </c>
      <c r="O430" s="849">
        <v>0</v>
      </c>
      <c r="P430" s="837"/>
      <c r="Q430" s="850">
        <v>0</v>
      </c>
    </row>
    <row r="431" spans="1:17" ht="14.4" customHeight="1" x14ac:dyDescent="0.3">
      <c r="A431" s="831" t="s">
        <v>585</v>
      </c>
      <c r="B431" s="832" t="s">
        <v>4852</v>
      </c>
      <c r="C431" s="832" t="s">
        <v>4728</v>
      </c>
      <c r="D431" s="832" t="s">
        <v>4874</v>
      </c>
      <c r="E431" s="832" t="s">
        <v>4875</v>
      </c>
      <c r="F431" s="849">
        <v>3</v>
      </c>
      <c r="G431" s="849">
        <v>2157</v>
      </c>
      <c r="H431" s="849"/>
      <c r="I431" s="849">
        <v>719</v>
      </c>
      <c r="J431" s="849"/>
      <c r="K431" s="849"/>
      <c r="L431" s="849"/>
      <c r="M431" s="849"/>
      <c r="N431" s="849"/>
      <c r="O431" s="849"/>
      <c r="P431" s="837"/>
      <c r="Q431" s="850"/>
    </row>
    <row r="432" spans="1:17" ht="14.4" customHeight="1" x14ac:dyDescent="0.3">
      <c r="A432" s="831" t="s">
        <v>585</v>
      </c>
      <c r="B432" s="832" t="s">
        <v>4852</v>
      </c>
      <c r="C432" s="832" t="s">
        <v>4728</v>
      </c>
      <c r="D432" s="832" t="s">
        <v>4859</v>
      </c>
      <c r="E432" s="832" t="s">
        <v>4918</v>
      </c>
      <c r="F432" s="849">
        <v>1</v>
      </c>
      <c r="G432" s="849">
        <v>0</v>
      </c>
      <c r="H432" s="849"/>
      <c r="I432" s="849">
        <v>0</v>
      </c>
      <c r="J432" s="849">
        <v>1</v>
      </c>
      <c r="K432" s="849">
        <v>0</v>
      </c>
      <c r="L432" s="849"/>
      <c r="M432" s="849">
        <v>0</v>
      </c>
      <c r="N432" s="849"/>
      <c r="O432" s="849"/>
      <c r="P432" s="837"/>
      <c r="Q432" s="850"/>
    </row>
    <row r="433" spans="1:17" ht="14.4" customHeight="1" x14ac:dyDescent="0.3">
      <c r="A433" s="831" t="s">
        <v>585</v>
      </c>
      <c r="B433" s="832" t="s">
        <v>4852</v>
      </c>
      <c r="C433" s="832" t="s">
        <v>4728</v>
      </c>
      <c r="D433" s="832" t="s">
        <v>4859</v>
      </c>
      <c r="E433" s="832" t="s">
        <v>4860</v>
      </c>
      <c r="F433" s="849">
        <v>350</v>
      </c>
      <c r="G433" s="849">
        <v>0</v>
      </c>
      <c r="H433" s="849"/>
      <c r="I433" s="849">
        <v>0</v>
      </c>
      <c r="J433" s="849">
        <v>352</v>
      </c>
      <c r="K433" s="849">
        <v>0</v>
      </c>
      <c r="L433" s="849"/>
      <c r="M433" s="849">
        <v>0</v>
      </c>
      <c r="N433" s="849">
        <v>332</v>
      </c>
      <c r="O433" s="849">
        <v>0</v>
      </c>
      <c r="P433" s="837"/>
      <c r="Q433" s="850">
        <v>0</v>
      </c>
    </row>
    <row r="434" spans="1:17" ht="14.4" customHeight="1" x14ac:dyDescent="0.3">
      <c r="A434" s="831" t="s">
        <v>585</v>
      </c>
      <c r="B434" s="832" t="s">
        <v>4852</v>
      </c>
      <c r="C434" s="832" t="s">
        <v>4728</v>
      </c>
      <c r="D434" s="832" t="s">
        <v>4760</v>
      </c>
      <c r="E434" s="832" t="s">
        <v>4761</v>
      </c>
      <c r="F434" s="849">
        <v>24</v>
      </c>
      <c r="G434" s="849">
        <v>2060</v>
      </c>
      <c r="H434" s="849">
        <v>2.6614987080103361</v>
      </c>
      <c r="I434" s="849">
        <v>85.833333333333329</v>
      </c>
      <c r="J434" s="849">
        <v>9</v>
      </c>
      <c r="K434" s="849">
        <v>774</v>
      </c>
      <c r="L434" s="849">
        <v>1</v>
      </c>
      <c r="M434" s="849">
        <v>86</v>
      </c>
      <c r="N434" s="849">
        <v>7</v>
      </c>
      <c r="O434" s="849">
        <v>602</v>
      </c>
      <c r="P434" s="837">
        <v>0.77777777777777779</v>
      </c>
      <c r="Q434" s="850">
        <v>86</v>
      </c>
    </row>
    <row r="435" spans="1:17" ht="14.4" customHeight="1" x14ac:dyDescent="0.3">
      <c r="A435" s="831" t="s">
        <v>585</v>
      </c>
      <c r="B435" s="832" t="s">
        <v>4852</v>
      </c>
      <c r="C435" s="832" t="s">
        <v>4728</v>
      </c>
      <c r="D435" s="832" t="s">
        <v>4760</v>
      </c>
      <c r="E435" s="832" t="s">
        <v>4762</v>
      </c>
      <c r="F435" s="849"/>
      <c r="G435" s="849"/>
      <c r="H435" s="849"/>
      <c r="I435" s="849"/>
      <c r="J435" s="849">
        <v>4</v>
      </c>
      <c r="K435" s="849">
        <v>344</v>
      </c>
      <c r="L435" s="849">
        <v>1</v>
      </c>
      <c r="M435" s="849">
        <v>86</v>
      </c>
      <c r="N435" s="849"/>
      <c r="O435" s="849"/>
      <c r="P435" s="837"/>
      <c r="Q435" s="850"/>
    </row>
    <row r="436" spans="1:17" ht="14.4" customHeight="1" x14ac:dyDescent="0.3">
      <c r="A436" s="831" t="s">
        <v>585</v>
      </c>
      <c r="B436" s="832" t="s">
        <v>4852</v>
      </c>
      <c r="C436" s="832" t="s">
        <v>4728</v>
      </c>
      <c r="D436" s="832" t="s">
        <v>5380</v>
      </c>
      <c r="E436" s="832" t="s">
        <v>5381</v>
      </c>
      <c r="F436" s="849">
        <v>1</v>
      </c>
      <c r="G436" s="849">
        <v>532</v>
      </c>
      <c r="H436" s="849">
        <v>1</v>
      </c>
      <c r="I436" s="849">
        <v>532</v>
      </c>
      <c r="J436" s="849">
        <v>1</v>
      </c>
      <c r="K436" s="849">
        <v>532</v>
      </c>
      <c r="L436" s="849">
        <v>1</v>
      </c>
      <c r="M436" s="849">
        <v>532</v>
      </c>
      <c r="N436" s="849">
        <v>2</v>
      </c>
      <c r="O436" s="849">
        <v>1068</v>
      </c>
      <c r="P436" s="837">
        <v>2.007518796992481</v>
      </c>
      <c r="Q436" s="850">
        <v>534</v>
      </c>
    </row>
    <row r="437" spans="1:17" ht="14.4" customHeight="1" x14ac:dyDescent="0.3">
      <c r="A437" s="831" t="s">
        <v>585</v>
      </c>
      <c r="B437" s="832" t="s">
        <v>4852</v>
      </c>
      <c r="C437" s="832" t="s">
        <v>4728</v>
      </c>
      <c r="D437" s="832" t="s">
        <v>5380</v>
      </c>
      <c r="E437" s="832" t="s">
        <v>5382</v>
      </c>
      <c r="F437" s="849">
        <v>192</v>
      </c>
      <c r="G437" s="849">
        <v>102079</v>
      </c>
      <c r="H437" s="849">
        <v>1.1220925119817087</v>
      </c>
      <c r="I437" s="849">
        <v>531.66145833333337</v>
      </c>
      <c r="J437" s="849">
        <v>171</v>
      </c>
      <c r="K437" s="849">
        <v>90972</v>
      </c>
      <c r="L437" s="849">
        <v>1</v>
      </c>
      <c r="M437" s="849">
        <v>532</v>
      </c>
      <c r="N437" s="849">
        <v>176</v>
      </c>
      <c r="O437" s="849">
        <v>93980</v>
      </c>
      <c r="P437" s="837">
        <v>1.0330651189376951</v>
      </c>
      <c r="Q437" s="850">
        <v>533.97727272727275</v>
      </c>
    </row>
    <row r="438" spans="1:17" ht="14.4" customHeight="1" x14ac:dyDescent="0.3">
      <c r="A438" s="831" t="s">
        <v>585</v>
      </c>
      <c r="B438" s="832" t="s">
        <v>4852</v>
      </c>
      <c r="C438" s="832" t="s">
        <v>4728</v>
      </c>
      <c r="D438" s="832" t="s">
        <v>5383</v>
      </c>
      <c r="E438" s="832" t="s">
        <v>5384</v>
      </c>
      <c r="F438" s="849">
        <v>3172</v>
      </c>
      <c r="G438" s="849">
        <v>3092812</v>
      </c>
      <c r="H438" s="849">
        <v>0.99164091759774253</v>
      </c>
      <c r="I438" s="849">
        <v>975.03530895334177</v>
      </c>
      <c r="J438" s="849">
        <v>3198</v>
      </c>
      <c r="K438" s="849">
        <v>3118883</v>
      </c>
      <c r="L438" s="849">
        <v>1</v>
      </c>
      <c r="M438" s="849">
        <v>975.26047529706068</v>
      </c>
      <c r="N438" s="849">
        <v>2844</v>
      </c>
      <c r="O438" s="849">
        <v>2853730</v>
      </c>
      <c r="P438" s="837">
        <v>0.91498462750927179</v>
      </c>
      <c r="Q438" s="850">
        <v>1003.4212376933896</v>
      </c>
    </row>
    <row r="439" spans="1:17" ht="14.4" customHeight="1" x14ac:dyDescent="0.3">
      <c r="A439" s="831" t="s">
        <v>585</v>
      </c>
      <c r="B439" s="832" t="s">
        <v>4852</v>
      </c>
      <c r="C439" s="832" t="s">
        <v>4728</v>
      </c>
      <c r="D439" s="832" t="s">
        <v>5385</v>
      </c>
      <c r="E439" s="832" t="s">
        <v>5386</v>
      </c>
      <c r="F439" s="849">
        <v>3</v>
      </c>
      <c r="G439" s="849">
        <v>0</v>
      </c>
      <c r="H439" s="849"/>
      <c r="I439" s="849">
        <v>0</v>
      </c>
      <c r="J439" s="849">
        <v>8</v>
      </c>
      <c r="K439" s="849">
        <v>0</v>
      </c>
      <c r="L439" s="849"/>
      <c r="M439" s="849">
        <v>0</v>
      </c>
      <c r="N439" s="849"/>
      <c r="O439" s="849"/>
      <c r="P439" s="837"/>
      <c r="Q439" s="850"/>
    </row>
    <row r="440" spans="1:17" ht="14.4" customHeight="1" x14ac:dyDescent="0.3">
      <c r="A440" s="831" t="s">
        <v>585</v>
      </c>
      <c r="B440" s="832" t="s">
        <v>4852</v>
      </c>
      <c r="C440" s="832" t="s">
        <v>4728</v>
      </c>
      <c r="D440" s="832" t="s">
        <v>5387</v>
      </c>
      <c r="E440" s="832" t="s">
        <v>5388</v>
      </c>
      <c r="F440" s="849">
        <v>77</v>
      </c>
      <c r="G440" s="849">
        <v>3767248</v>
      </c>
      <c r="H440" s="849">
        <v>0.88461085085649205</v>
      </c>
      <c r="I440" s="849">
        <v>48925.2987012987</v>
      </c>
      <c r="J440" s="849">
        <v>87</v>
      </c>
      <c r="K440" s="849">
        <v>4258650</v>
      </c>
      <c r="L440" s="849">
        <v>1</v>
      </c>
      <c r="M440" s="849">
        <v>48950</v>
      </c>
      <c r="N440" s="849">
        <v>71</v>
      </c>
      <c r="O440" s="849">
        <v>3477793</v>
      </c>
      <c r="P440" s="837">
        <v>0.81664212837401529</v>
      </c>
      <c r="Q440" s="850">
        <v>48983</v>
      </c>
    </row>
    <row r="441" spans="1:17" ht="14.4" customHeight="1" x14ac:dyDescent="0.3">
      <c r="A441" s="831" t="s">
        <v>585</v>
      </c>
      <c r="B441" s="832" t="s">
        <v>4852</v>
      </c>
      <c r="C441" s="832" t="s">
        <v>4728</v>
      </c>
      <c r="D441" s="832" t="s">
        <v>5389</v>
      </c>
      <c r="E441" s="832" t="s">
        <v>5390</v>
      </c>
      <c r="F441" s="849">
        <v>10</v>
      </c>
      <c r="G441" s="849">
        <v>18750</v>
      </c>
      <c r="H441" s="849">
        <v>1.6657782515991471</v>
      </c>
      <c r="I441" s="849">
        <v>1875</v>
      </c>
      <c r="J441" s="849">
        <v>6</v>
      </c>
      <c r="K441" s="849">
        <v>11256</v>
      </c>
      <c r="L441" s="849">
        <v>1</v>
      </c>
      <c r="M441" s="849">
        <v>1876</v>
      </c>
      <c r="N441" s="849">
        <v>2</v>
      </c>
      <c r="O441" s="849">
        <v>3756</v>
      </c>
      <c r="P441" s="837">
        <v>0.33368869936034118</v>
      </c>
      <c r="Q441" s="850">
        <v>1878</v>
      </c>
    </row>
    <row r="442" spans="1:17" ht="14.4" customHeight="1" x14ac:dyDescent="0.3">
      <c r="A442" s="831" t="s">
        <v>585</v>
      </c>
      <c r="B442" s="832" t="s">
        <v>4852</v>
      </c>
      <c r="C442" s="832" t="s">
        <v>4728</v>
      </c>
      <c r="D442" s="832" t="s">
        <v>4922</v>
      </c>
      <c r="E442" s="832" t="s">
        <v>4923</v>
      </c>
      <c r="F442" s="849"/>
      <c r="G442" s="849"/>
      <c r="H442" s="849"/>
      <c r="I442" s="849"/>
      <c r="J442" s="849">
        <v>1</v>
      </c>
      <c r="K442" s="849">
        <v>9346</v>
      </c>
      <c r="L442" s="849">
        <v>1</v>
      </c>
      <c r="M442" s="849">
        <v>9346</v>
      </c>
      <c r="N442" s="849">
        <v>1</v>
      </c>
      <c r="O442" s="849">
        <v>9361</v>
      </c>
      <c r="P442" s="837">
        <v>1.0016049646907768</v>
      </c>
      <c r="Q442" s="850">
        <v>9361</v>
      </c>
    </row>
    <row r="443" spans="1:17" ht="14.4" customHeight="1" x14ac:dyDescent="0.3">
      <c r="A443" s="831" t="s">
        <v>585</v>
      </c>
      <c r="B443" s="832" t="s">
        <v>4852</v>
      </c>
      <c r="C443" s="832" t="s">
        <v>4728</v>
      </c>
      <c r="D443" s="832" t="s">
        <v>4797</v>
      </c>
      <c r="E443" s="832" t="s">
        <v>5391</v>
      </c>
      <c r="F443" s="849">
        <v>4</v>
      </c>
      <c r="G443" s="849">
        <v>1776</v>
      </c>
      <c r="H443" s="849">
        <v>3.9910112359550562</v>
      </c>
      <c r="I443" s="849">
        <v>444</v>
      </c>
      <c r="J443" s="849">
        <v>1</v>
      </c>
      <c r="K443" s="849">
        <v>445</v>
      </c>
      <c r="L443" s="849">
        <v>1</v>
      </c>
      <c r="M443" s="849">
        <v>445</v>
      </c>
      <c r="N443" s="849">
        <v>1</v>
      </c>
      <c r="O443" s="849">
        <v>446</v>
      </c>
      <c r="P443" s="837">
        <v>1.002247191011236</v>
      </c>
      <c r="Q443" s="850">
        <v>446</v>
      </c>
    </row>
    <row r="444" spans="1:17" ht="14.4" customHeight="1" x14ac:dyDescent="0.3">
      <c r="A444" s="831" t="s">
        <v>585</v>
      </c>
      <c r="B444" s="832" t="s">
        <v>4852</v>
      </c>
      <c r="C444" s="832" t="s">
        <v>4728</v>
      </c>
      <c r="D444" s="832" t="s">
        <v>4797</v>
      </c>
      <c r="E444" s="832" t="s">
        <v>4798</v>
      </c>
      <c r="F444" s="849">
        <v>19</v>
      </c>
      <c r="G444" s="849">
        <v>8428</v>
      </c>
      <c r="H444" s="849">
        <v>1.8939325842696628</v>
      </c>
      <c r="I444" s="849">
        <v>443.57894736842104</v>
      </c>
      <c r="J444" s="849">
        <v>10</v>
      </c>
      <c r="K444" s="849">
        <v>4450</v>
      </c>
      <c r="L444" s="849">
        <v>1</v>
      </c>
      <c r="M444" s="849">
        <v>445</v>
      </c>
      <c r="N444" s="849">
        <v>19</v>
      </c>
      <c r="O444" s="849">
        <v>8474</v>
      </c>
      <c r="P444" s="837">
        <v>1.9042696629213482</v>
      </c>
      <c r="Q444" s="850">
        <v>446</v>
      </c>
    </row>
    <row r="445" spans="1:17" ht="14.4" customHeight="1" x14ac:dyDescent="0.3">
      <c r="A445" s="831" t="s">
        <v>585</v>
      </c>
      <c r="B445" s="832" t="s">
        <v>4852</v>
      </c>
      <c r="C445" s="832" t="s">
        <v>4728</v>
      </c>
      <c r="D445" s="832" t="s">
        <v>4925</v>
      </c>
      <c r="E445" s="832" t="s">
        <v>4926</v>
      </c>
      <c r="F445" s="849">
        <v>53</v>
      </c>
      <c r="G445" s="849">
        <v>45741</v>
      </c>
      <c r="H445" s="849">
        <v>1.9585099550417469</v>
      </c>
      <c r="I445" s="849">
        <v>863.03773584905662</v>
      </c>
      <c r="J445" s="849">
        <v>27</v>
      </c>
      <c r="K445" s="849">
        <v>23355</v>
      </c>
      <c r="L445" s="849">
        <v>1</v>
      </c>
      <c r="M445" s="849">
        <v>865</v>
      </c>
      <c r="N445" s="849">
        <v>53</v>
      </c>
      <c r="O445" s="849">
        <v>45898</v>
      </c>
      <c r="P445" s="837">
        <v>1.9652322843074288</v>
      </c>
      <c r="Q445" s="850">
        <v>866</v>
      </c>
    </row>
    <row r="446" spans="1:17" ht="14.4" customHeight="1" x14ac:dyDescent="0.3">
      <c r="A446" s="831" t="s">
        <v>585</v>
      </c>
      <c r="B446" s="832" t="s">
        <v>4852</v>
      </c>
      <c r="C446" s="832" t="s">
        <v>4728</v>
      </c>
      <c r="D446" s="832" t="s">
        <v>5392</v>
      </c>
      <c r="E446" s="832" t="s">
        <v>5393</v>
      </c>
      <c r="F446" s="849">
        <v>27</v>
      </c>
      <c r="G446" s="849">
        <v>0</v>
      </c>
      <c r="H446" s="849"/>
      <c r="I446" s="849">
        <v>0</v>
      </c>
      <c r="J446" s="849">
        <v>16</v>
      </c>
      <c r="K446" s="849">
        <v>0</v>
      </c>
      <c r="L446" s="849"/>
      <c r="M446" s="849">
        <v>0</v>
      </c>
      <c r="N446" s="849">
        <v>21</v>
      </c>
      <c r="O446" s="849">
        <v>0</v>
      </c>
      <c r="P446" s="837"/>
      <c r="Q446" s="850">
        <v>0</v>
      </c>
    </row>
    <row r="447" spans="1:17" ht="14.4" customHeight="1" x14ac:dyDescent="0.3">
      <c r="A447" s="831" t="s">
        <v>585</v>
      </c>
      <c r="B447" s="832" t="s">
        <v>4852</v>
      </c>
      <c r="C447" s="832" t="s">
        <v>4728</v>
      </c>
      <c r="D447" s="832" t="s">
        <v>5392</v>
      </c>
      <c r="E447" s="832" t="s">
        <v>5394</v>
      </c>
      <c r="F447" s="849">
        <v>3</v>
      </c>
      <c r="G447" s="849">
        <v>0</v>
      </c>
      <c r="H447" s="849"/>
      <c r="I447" s="849">
        <v>0</v>
      </c>
      <c r="J447" s="849">
        <v>1</v>
      </c>
      <c r="K447" s="849">
        <v>0</v>
      </c>
      <c r="L447" s="849"/>
      <c r="M447" s="849">
        <v>0</v>
      </c>
      <c r="N447" s="849">
        <v>6</v>
      </c>
      <c r="O447" s="849">
        <v>0</v>
      </c>
      <c r="P447" s="837"/>
      <c r="Q447" s="850">
        <v>0</v>
      </c>
    </row>
    <row r="448" spans="1:17" ht="14.4" customHeight="1" x14ac:dyDescent="0.3">
      <c r="A448" s="831" t="s">
        <v>585</v>
      </c>
      <c r="B448" s="832" t="s">
        <v>4852</v>
      </c>
      <c r="C448" s="832" t="s">
        <v>4728</v>
      </c>
      <c r="D448" s="832" t="s">
        <v>4933</v>
      </c>
      <c r="E448" s="832" t="s">
        <v>4934</v>
      </c>
      <c r="F448" s="849">
        <v>1</v>
      </c>
      <c r="G448" s="849">
        <v>0</v>
      </c>
      <c r="H448" s="849"/>
      <c r="I448" s="849">
        <v>0</v>
      </c>
      <c r="J448" s="849">
        <v>2</v>
      </c>
      <c r="K448" s="849">
        <v>0</v>
      </c>
      <c r="L448" s="849"/>
      <c r="M448" s="849">
        <v>0</v>
      </c>
      <c r="N448" s="849">
        <v>1</v>
      </c>
      <c r="O448" s="849">
        <v>0</v>
      </c>
      <c r="P448" s="837"/>
      <c r="Q448" s="850">
        <v>0</v>
      </c>
    </row>
    <row r="449" spans="1:17" ht="14.4" customHeight="1" x14ac:dyDescent="0.3">
      <c r="A449" s="831" t="s">
        <v>585</v>
      </c>
      <c r="B449" s="832" t="s">
        <v>4852</v>
      </c>
      <c r="C449" s="832" t="s">
        <v>4728</v>
      </c>
      <c r="D449" s="832" t="s">
        <v>4933</v>
      </c>
      <c r="E449" s="832" t="s">
        <v>4935</v>
      </c>
      <c r="F449" s="849">
        <v>311</v>
      </c>
      <c r="G449" s="849">
        <v>0</v>
      </c>
      <c r="H449" s="849"/>
      <c r="I449" s="849">
        <v>0</v>
      </c>
      <c r="J449" s="849">
        <v>316</v>
      </c>
      <c r="K449" s="849">
        <v>0</v>
      </c>
      <c r="L449" s="849"/>
      <c r="M449" s="849">
        <v>0</v>
      </c>
      <c r="N449" s="849">
        <v>293</v>
      </c>
      <c r="O449" s="849">
        <v>0</v>
      </c>
      <c r="P449" s="837"/>
      <c r="Q449" s="850">
        <v>0</v>
      </c>
    </row>
    <row r="450" spans="1:17" ht="14.4" customHeight="1" x14ac:dyDescent="0.3">
      <c r="A450" s="831" t="s">
        <v>585</v>
      </c>
      <c r="B450" s="832" t="s">
        <v>4852</v>
      </c>
      <c r="C450" s="832" t="s">
        <v>4728</v>
      </c>
      <c r="D450" s="832" t="s">
        <v>5395</v>
      </c>
      <c r="E450" s="832" t="s">
        <v>5396</v>
      </c>
      <c r="F450" s="849">
        <v>265</v>
      </c>
      <c r="G450" s="849">
        <v>10248168</v>
      </c>
      <c r="H450" s="849">
        <v>1.0722737040485202</v>
      </c>
      <c r="I450" s="849">
        <v>38672.332075471699</v>
      </c>
      <c r="J450" s="849">
        <v>247</v>
      </c>
      <c r="K450" s="849">
        <v>9557418</v>
      </c>
      <c r="L450" s="849">
        <v>1</v>
      </c>
      <c r="M450" s="849">
        <v>38694</v>
      </c>
      <c r="N450" s="849">
        <v>233</v>
      </c>
      <c r="O450" s="849">
        <v>9022401</v>
      </c>
      <c r="P450" s="837">
        <v>0.94402075958171972</v>
      </c>
      <c r="Q450" s="850">
        <v>38722.751072961371</v>
      </c>
    </row>
    <row r="451" spans="1:17" ht="14.4" customHeight="1" x14ac:dyDescent="0.3">
      <c r="A451" s="831" t="s">
        <v>585</v>
      </c>
      <c r="B451" s="832" t="s">
        <v>4852</v>
      </c>
      <c r="C451" s="832" t="s">
        <v>4728</v>
      </c>
      <c r="D451" s="832" t="s">
        <v>5395</v>
      </c>
      <c r="E451" s="832" t="s">
        <v>5397</v>
      </c>
      <c r="F451" s="849">
        <v>1</v>
      </c>
      <c r="G451" s="849">
        <v>38684</v>
      </c>
      <c r="H451" s="849">
        <v>0.99974156199927633</v>
      </c>
      <c r="I451" s="849">
        <v>38684</v>
      </c>
      <c r="J451" s="849">
        <v>1</v>
      </c>
      <c r="K451" s="849">
        <v>38694</v>
      </c>
      <c r="L451" s="849">
        <v>1</v>
      </c>
      <c r="M451" s="849">
        <v>38694</v>
      </c>
      <c r="N451" s="849">
        <v>3</v>
      </c>
      <c r="O451" s="849">
        <v>116169</v>
      </c>
      <c r="P451" s="837">
        <v>3.0022484106062954</v>
      </c>
      <c r="Q451" s="850">
        <v>38723</v>
      </c>
    </row>
    <row r="452" spans="1:17" ht="14.4" customHeight="1" x14ac:dyDescent="0.3">
      <c r="A452" s="831" t="s">
        <v>585</v>
      </c>
      <c r="B452" s="832" t="s">
        <v>4852</v>
      </c>
      <c r="C452" s="832" t="s">
        <v>4728</v>
      </c>
      <c r="D452" s="832" t="s">
        <v>4940</v>
      </c>
      <c r="E452" s="832" t="s">
        <v>4941</v>
      </c>
      <c r="F452" s="849">
        <v>132</v>
      </c>
      <c r="G452" s="849">
        <v>0</v>
      </c>
      <c r="H452" s="849"/>
      <c r="I452" s="849">
        <v>0</v>
      </c>
      <c r="J452" s="849">
        <v>137</v>
      </c>
      <c r="K452" s="849">
        <v>0</v>
      </c>
      <c r="L452" s="849"/>
      <c r="M452" s="849">
        <v>0</v>
      </c>
      <c r="N452" s="849">
        <v>116</v>
      </c>
      <c r="O452" s="849">
        <v>0</v>
      </c>
      <c r="P452" s="837"/>
      <c r="Q452" s="850">
        <v>0</v>
      </c>
    </row>
    <row r="453" spans="1:17" ht="14.4" customHeight="1" x14ac:dyDescent="0.3">
      <c r="A453" s="831" t="s">
        <v>585</v>
      </c>
      <c r="B453" s="832" t="s">
        <v>4852</v>
      </c>
      <c r="C453" s="832" t="s">
        <v>4728</v>
      </c>
      <c r="D453" s="832" t="s">
        <v>4940</v>
      </c>
      <c r="E453" s="832" t="s">
        <v>4942</v>
      </c>
      <c r="F453" s="849">
        <v>2</v>
      </c>
      <c r="G453" s="849">
        <v>0</v>
      </c>
      <c r="H453" s="849"/>
      <c r="I453" s="849">
        <v>0</v>
      </c>
      <c r="J453" s="849">
        <v>1</v>
      </c>
      <c r="K453" s="849">
        <v>0</v>
      </c>
      <c r="L453" s="849"/>
      <c r="M453" s="849">
        <v>0</v>
      </c>
      <c r="N453" s="849">
        <v>2</v>
      </c>
      <c r="O453" s="849">
        <v>0</v>
      </c>
      <c r="P453" s="837"/>
      <c r="Q453" s="850">
        <v>0</v>
      </c>
    </row>
    <row r="454" spans="1:17" ht="14.4" customHeight="1" x14ac:dyDescent="0.3">
      <c r="A454" s="831" t="s">
        <v>585</v>
      </c>
      <c r="B454" s="832" t="s">
        <v>4852</v>
      </c>
      <c r="C454" s="832" t="s">
        <v>4728</v>
      </c>
      <c r="D454" s="832" t="s">
        <v>5398</v>
      </c>
      <c r="E454" s="832" t="s">
        <v>5399</v>
      </c>
      <c r="F454" s="849"/>
      <c r="G454" s="849"/>
      <c r="H454" s="849"/>
      <c r="I454" s="849"/>
      <c r="J454" s="849"/>
      <c r="K454" s="849"/>
      <c r="L454" s="849"/>
      <c r="M454" s="849"/>
      <c r="N454" s="849">
        <v>1</v>
      </c>
      <c r="O454" s="849">
        <v>0</v>
      </c>
      <c r="P454" s="837"/>
      <c r="Q454" s="850">
        <v>0</v>
      </c>
    </row>
    <row r="455" spans="1:17" ht="14.4" customHeight="1" x14ac:dyDescent="0.3">
      <c r="A455" s="831" t="s">
        <v>585</v>
      </c>
      <c r="B455" s="832" t="s">
        <v>4852</v>
      </c>
      <c r="C455" s="832" t="s">
        <v>4728</v>
      </c>
      <c r="D455" s="832" t="s">
        <v>4806</v>
      </c>
      <c r="E455" s="832" t="s">
        <v>4807</v>
      </c>
      <c r="F455" s="849">
        <v>339</v>
      </c>
      <c r="G455" s="849">
        <v>126085</v>
      </c>
      <c r="H455" s="849">
        <v>0.96031105288813068</v>
      </c>
      <c r="I455" s="849">
        <v>371.93215339233041</v>
      </c>
      <c r="J455" s="849">
        <v>352</v>
      </c>
      <c r="K455" s="849">
        <v>131296</v>
      </c>
      <c r="L455" s="849">
        <v>1</v>
      </c>
      <c r="M455" s="849">
        <v>373</v>
      </c>
      <c r="N455" s="849">
        <v>342</v>
      </c>
      <c r="O455" s="849">
        <v>127908</v>
      </c>
      <c r="P455" s="837">
        <v>0.97419571045576403</v>
      </c>
      <c r="Q455" s="850">
        <v>374</v>
      </c>
    </row>
    <row r="456" spans="1:17" ht="14.4" customHeight="1" x14ac:dyDescent="0.3">
      <c r="A456" s="831" t="s">
        <v>585</v>
      </c>
      <c r="B456" s="832" t="s">
        <v>4852</v>
      </c>
      <c r="C456" s="832" t="s">
        <v>4728</v>
      </c>
      <c r="D456" s="832" t="s">
        <v>5400</v>
      </c>
      <c r="E456" s="832" t="s">
        <v>5401</v>
      </c>
      <c r="F456" s="849">
        <v>246</v>
      </c>
      <c r="G456" s="849">
        <v>0</v>
      </c>
      <c r="H456" s="849"/>
      <c r="I456" s="849">
        <v>0</v>
      </c>
      <c r="J456" s="849">
        <v>237</v>
      </c>
      <c r="K456" s="849">
        <v>0</v>
      </c>
      <c r="L456" s="849"/>
      <c r="M456" s="849">
        <v>0</v>
      </c>
      <c r="N456" s="849">
        <v>237</v>
      </c>
      <c r="O456" s="849">
        <v>0</v>
      </c>
      <c r="P456" s="837"/>
      <c r="Q456" s="850">
        <v>0</v>
      </c>
    </row>
    <row r="457" spans="1:17" ht="14.4" customHeight="1" x14ac:dyDescent="0.3">
      <c r="A457" s="831" t="s">
        <v>585</v>
      </c>
      <c r="B457" s="832" t="s">
        <v>4852</v>
      </c>
      <c r="C457" s="832" t="s">
        <v>4728</v>
      </c>
      <c r="D457" s="832" t="s">
        <v>5400</v>
      </c>
      <c r="E457" s="832" t="s">
        <v>5402</v>
      </c>
      <c r="F457" s="849">
        <v>1</v>
      </c>
      <c r="G457" s="849">
        <v>0</v>
      </c>
      <c r="H457" s="849"/>
      <c r="I457" s="849">
        <v>0</v>
      </c>
      <c r="J457" s="849">
        <v>1</v>
      </c>
      <c r="K457" s="849">
        <v>0</v>
      </c>
      <c r="L457" s="849"/>
      <c r="M457" s="849">
        <v>0</v>
      </c>
      <c r="N457" s="849">
        <v>2</v>
      </c>
      <c r="O457" s="849">
        <v>0</v>
      </c>
      <c r="P457" s="837"/>
      <c r="Q457" s="850">
        <v>0</v>
      </c>
    </row>
    <row r="458" spans="1:17" ht="14.4" customHeight="1" x14ac:dyDescent="0.3">
      <c r="A458" s="831" t="s">
        <v>585</v>
      </c>
      <c r="B458" s="832" t="s">
        <v>4852</v>
      </c>
      <c r="C458" s="832" t="s">
        <v>4728</v>
      </c>
      <c r="D458" s="832" t="s">
        <v>4861</v>
      </c>
      <c r="E458" s="832" t="s">
        <v>4945</v>
      </c>
      <c r="F458" s="849"/>
      <c r="G458" s="849"/>
      <c r="H458" s="849"/>
      <c r="I458" s="849"/>
      <c r="J458" s="849">
        <v>3</v>
      </c>
      <c r="K458" s="849">
        <v>0</v>
      </c>
      <c r="L458" s="849"/>
      <c r="M458" s="849">
        <v>0</v>
      </c>
      <c r="N458" s="849">
        <v>2</v>
      </c>
      <c r="O458" s="849">
        <v>0</v>
      </c>
      <c r="P458" s="837"/>
      <c r="Q458" s="850">
        <v>0</v>
      </c>
    </row>
    <row r="459" spans="1:17" ht="14.4" customHeight="1" x14ac:dyDescent="0.3">
      <c r="A459" s="831" t="s">
        <v>585</v>
      </c>
      <c r="B459" s="832" t="s">
        <v>4852</v>
      </c>
      <c r="C459" s="832" t="s">
        <v>4728</v>
      </c>
      <c r="D459" s="832" t="s">
        <v>4861</v>
      </c>
      <c r="E459" s="832" t="s">
        <v>4862</v>
      </c>
      <c r="F459" s="849">
        <v>42</v>
      </c>
      <c r="G459" s="849">
        <v>0</v>
      </c>
      <c r="H459" s="849"/>
      <c r="I459" s="849">
        <v>0</v>
      </c>
      <c r="J459" s="849">
        <v>37</v>
      </c>
      <c r="K459" s="849">
        <v>0</v>
      </c>
      <c r="L459" s="849"/>
      <c r="M459" s="849">
        <v>0</v>
      </c>
      <c r="N459" s="849">
        <v>27</v>
      </c>
      <c r="O459" s="849">
        <v>0</v>
      </c>
      <c r="P459" s="837"/>
      <c r="Q459" s="850">
        <v>0</v>
      </c>
    </row>
    <row r="460" spans="1:17" ht="14.4" customHeight="1" x14ac:dyDescent="0.3">
      <c r="A460" s="831" t="s">
        <v>585</v>
      </c>
      <c r="B460" s="832" t="s">
        <v>4852</v>
      </c>
      <c r="C460" s="832" t="s">
        <v>4728</v>
      </c>
      <c r="D460" s="832" t="s">
        <v>5403</v>
      </c>
      <c r="E460" s="832" t="s">
        <v>5404</v>
      </c>
      <c r="F460" s="849">
        <v>1</v>
      </c>
      <c r="G460" s="849">
        <v>0</v>
      </c>
      <c r="H460" s="849"/>
      <c r="I460" s="849">
        <v>0</v>
      </c>
      <c r="J460" s="849">
        <v>1</v>
      </c>
      <c r="K460" s="849">
        <v>0</v>
      </c>
      <c r="L460" s="849"/>
      <c r="M460" s="849">
        <v>0</v>
      </c>
      <c r="N460" s="849">
        <v>1</v>
      </c>
      <c r="O460" s="849">
        <v>0</v>
      </c>
      <c r="P460" s="837"/>
      <c r="Q460" s="850">
        <v>0</v>
      </c>
    </row>
    <row r="461" spans="1:17" ht="14.4" customHeight="1" x14ac:dyDescent="0.3">
      <c r="A461" s="831" t="s">
        <v>585</v>
      </c>
      <c r="B461" s="832" t="s">
        <v>4852</v>
      </c>
      <c r="C461" s="832" t="s">
        <v>4728</v>
      </c>
      <c r="D461" s="832" t="s">
        <v>5403</v>
      </c>
      <c r="E461" s="832" t="s">
        <v>5405</v>
      </c>
      <c r="F461" s="849">
        <v>13</v>
      </c>
      <c r="G461" s="849">
        <v>0</v>
      </c>
      <c r="H461" s="849"/>
      <c r="I461" s="849">
        <v>0</v>
      </c>
      <c r="J461" s="849">
        <v>13</v>
      </c>
      <c r="K461" s="849">
        <v>0</v>
      </c>
      <c r="L461" s="849"/>
      <c r="M461" s="849">
        <v>0</v>
      </c>
      <c r="N461" s="849">
        <v>12</v>
      </c>
      <c r="O461" s="849">
        <v>0</v>
      </c>
      <c r="P461" s="837"/>
      <c r="Q461" s="850">
        <v>0</v>
      </c>
    </row>
    <row r="462" spans="1:17" ht="14.4" customHeight="1" x14ac:dyDescent="0.3">
      <c r="A462" s="831" t="s">
        <v>585</v>
      </c>
      <c r="B462" s="832" t="s">
        <v>4852</v>
      </c>
      <c r="C462" s="832" t="s">
        <v>4728</v>
      </c>
      <c r="D462" s="832" t="s">
        <v>5406</v>
      </c>
      <c r="E462" s="832" t="s">
        <v>5407</v>
      </c>
      <c r="F462" s="849">
        <v>66</v>
      </c>
      <c r="G462" s="849">
        <v>0</v>
      </c>
      <c r="H462" s="849"/>
      <c r="I462" s="849">
        <v>0</v>
      </c>
      <c r="J462" s="849">
        <v>81</v>
      </c>
      <c r="K462" s="849">
        <v>0</v>
      </c>
      <c r="L462" s="849"/>
      <c r="M462" s="849">
        <v>0</v>
      </c>
      <c r="N462" s="849">
        <v>64</v>
      </c>
      <c r="O462" s="849">
        <v>0</v>
      </c>
      <c r="P462" s="837"/>
      <c r="Q462" s="850">
        <v>0</v>
      </c>
    </row>
    <row r="463" spans="1:17" ht="14.4" customHeight="1" x14ac:dyDescent="0.3">
      <c r="A463" s="831" t="s">
        <v>585</v>
      </c>
      <c r="B463" s="832" t="s">
        <v>4852</v>
      </c>
      <c r="C463" s="832" t="s">
        <v>4728</v>
      </c>
      <c r="D463" s="832" t="s">
        <v>5408</v>
      </c>
      <c r="E463" s="832" t="s">
        <v>5409</v>
      </c>
      <c r="F463" s="849">
        <v>2</v>
      </c>
      <c r="G463" s="849">
        <v>13908</v>
      </c>
      <c r="H463" s="849">
        <v>0.66637918643093286</v>
      </c>
      <c r="I463" s="849">
        <v>6954</v>
      </c>
      <c r="J463" s="849">
        <v>3</v>
      </c>
      <c r="K463" s="849">
        <v>20871</v>
      </c>
      <c r="L463" s="849">
        <v>1</v>
      </c>
      <c r="M463" s="849">
        <v>6957</v>
      </c>
      <c r="N463" s="849">
        <v>6</v>
      </c>
      <c r="O463" s="849">
        <v>41784</v>
      </c>
      <c r="P463" s="837">
        <v>2.0020123616501366</v>
      </c>
      <c r="Q463" s="850">
        <v>6964</v>
      </c>
    </row>
    <row r="464" spans="1:17" ht="14.4" customHeight="1" x14ac:dyDescent="0.3">
      <c r="A464" s="831" t="s">
        <v>585</v>
      </c>
      <c r="B464" s="832" t="s">
        <v>4852</v>
      </c>
      <c r="C464" s="832" t="s">
        <v>4728</v>
      </c>
      <c r="D464" s="832" t="s">
        <v>5408</v>
      </c>
      <c r="E464" s="832" t="s">
        <v>5410</v>
      </c>
      <c r="F464" s="849">
        <v>18</v>
      </c>
      <c r="G464" s="849">
        <v>125099</v>
      </c>
      <c r="H464" s="849">
        <v>1.7981745005030905</v>
      </c>
      <c r="I464" s="849">
        <v>6949.9444444444443</v>
      </c>
      <c r="J464" s="849">
        <v>10</v>
      </c>
      <c r="K464" s="849">
        <v>69570</v>
      </c>
      <c r="L464" s="849">
        <v>1</v>
      </c>
      <c r="M464" s="849">
        <v>6957</v>
      </c>
      <c r="N464" s="849">
        <v>11</v>
      </c>
      <c r="O464" s="849">
        <v>76604</v>
      </c>
      <c r="P464" s="837">
        <v>1.1011067989075751</v>
      </c>
      <c r="Q464" s="850">
        <v>6964</v>
      </c>
    </row>
    <row r="465" spans="1:17" ht="14.4" customHeight="1" x14ac:dyDescent="0.3">
      <c r="A465" s="831" t="s">
        <v>585</v>
      </c>
      <c r="B465" s="832" t="s">
        <v>4852</v>
      </c>
      <c r="C465" s="832" t="s">
        <v>4728</v>
      </c>
      <c r="D465" s="832" t="s">
        <v>5411</v>
      </c>
      <c r="E465" s="832" t="s">
        <v>5412</v>
      </c>
      <c r="F465" s="849">
        <v>6</v>
      </c>
      <c r="G465" s="849">
        <v>0</v>
      </c>
      <c r="H465" s="849"/>
      <c r="I465" s="849">
        <v>0</v>
      </c>
      <c r="J465" s="849">
        <v>2</v>
      </c>
      <c r="K465" s="849">
        <v>0</v>
      </c>
      <c r="L465" s="849"/>
      <c r="M465" s="849">
        <v>0</v>
      </c>
      <c r="N465" s="849">
        <v>7</v>
      </c>
      <c r="O465" s="849">
        <v>0</v>
      </c>
      <c r="P465" s="837"/>
      <c r="Q465" s="850">
        <v>0</v>
      </c>
    </row>
    <row r="466" spans="1:17" ht="14.4" customHeight="1" x14ac:dyDescent="0.3">
      <c r="A466" s="831" t="s">
        <v>585</v>
      </c>
      <c r="B466" s="832" t="s">
        <v>4852</v>
      </c>
      <c r="C466" s="832" t="s">
        <v>4728</v>
      </c>
      <c r="D466" s="832" t="s">
        <v>4809</v>
      </c>
      <c r="E466" s="832" t="s">
        <v>4810</v>
      </c>
      <c r="F466" s="849">
        <v>427</v>
      </c>
      <c r="G466" s="849">
        <v>107177</v>
      </c>
      <c r="H466" s="849">
        <v>1.0190930787589498</v>
      </c>
      <c r="I466" s="849">
        <v>251</v>
      </c>
      <c r="J466" s="849">
        <v>419</v>
      </c>
      <c r="K466" s="849">
        <v>105169</v>
      </c>
      <c r="L466" s="849">
        <v>1</v>
      </c>
      <c r="M466" s="849">
        <v>251</v>
      </c>
      <c r="N466" s="849">
        <v>415</v>
      </c>
      <c r="O466" s="849">
        <v>104580</v>
      </c>
      <c r="P466" s="837">
        <v>0.99439949034411279</v>
      </c>
      <c r="Q466" s="850">
        <v>252</v>
      </c>
    </row>
    <row r="467" spans="1:17" ht="14.4" customHeight="1" x14ac:dyDescent="0.3">
      <c r="A467" s="831" t="s">
        <v>585</v>
      </c>
      <c r="B467" s="832" t="s">
        <v>4852</v>
      </c>
      <c r="C467" s="832" t="s">
        <v>4728</v>
      </c>
      <c r="D467" s="832" t="s">
        <v>5413</v>
      </c>
      <c r="E467" s="832" t="s">
        <v>5414</v>
      </c>
      <c r="F467" s="849">
        <v>8</v>
      </c>
      <c r="G467" s="849">
        <v>104576</v>
      </c>
      <c r="H467" s="849">
        <v>0.4442745108035312</v>
      </c>
      <c r="I467" s="849">
        <v>13072</v>
      </c>
      <c r="J467" s="849">
        <v>18</v>
      </c>
      <c r="K467" s="849">
        <v>235386</v>
      </c>
      <c r="L467" s="849">
        <v>1</v>
      </c>
      <c r="M467" s="849">
        <v>13077</v>
      </c>
      <c r="N467" s="849">
        <v>20</v>
      </c>
      <c r="O467" s="849">
        <v>261780</v>
      </c>
      <c r="P467" s="837">
        <v>1.1121307129565905</v>
      </c>
      <c r="Q467" s="850">
        <v>13089</v>
      </c>
    </row>
    <row r="468" spans="1:17" ht="14.4" customHeight="1" x14ac:dyDescent="0.3">
      <c r="A468" s="831" t="s">
        <v>585</v>
      </c>
      <c r="B468" s="832" t="s">
        <v>4852</v>
      </c>
      <c r="C468" s="832" t="s">
        <v>4728</v>
      </c>
      <c r="D468" s="832" t="s">
        <v>5413</v>
      </c>
      <c r="E468" s="832" t="s">
        <v>5415</v>
      </c>
      <c r="F468" s="849">
        <v>2</v>
      </c>
      <c r="G468" s="849">
        <v>26144</v>
      </c>
      <c r="H468" s="849"/>
      <c r="I468" s="849">
        <v>13072</v>
      </c>
      <c r="J468" s="849"/>
      <c r="K468" s="849"/>
      <c r="L468" s="849"/>
      <c r="M468" s="849"/>
      <c r="N468" s="849">
        <v>1</v>
      </c>
      <c r="O468" s="849">
        <v>13089</v>
      </c>
      <c r="P468" s="837"/>
      <c r="Q468" s="850">
        <v>13089</v>
      </c>
    </row>
    <row r="469" spans="1:17" ht="14.4" customHeight="1" x14ac:dyDescent="0.3">
      <c r="A469" s="831" t="s">
        <v>585</v>
      </c>
      <c r="B469" s="832" t="s">
        <v>4852</v>
      </c>
      <c r="C469" s="832" t="s">
        <v>4728</v>
      </c>
      <c r="D469" s="832" t="s">
        <v>5416</v>
      </c>
      <c r="E469" s="832" t="s">
        <v>5417</v>
      </c>
      <c r="F469" s="849">
        <v>1</v>
      </c>
      <c r="G469" s="849">
        <v>4234</v>
      </c>
      <c r="H469" s="849">
        <v>0.95640388524960473</v>
      </c>
      <c r="I469" s="849">
        <v>4234</v>
      </c>
      <c r="J469" s="849">
        <v>1</v>
      </c>
      <c r="K469" s="849">
        <v>4427</v>
      </c>
      <c r="L469" s="849">
        <v>1</v>
      </c>
      <c r="M469" s="849">
        <v>4427</v>
      </c>
      <c r="N469" s="849">
        <v>2</v>
      </c>
      <c r="O469" s="849">
        <v>8859</v>
      </c>
      <c r="P469" s="837">
        <v>2.0011294330246217</v>
      </c>
      <c r="Q469" s="850">
        <v>4429.5</v>
      </c>
    </row>
    <row r="470" spans="1:17" ht="14.4" customHeight="1" x14ac:dyDescent="0.3">
      <c r="A470" s="831" t="s">
        <v>585</v>
      </c>
      <c r="B470" s="832" t="s">
        <v>4852</v>
      </c>
      <c r="C470" s="832" t="s">
        <v>4728</v>
      </c>
      <c r="D470" s="832" t="s">
        <v>5416</v>
      </c>
      <c r="E470" s="832" t="s">
        <v>5418</v>
      </c>
      <c r="F470" s="849">
        <v>2</v>
      </c>
      <c r="G470" s="849">
        <v>8852</v>
      </c>
      <c r="H470" s="849">
        <v>0.66651607559671711</v>
      </c>
      <c r="I470" s="849">
        <v>4426</v>
      </c>
      <c r="J470" s="849">
        <v>3</v>
      </c>
      <c r="K470" s="849">
        <v>13281</v>
      </c>
      <c r="L470" s="849">
        <v>1</v>
      </c>
      <c r="M470" s="849">
        <v>4427</v>
      </c>
      <c r="N470" s="849"/>
      <c r="O470" s="849"/>
      <c r="P470" s="837"/>
      <c r="Q470" s="850"/>
    </row>
    <row r="471" spans="1:17" ht="14.4" customHeight="1" x14ac:dyDescent="0.3">
      <c r="A471" s="831" t="s">
        <v>585</v>
      </c>
      <c r="B471" s="832" t="s">
        <v>4852</v>
      </c>
      <c r="C471" s="832" t="s">
        <v>4728</v>
      </c>
      <c r="D471" s="832" t="s">
        <v>5419</v>
      </c>
      <c r="E471" s="832" t="s">
        <v>5420</v>
      </c>
      <c r="F471" s="849">
        <v>9</v>
      </c>
      <c r="G471" s="849">
        <v>0</v>
      </c>
      <c r="H471" s="849"/>
      <c r="I471" s="849">
        <v>0</v>
      </c>
      <c r="J471" s="849">
        <v>2</v>
      </c>
      <c r="K471" s="849">
        <v>0</v>
      </c>
      <c r="L471" s="849"/>
      <c r="M471" s="849">
        <v>0</v>
      </c>
      <c r="N471" s="849">
        <v>3</v>
      </c>
      <c r="O471" s="849">
        <v>0</v>
      </c>
      <c r="P471" s="837"/>
      <c r="Q471" s="850">
        <v>0</v>
      </c>
    </row>
    <row r="472" spans="1:17" ht="14.4" customHeight="1" x14ac:dyDescent="0.3">
      <c r="A472" s="831" t="s">
        <v>585</v>
      </c>
      <c r="B472" s="832" t="s">
        <v>4852</v>
      </c>
      <c r="C472" s="832" t="s">
        <v>4728</v>
      </c>
      <c r="D472" s="832" t="s">
        <v>5421</v>
      </c>
      <c r="E472" s="832" t="s">
        <v>5422</v>
      </c>
      <c r="F472" s="849">
        <v>246</v>
      </c>
      <c r="G472" s="849">
        <v>0</v>
      </c>
      <c r="H472" s="849"/>
      <c r="I472" s="849">
        <v>0</v>
      </c>
      <c r="J472" s="849">
        <v>229</v>
      </c>
      <c r="K472" s="849">
        <v>0</v>
      </c>
      <c r="L472" s="849"/>
      <c r="M472" s="849">
        <v>0</v>
      </c>
      <c r="N472" s="849">
        <v>228</v>
      </c>
      <c r="O472" s="849">
        <v>0</v>
      </c>
      <c r="P472" s="837"/>
      <c r="Q472" s="850">
        <v>0</v>
      </c>
    </row>
    <row r="473" spans="1:17" ht="14.4" customHeight="1" x14ac:dyDescent="0.3">
      <c r="A473" s="831" t="s">
        <v>585</v>
      </c>
      <c r="B473" s="832" t="s">
        <v>4852</v>
      </c>
      <c r="C473" s="832" t="s">
        <v>4728</v>
      </c>
      <c r="D473" s="832" t="s">
        <v>5423</v>
      </c>
      <c r="E473" s="832" t="s">
        <v>5424</v>
      </c>
      <c r="F473" s="849">
        <v>10</v>
      </c>
      <c r="G473" s="849">
        <v>0</v>
      </c>
      <c r="H473" s="849"/>
      <c r="I473" s="849">
        <v>0</v>
      </c>
      <c r="J473" s="849">
        <v>6</v>
      </c>
      <c r="K473" s="849">
        <v>0</v>
      </c>
      <c r="L473" s="849"/>
      <c r="M473" s="849">
        <v>0</v>
      </c>
      <c r="N473" s="849">
        <v>9</v>
      </c>
      <c r="O473" s="849">
        <v>0</v>
      </c>
      <c r="P473" s="837"/>
      <c r="Q473" s="850">
        <v>0</v>
      </c>
    </row>
    <row r="474" spans="1:17" ht="14.4" customHeight="1" x14ac:dyDescent="0.3">
      <c r="A474" s="831" t="s">
        <v>585</v>
      </c>
      <c r="B474" s="832" t="s">
        <v>4852</v>
      </c>
      <c r="C474" s="832" t="s">
        <v>4728</v>
      </c>
      <c r="D474" s="832" t="s">
        <v>4955</v>
      </c>
      <c r="E474" s="832" t="s">
        <v>4957</v>
      </c>
      <c r="F474" s="849">
        <v>2</v>
      </c>
      <c r="G474" s="849">
        <v>9456</v>
      </c>
      <c r="H474" s="849"/>
      <c r="I474" s="849">
        <v>4728</v>
      </c>
      <c r="J474" s="849"/>
      <c r="K474" s="849"/>
      <c r="L474" s="849"/>
      <c r="M474" s="849"/>
      <c r="N474" s="849"/>
      <c r="O474" s="849"/>
      <c r="P474" s="837"/>
      <c r="Q474" s="850"/>
    </row>
    <row r="475" spans="1:17" ht="14.4" customHeight="1" x14ac:dyDescent="0.3">
      <c r="A475" s="831" t="s">
        <v>585</v>
      </c>
      <c r="B475" s="832" t="s">
        <v>4852</v>
      </c>
      <c r="C475" s="832" t="s">
        <v>4728</v>
      </c>
      <c r="D475" s="832" t="s">
        <v>5425</v>
      </c>
      <c r="E475" s="832" t="s">
        <v>5426</v>
      </c>
      <c r="F475" s="849">
        <v>4</v>
      </c>
      <c r="G475" s="849">
        <v>0</v>
      </c>
      <c r="H475" s="849"/>
      <c r="I475" s="849">
        <v>0</v>
      </c>
      <c r="J475" s="849">
        <v>1</v>
      </c>
      <c r="K475" s="849">
        <v>0</v>
      </c>
      <c r="L475" s="849"/>
      <c r="M475" s="849">
        <v>0</v>
      </c>
      <c r="N475" s="849"/>
      <c r="O475" s="849"/>
      <c r="P475" s="837"/>
      <c r="Q475" s="850"/>
    </row>
    <row r="476" spans="1:17" ht="14.4" customHeight="1" x14ac:dyDescent="0.3">
      <c r="A476" s="831" t="s">
        <v>585</v>
      </c>
      <c r="B476" s="832" t="s">
        <v>4852</v>
      </c>
      <c r="C476" s="832" t="s">
        <v>4728</v>
      </c>
      <c r="D476" s="832" t="s">
        <v>4863</v>
      </c>
      <c r="E476" s="832" t="s">
        <v>4864</v>
      </c>
      <c r="F476" s="849">
        <v>2</v>
      </c>
      <c r="G476" s="849">
        <v>37111</v>
      </c>
      <c r="H476" s="849">
        <v>0.99277707926486713</v>
      </c>
      <c r="I476" s="849">
        <v>18555.5</v>
      </c>
      <c r="J476" s="849">
        <v>2</v>
      </c>
      <c r="K476" s="849">
        <v>37381</v>
      </c>
      <c r="L476" s="849">
        <v>1</v>
      </c>
      <c r="M476" s="849">
        <v>18690.5</v>
      </c>
      <c r="N476" s="849"/>
      <c r="O476" s="849"/>
      <c r="P476" s="837"/>
      <c r="Q476" s="850"/>
    </row>
    <row r="477" spans="1:17" ht="14.4" customHeight="1" x14ac:dyDescent="0.3">
      <c r="A477" s="831" t="s">
        <v>585</v>
      </c>
      <c r="B477" s="832" t="s">
        <v>4852</v>
      </c>
      <c r="C477" s="832" t="s">
        <v>4728</v>
      </c>
      <c r="D477" s="832" t="s">
        <v>4863</v>
      </c>
      <c r="E477" s="832" t="s">
        <v>5427</v>
      </c>
      <c r="F477" s="849">
        <v>3</v>
      </c>
      <c r="G477" s="849">
        <v>56064</v>
      </c>
      <c r="H477" s="849"/>
      <c r="I477" s="849">
        <v>18688</v>
      </c>
      <c r="J477" s="849"/>
      <c r="K477" s="849"/>
      <c r="L477" s="849"/>
      <c r="M477" s="849"/>
      <c r="N477" s="849"/>
      <c r="O477" s="849"/>
      <c r="P477" s="837"/>
      <c r="Q477" s="850"/>
    </row>
    <row r="478" spans="1:17" ht="14.4" customHeight="1" x14ac:dyDescent="0.3">
      <c r="A478" s="831" t="s">
        <v>585</v>
      </c>
      <c r="B478" s="832" t="s">
        <v>4852</v>
      </c>
      <c r="C478" s="832" t="s">
        <v>4728</v>
      </c>
      <c r="D478" s="832" t="s">
        <v>4865</v>
      </c>
      <c r="E478" s="832" t="s">
        <v>5428</v>
      </c>
      <c r="F478" s="849">
        <v>3</v>
      </c>
      <c r="G478" s="849">
        <v>0</v>
      </c>
      <c r="H478" s="849"/>
      <c r="I478" s="849">
        <v>0</v>
      </c>
      <c r="J478" s="849">
        <v>1</v>
      </c>
      <c r="K478" s="849">
        <v>0</v>
      </c>
      <c r="L478" s="849"/>
      <c r="M478" s="849">
        <v>0</v>
      </c>
      <c r="N478" s="849"/>
      <c r="O478" s="849"/>
      <c r="P478" s="837"/>
      <c r="Q478" s="850"/>
    </row>
    <row r="479" spans="1:17" ht="14.4" customHeight="1" x14ac:dyDescent="0.3">
      <c r="A479" s="831" t="s">
        <v>585</v>
      </c>
      <c r="B479" s="832" t="s">
        <v>4852</v>
      </c>
      <c r="C479" s="832" t="s">
        <v>4728</v>
      </c>
      <c r="D479" s="832" t="s">
        <v>4865</v>
      </c>
      <c r="E479" s="832" t="s">
        <v>4866</v>
      </c>
      <c r="F479" s="849">
        <v>1</v>
      </c>
      <c r="G479" s="849">
        <v>0</v>
      </c>
      <c r="H479" s="849"/>
      <c r="I479" s="849">
        <v>0</v>
      </c>
      <c r="J479" s="849">
        <v>5</v>
      </c>
      <c r="K479" s="849">
        <v>0</v>
      </c>
      <c r="L479" s="849"/>
      <c r="M479" s="849">
        <v>0</v>
      </c>
      <c r="N479" s="849">
        <v>3</v>
      </c>
      <c r="O479" s="849">
        <v>0</v>
      </c>
      <c r="P479" s="837"/>
      <c r="Q479" s="850">
        <v>0</v>
      </c>
    </row>
    <row r="480" spans="1:17" ht="14.4" customHeight="1" x14ac:dyDescent="0.3">
      <c r="A480" s="831" t="s">
        <v>585</v>
      </c>
      <c r="B480" s="832" t="s">
        <v>4852</v>
      </c>
      <c r="C480" s="832" t="s">
        <v>4728</v>
      </c>
      <c r="D480" s="832" t="s">
        <v>5429</v>
      </c>
      <c r="E480" s="832" t="s">
        <v>5430</v>
      </c>
      <c r="F480" s="849">
        <v>18</v>
      </c>
      <c r="G480" s="849">
        <v>0</v>
      </c>
      <c r="H480" s="849"/>
      <c r="I480" s="849">
        <v>0</v>
      </c>
      <c r="J480" s="849">
        <v>3</v>
      </c>
      <c r="K480" s="849">
        <v>0</v>
      </c>
      <c r="L480" s="849"/>
      <c r="M480" s="849">
        <v>0</v>
      </c>
      <c r="N480" s="849">
        <v>7</v>
      </c>
      <c r="O480" s="849">
        <v>0</v>
      </c>
      <c r="P480" s="837"/>
      <c r="Q480" s="850">
        <v>0</v>
      </c>
    </row>
    <row r="481" spans="1:17" ht="14.4" customHeight="1" x14ac:dyDescent="0.3">
      <c r="A481" s="831" t="s">
        <v>585</v>
      </c>
      <c r="B481" s="832" t="s">
        <v>4852</v>
      </c>
      <c r="C481" s="832" t="s">
        <v>4728</v>
      </c>
      <c r="D481" s="832" t="s">
        <v>5431</v>
      </c>
      <c r="E481" s="832" t="s">
        <v>5432</v>
      </c>
      <c r="F481" s="849">
        <v>1</v>
      </c>
      <c r="G481" s="849">
        <v>0</v>
      </c>
      <c r="H481" s="849"/>
      <c r="I481" s="849">
        <v>0</v>
      </c>
      <c r="J481" s="849"/>
      <c r="K481" s="849"/>
      <c r="L481" s="849"/>
      <c r="M481" s="849"/>
      <c r="N481" s="849">
        <v>2</v>
      </c>
      <c r="O481" s="849">
        <v>0</v>
      </c>
      <c r="P481" s="837"/>
      <c r="Q481" s="850">
        <v>0</v>
      </c>
    </row>
    <row r="482" spans="1:17" ht="14.4" customHeight="1" x14ac:dyDescent="0.3">
      <c r="A482" s="831" t="s">
        <v>585</v>
      </c>
      <c r="B482" s="832" t="s">
        <v>4852</v>
      </c>
      <c r="C482" s="832" t="s">
        <v>4728</v>
      </c>
      <c r="D482" s="832" t="s">
        <v>5433</v>
      </c>
      <c r="E482" s="832" t="s">
        <v>5322</v>
      </c>
      <c r="F482" s="849">
        <v>1</v>
      </c>
      <c r="G482" s="849">
        <v>0</v>
      </c>
      <c r="H482" s="849"/>
      <c r="I482" s="849">
        <v>0</v>
      </c>
      <c r="J482" s="849">
        <v>1</v>
      </c>
      <c r="K482" s="849">
        <v>0</v>
      </c>
      <c r="L482" s="849"/>
      <c r="M482" s="849">
        <v>0</v>
      </c>
      <c r="N482" s="849">
        <v>1</v>
      </c>
      <c r="O482" s="849">
        <v>0</v>
      </c>
      <c r="P482" s="837"/>
      <c r="Q482" s="850">
        <v>0</v>
      </c>
    </row>
    <row r="483" spans="1:17" ht="14.4" customHeight="1" x14ac:dyDescent="0.3">
      <c r="A483" s="831" t="s">
        <v>585</v>
      </c>
      <c r="B483" s="832" t="s">
        <v>4852</v>
      </c>
      <c r="C483" s="832" t="s">
        <v>4728</v>
      </c>
      <c r="D483" s="832" t="s">
        <v>5434</v>
      </c>
      <c r="E483" s="832" t="s">
        <v>5435</v>
      </c>
      <c r="F483" s="849">
        <v>77</v>
      </c>
      <c r="G483" s="849">
        <v>0</v>
      </c>
      <c r="H483" s="849"/>
      <c r="I483" s="849">
        <v>0</v>
      </c>
      <c r="J483" s="849">
        <v>43</v>
      </c>
      <c r="K483" s="849">
        <v>0</v>
      </c>
      <c r="L483" s="849"/>
      <c r="M483" s="849">
        <v>0</v>
      </c>
      <c r="N483" s="849">
        <v>69</v>
      </c>
      <c r="O483" s="849">
        <v>0</v>
      </c>
      <c r="P483" s="837"/>
      <c r="Q483" s="850">
        <v>0</v>
      </c>
    </row>
    <row r="484" spans="1:17" ht="14.4" customHeight="1" x14ac:dyDescent="0.3">
      <c r="A484" s="831" t="s">
        <v>585</v>
      </c>
      <c r="B484" s="832" t="s">
        <v>4852</v>
      </c>
      <c r="C484" s="832" t="s">
        <v>4728</v>
      </c>
      <c r="D484" s="832" t="s">
        <v>5436</v>
      </c>
      <c r="E484" s="832" t="s">
        <v>5437</v>
      </c>
      <c r="F484" s="849">
        <v>2</v>
      </c>
      <c r="G484" s="849">
        <v>0</v>
      </c>
      <c r="H484" s="849"/>
      <c r="I484" s="849">
        <v>0</v>
      </c>
      <c r="J484" s="849">
        <v>3</v>
      </c>
      <c r="K484" s="849">
        <v>0</v>
      </c>
      <c r="L484" s="849"/>
      <c r="M484" s="849">
        <v>0</v>
      </c>
      <c r="N484" s="849">
        <v>9</v>
      </c>
      <c r="O484" s="849">
        <v>0</v>
      </c>
      <c r="P484" s="837"/>
      <c r="Q484" s="850">
        <v>0</v>
      </c>
    </row>
    <row r="485" spans="1:17" ht="14.4" customHeight="1" x14ac:dyDescent="0.3">
      <c r="A485" s="831" t="s">
        <v>585</v>
      </c>
      <c r="B485" s="832" t="s">
        <v>4852</v>
      </c>
      <c r="C485" s="832" t="s">
        <v>4728</v>
      </c>
      <c r="D485" s="832" t="s">
        <v>5438</v>
      </c>
      <c r="E485" s="832" t="s">
        <v>5435</v>
      </c>
      <c r="F485" s="849">
        <v>34</v>
      </c>
      <c r="G485" s="849">
        <v>0</v>
      </c>
      <c r="H485" s="849"/>
      <c r="I485" s="849">
        <v>0</v>
      </c>
      <c r="J485" s="849">
        <v>46</v>
      </c>
      <c r="K485" s="849">
        <v>0</v>
      </c>
      <c r="L485" s="849"/>
      <c r="M485" s="849">
        <v>0</v>
      </c>
      <c r="N485" s="849">
        <v>51</v>
      </c>
      <c r="O485" s="849">
        <v>0</v>
      </c>
      <c r="P485" s="837"/>
      <c r="Q485" s="850">
        <v>0</v>
      </c>
    </row>
    <row r="486" spans="1:17" ht="14.4" customHeight="1" x14ac:dyDescent="0.3">
      <c r="A486" s="831" t="s">
        <v>585</v>
      </c>
      <c r="B486" s="832" t="s">
        <v>4852</v>
      </c>
      <c r="C486" s="832" t="s">
        <v>4728</v>
      </c>
      <c r="D486" s="832" t="s">
        <v>5439</v>
      </c>
      <c r="E486" s="832" t="s">
        <v>5432</v>
      </c>
      <c r="F486" s="849">
        <v>3</v>
      </c>
      <c r="G486" s="849">
        <v>0</v>
      </c>
      <c r="H486" s="849"/>
      <c r="I486" s="849">
        <v>0</v>
      </c>
      <c r="J486" s="849"/>
      <c r="K486" s="849"/>
      <c r="L486" s="849"/>
      <c r="M486" s="849"/>
      <c r="N486" s="849"/>
      <c r="O486" s="849"/>
      <c r="P486" s="837"/>
      <c r="Q486" s="850"/>
    </row>
    <row r="487" spans="1:17" ht="14.4" customHeight="1" x14ac:dyDescent="0.3">
      <c r="A487" s="831" t="s">
        <v>585</v>
      </c>
      <c r="B487" s="832" t="s">
        <v>4852</v>
      </c>
      <c r="C487" s="832" t="s">
        <v>4728</v>
      </c>
      <c r="D487" s="832" t="s">
        <v>4867</v>
      </c>
      <c r="E487" s="832" t="s">
        <v>4868</v>
      </c>
      <c r="F487" s="849">
        <v>9</v>
      </c>
      <c r="G487" s="849">
        <v>0</v>
      </c>
      <c r="H487" s="849"/>
      <c r="I487" s="849">
        <v>0</v>
      </c>
      <c r="J487" s="849">
        <v>17</v>
      </c>
      <c r="K487" s="849">
        <v>0</v>
      </c>
      <c r="L487" s="849"/>
      <c r="M487" s="849">
        <v>0</v>
      </c>
      <c r="N487" s="849">
        <v>16</v>
      </c>
      <c r="O487" s="849">
        <v>0</v>
      </c>
      <c r="P487" s="837"/>
      <c r="Q487" s="850">
        <v>0</v>
      </c>
    </row>
    <row r="488" spans="1:17" ht="14.4" customHeight="1" x14ac:dyDescent="0.3">
      <c r="A488" s="831" t="s">
        <v>585</v>
      </c>
      <c r="B488" s="832" t="s">
        <v>4852</v>
      </c>
      <c r="C488" s="832" t="s">
        <v>4728</v>
      </c>
      <c r="D488" s="832" t="s">
        <v>5440</v>
      </c>
      <c r="E488" s="832" t="s">
        <v>5441</v>
      </c>
      <c r="F488" s="849">
        <v>2</v>
      </c>
      <c r="G488" s="849">
        <v>0</v>
      </c>
      <c r="H488" s="849"/>
      <c r="I488" s="849">
        <v>0</v>
      </c>
      <c r="J488" s="849">
        <v>1</v>
      </c>
      <c r="K488" s="849">
        <v>0</v>
      </c>
      <c r="L488" s="849"/>
      <c r="M488" s="849">
        <v>0</v>
      </c>
      <c r="N488" s="849">
        <v>1</v>
      </c>
      <c r="O488" s="849">
        <v>0</v>
      </c>
      <c r="P488" s="837"/>
      <c r="Q488" s="850">
        <v>0</v>
      </c>
    </row>
    <row r="489" spans="1:17" ht="14.4" customHeight="1" x14ac:dyDescent="0.3">
      <c r="A489" s="831" t="s">
        <v>585</v>
      </c>
      <c r="B489" s="832" t="s">
        <v>4852</v>
      </c>
      <c r="C489" s="832" t="s">
        <v>4728</v>
      </c>
      <c r="D489" s="832" t="s">
        <v>5440</v>
      </c>
      <c r="E489" s="832" t="s">
        <v>5442</v>
      </c>
      <c r="F489" s="849">
        <v>1</v>
      </c>
      <c r="G489" s="849">
        <v>0</v>
      </c>
      <c r="H489" s="849"/>
      <c r="I489" s="849">
        <v>0</v>
      </c>
      <c r="J489" s="849">
        <v>1</v>
      </c>
      <c r="K489" s="849">
        <v>0</v>
      </c>
      <c r="L489" s="849"/>
      <c r="M489" s="849">
        <v>0</v>
      </c>
      <c r="N489" s="849">
        <v>1</v>
      </c>
      <c r="O489" s="849">
        <v>0</v>
      </c>
      <c r="P489" s="837"/>
      <c r="Q489" s="850">
        <v>0</v>
      </c>
    </row>
    <row r="490" spans="1:17" ht="14.4" customHeight="1" x14ac:dyDescent="0.3">
      <c r="A490" s="831" t="s">
        <v>585</v>
      </c>
      <c r="B490" s="832" t="s">
        <v>4852</v>
      </c>
      <c r="C490" s="832" t="s">
        <v>4728</v>
      </c>
      <c r="D490" s="832" t="s">
        <v>5443</v>
      </c>
      <c r="E490" s="832" t="s">
        <v>5444</v>
      </c>
      <c r="F490" s="849"/>
      <c r="G490" s="849"/>
      <c r="H490" s="849"/>
      <c r="I490" s="849"/>
      <c r="J490" s="849">
        <v>1</v>
      </c>
      <c r="K490" s="849">
        <v>49187</v>
      </c>
      <c r="L490" s="849">
        <v>1</v>
      </c>
      <c r="M490" s="849">
        <v>49187</v>
      </c>
      <c r="N490" s="849">
        <v>2</v>
      </c>
      <c r="O490" s="849">
        <v>98446</v>
      </c>
      <c r="P490" s="837">
        <v>2.0014638014109418</v>
      </c>
      <c r="Q490" s="850">
        <v>49223</v>
      </c>
    </row>
    <row r="491" spans="1:17" ht="14.4" customHeight="1" x14ac:dyDescent="0.3">
      <c r="A491" s="831" t="s">
        <v>585</v>
      </c>
      <c r="B491" s="832" t="s">
        <v>4852</v>
      </c>
      <c r="C491" s="832" t="s">
        <v>4728</v>
      </c>
      <c r="D491" s="832" t="s">
        <v>5443</v>
      </c>
      <c r="E491" s="832" t="s">
        <v>5445</v>
      </c>
      <c r="F491" s="849">
        <v>10</v>
      </c>
      <c r="G491" s="849">
        <v>491730</v>
      </c>
      <c r="H491" s="849">
        <v>0.99971537194787241</v>
      </c>
      <c r="I491" s="849">
        <v>49173</v>
      </c>
      <c r="J491" s="849">
        <v>10</v>
      </c>
      <c r="K491" s="849">
        <v>491870</v>
      </c>
      <c r="L491" s="849">
        <v>1</v>
      </c>
      <c r="M491" s="849">
        <v>49187</v>
      </c>
      <c r="N491" s="849">
        <v>12</v>
      </c>
      <c r="O491" s="849">
        <v>590676</v>
      </c>
      <c r="P491" s="837">
        <v>1.2008782808465652</v>
      </c>
      <c r="Q491" s="850">
        <v>49223</v>
      </c>
    </row>
    <row r="492" spans="1:17" ht="14.4" customHeight="1" x14ac:dyDescent="0.3">
      <c r="A492" s="831" t="s">
        <v>585</v>
      </c>
      <c r="B492" s="832" t="s">
        <v>4852</v>
      </c>
      <c r="C492" s="832" t="s">
        <v>4728</v>
      </c>
      <c r="D492" s="832" t="s">
        <v>5446</v>
      </c>
      <c r="E492" s="832" t="s">
        <v>5447</v>
      </c>
      <c r="F492" s="849">
        <v>4</v>
      </c>
      <c r="G492" s="849">
        <v>0</v>
      </c>
      <c r="H492" s="849"/>
      <c r="I492" s="849">
        <v>0</v>
      </c>
      <c r="J492" s="849">
        <v>2</v>
      </c>
      <c r="K492" s="849">
        <v>0</v>
      </c>
      <c r="L492" s="849"/>
      <c r="M492" s="849">
        <v>0</v>
      </c>
      <c r="N492" s="849">
        <v>2</v>
      </c>
      <c r="O492" s="849">
        <v>0</v>
      </c>
      <c r="P492" s="837"/>
      <c r="Q492" s="850">
        <v>0</v>
      </c>
    </row>
    <row r="493" spans="1:17" ht="14.4" customHeight="1" x14ac:dyDescent="0.3">
      <c r="A493" s="831" t="s">
        <v>585</v>
      </c>
      <c r="B493" s="832" t="s">
        <v>4852</v>
      </c>
      <c r="C493" s="832" t="s">
        <v>4728</v>
      </c>
      <c r="D493" s="832" t="s">
        <v>5448</v>
      </c>
      <c r="E493" s="832" t="s">
        <v>5449</v>
      </c>
      <c r="F493" s="849">
        <v>8</v>
      </c>
      <c r="G493" s="849">
        <v>0</v>
      </c>
      <c r="H493" s="849"/>
      <c r="I493" s="849">
        <v>0</v>
      </c>
      <c r="J493" s="849">
        <v>10</v>
      </c>
      <c r="K493" s="849">
        <v>0</v>
      </c>
      <c r="L493" s="849"/>
      <c r="M493" s="849">
        <v>0</v>
      </c>
      <c r="N493" s="849">
        <v>10</v>
      </c>
      <c r="O493" s="849">
        <v>0</v>
      </c>
      <c r="P493" s="837"/>
      <c r="Q493" s="850">
        <v>0</v>
      </c>
    </row>
    <row r="494" spans="1:17" ht="14.4" customHeight="1" x14ac:dyDescent="0.3">
      <c r="A494" s="831" t="s">
        <v>585</v>
      </c>
      <c r="B494" s="832" t="s">
        <v>4852</v>
      </c>
      <c r="C494" s="832" t="s">
        <v>4728</v>
      </c>
      <c r="D494" s="832" t="s">
        <v>5450</v>
      </c>
      <c r="E494" s="832" t="s">
        <v>5388</v>
      </c>
      <c r="F494" s="849">
        <v>2</v>
      </c>
      <c r="G494" s="849">
        <v>124484</v>
      </c>
      <c r="H494" s="849">
        <v>0.66650604215857923</v>
      </c>
      <c r="I494" s="849">
        <v>62242</v>
      </c>
      <c r="J494" s="849">
        <v>3</v>
      </c>
      <c r="K494" s="849">
        <v>186771</v>
      </c>
      <c r="L494" s="849">
        <v>1</v>
      </c>
      <c r="M494" s="849">
        <v>62257</v>
      </c>
      <c r="N494" s="849">
        <v>2</v>
      </c>
      <c r="O494" s="849">
        <v>124598</v>
      </c>
      <c r="P494" s="837">
        <v>0.66711641528931154</v>
      </c>
      <c r="Q494" s="850">
        <v>62299</v>
      </c>
    </row>
    <row r="495" spans="1:17" ht="14.4" customHeight="1" x14ac:dyDescent="0.3">
      <c r="A495" s="831" t="s">
        <v>585</v>
      </c>
      <c r="B495" s="832" t="s">
        <v>4852</v>
      </c>
      <c r="C495" s="832" t="s">
        <v>4728</v>
      </c>
      <c r="D495" s="832" t="s">
        <v>5451</v>
      </c>
      <c r="E495" s="832" t="s">
        <v>5348</v>
      </c>
      <c r="F495" s="849">
        <v>4</v>
      </c>
      <c r="G495" s="849">
        <v>0</v>
      </c>
      <c r="H495" s="849"/>
      <c r="I495" s="849">
        <v>0</v>
      </c>
      <c r="J495" s="849">
        <v>5</v>
      </c>
      <c r="K495" s="849">
        <v>0</v>
      </c>
      <c r="L495" s="849"/>
      <c r="M495" s="849">
        <v>0</v>
      </c>
      <c r="N495" s="849">
        <v>4</v>
      </c>
      <c r="O495" s="849">
        <v>0</v>
      </c>
      <c r="P495" s="837"/>
      <c r="Q495" s="850">
        <v>0</v>
      </c>
    </row>
    <row r="496" spans="1:17" ht="14.4" customHeight="1" x14ac:dyDescent="0.3">
      <c r="A496" s="831" t="s">
        <v>585</v>
      </c>
      <c r="B496" s="832" t="s">
        <v>4852</v>
      </c>
      <c r="C496" s="832" t="s">
        <v>4728</v>
      </c>
      <c r="D496" s="832" t="s">
        <v>5452</v>
      </c>
      <c r="E496" s="832" t="s">
        <v>5453</v>
      </c>
      <c r="F496" s="849">
        <v>1</v>
      </c>
      <c r="G496" s="849">
        <v>0</v>
      </c>
      <c r="H496" s="849"/>
      <c r="I496" s="849">
        <v>0</v>
      </c>
      <c r="J496" s="849">
        <v>1</v>
      </c>
      <c r="K496" s="849">
        <v>0</v>
      </c>
      <c r="L496" s="849"/>
      <c r="M496" s="849">
        <v>0</v>
      </c>
      <c r="N496" s="849">
        <v>1</v>
      </c>
      <c r="O496" s="849">
        <v>0</v>
      </c>
      <c r="P496" s="837"/>
      <c r="Q496" s="850">
        <v>0</v>
      </c>
    </row>
    <row r="497" spans="1:17" ht="14.4" customHeight="1" x14ac:dyDescent="0.3">
      <c r="A497" s="831" t="s">
        <v>585</v>
      </c>
      <c r="B497" s="832" t="s">
        <v>4852</v>
      </c>
      <c r="C497" s="832" t="s">
        <v>4728</v>
      </c>
      <c r="D497" s="832" t="s">
        <v>5454</v>
      </c>
      <c r="E497" s="832" t="s">
        <v>5455</v>
      </c>
      <c r="F497" s="849">
        <v>1</v>
      </c>
      <c r="G497" s="849">
        <v>0</v>
      </c>
      <c r="H497" s="849"/>
      <c r="I497" s="849">
        <v>0</v>
      </c>
      <c r="J497" s="849">
        <v>2</v>
      </c>
      <c r="K497" s="849">
        <v>0</v>
      </c>
      <c r="L497" s="849"/>
      <c r="M497" s="849">
        <v>0</v>
      </c>
      <c r="N497" s="849">
        <v>1</v>
      </c>
      <c r="O497" s="849">
        <v>0</v>
      </c>
      <c r="P497" s="837"/>
      <c r="Q497" s="850">
        <v>0</v>
      </c>
    </row>
    <row r="498" spans="1:17" ht="14.4" customHeight="1" x14ac:dyDescent="0.3">
      <c r="A498" s="831" t="s">
        <v>585</v>
      </c>
      <c r="B498" s="832" t="s">
        <v>4852</v>
      </c>
      <c r="C498" s="832" t="s">
        <v>4728</v>
      </c>
      <c r="D498" s="832" t="s">
        <v>5454</v>
      </c>
      <c r="E498" s="832" t="s">
        <v>5456</v>
      </c>
      <c r="F498" s="849"/>
      <c r="G498" s="849"/>
      <c r="H498" s="849"/>
      <c r="I498" s="849"/>
      <c r="J498" s="849">
        <v>1</v>
      </c>
      <c r="K498" s="849">
        <v>0</v>
      </c>
      <c r="L498" s="849"/>
      <c r="M498" s="849">
        <v>0</v>
      </c>
      <c r="N498" s="849"/>
      <c r="O498" s="849"/>
      <c r="P498" s="837"/>
      <c r="Q498" s="850"/>
    </row>
    <row r="499" spans="1:17" ht="14.4" customHeight="1" x14ac:dyDescent="0.3">
      <c r="A499" s="831" t="s">
        <v>585</v>
      </c>
      <c r="B499" s="832" t="s">
        <v>4852</v>
      </c>
      <c r="C499" s="832" t="s">
        <v>4728</v>
      </c>
      <c r="D499" s="832" t="s">
        <v>5457</v>
      </c>
      <c r="E499" s="832" t="s">
        <v>5340</v>
      </c>
      <c r="F499" s="849"/>
      <c r="G499" s="849"/>
      <c r="H499" s="849"/>
      <c r="I499" s="849"/>
      <c r="J499" s="849">
        <v>1</v>
      </c>
      <c r="K499" s="849">
        <v>0</v>
      </c>
      <c r="L499" s="849"/>
      <c r="M499" s="849">
        <v>0</v>
      </c>
      <c r="N499" s="849">
        <v>2</v>
      </c>
      <c r="O499" s="849">
        <v>0</v>
      </c>
      <c r="P499" s="837"/>
      <c r="Q499" s="850">
        <v>0</v>
      </c>
    </row>
    <row r="500" spans="1:17" ht="14.4" customHeight="1" x14ac:dyDescent="0.3">
      <c r="A500" s="831" t="s">
        <v>585</v>
      </c>
      <c r="B500" s="832" t="s">
        <v>4852</v>
      </c>
      <c r="C500" s="832" t="s">
        <v>4728</v>
      </c>
      <c r="D500" s="832" t="s">
        <v>5458</v>
      </c>
      <c r="E500" s="832" t="s">
        <v>5459</v>
      </c>
      <c r="F500" s="849"/>
      <c r="G500" s="849"/>
      <c r="H500" s="849"/>
      <c r="I500" s="849"/>
      <c r="J500" s="849">
        <v>2</v>
      </c>
      <c r="K500" s="849">
        <v>0</v>
      </c>
      <c r="L500" s="849"/>
      <c r="M500" s="849">
        <v>0</v>
      </c>
      <c r="N500" s="849"/>
      <c r="O500" s="849"/>
      <c r="P500" s="837"/>
      <c r="Q500" s="850"/>
    </row>
    <row r="501" spans="1:17" ht="14.4" customHeight="1" x14ac:dyDescent="0.3">
      <c r="A501" s="831" t="s">
        <v>585</v>
      </c>
      <c r="B501" s="832" t="s">
        <v>4852</v>
      </c>
      <c r="C501" s="832" t="s">
        <v>4728</v>
      </c>
      <c r="D501" s="832" t="s">
        <v>5460</v>
      </c>
      <c r="E501" s="832" t="s">
        <v>5461</v>
      </c>
      <c r="F501" s="849">
        <v>3</v>
      </c>
      <c r="G501" s="849">
        <v>0</v>
      </c>
      <c r="H501" s="849"/>
      <c r="I501" s="849">
        <v>0</v>
      </c>
      <c r="J501" s="849">
        <v>6</v>
      </c>
      <c r="K501" s="849">
        <v>0</v>
      </c>
      <c r="L501" s="849"/>
      <c r="M501" s="849">
        <v>0</v>
      </c>
      <c r="N501" s="849">
        <v>3</v>
      </c>
      <c r="O501" s="849">
        <v>0</v>
      </c>
      <c r="P501" s="837"/>
      <c r="Q501" s="850">
        <v>0</v>
      </c>
    </row>
    <row r="502" spans="1:17" ht="14.4" customHeight="1" x14ac:dyDescent="0.3">
      <c r="A502" s="831" t="s">
        <v>585</v>
      </c>
      <c r="B502" s="832" t="s">
        <v>4852</v>
      </c>
      <c r="C502" s="832" t="s">
        <v>4728</v>
      </c>
      <c r="D502" s="832" t="s">
        <v>5462</v>
      </c>
      <c r="E502" s="832" t="s">
        <v>5461</v>
      </c>
      <c r="F502" s="849">
        <v>3</v>
      </c>
      <c r="G502" s="849">
        <v>0</v>
      </c>
      <c r="H502" s="849"/>
      <c r="I502" s="849">
        <v>0</v>
      </c>
      <c r="J502" s="849">
        <v>6</v>
      </c>
      <c r="K502" s="849">
        <v>0</v>
      </c>
      <c r="L502" s="849"/>
      <c r="M502" s="849">
        <v>0</v>
      </c>
      <c r="N502" s="849">
        <v>3</v>
      </c>
      <c r="O502" s="849">
        <v>0</v>
      </c>
      <c r="P502" s="837"/>
      <c r="Q502" s="850">
        <v>0</v>
      </c>
    </row>
    <row r="503" spans="1:17" ht="14.4" customHeight="1" x14ac:dyDescent="0.3">
      <c r="A503" s="831" t="s">
        <v>585</v>
      </c>
      <c r="B503" s="832" t="s">
        <v>4852</v>
      </c>
      <c r="C503" s="832" t="s">
        <v>4728</v>
      </c>
      <c r="D503" s="832" t="s">
        <v>5463</v>
      </c>
      <c r="E503" s="832" t="s">
        <v>5464</v>
      </c>
      <c r="F503" s="849">
        <v>1</v>
      </c>
      <c r="G503" s="849">
        <v>0</v>
      </c>
      <c r="H503" s="849"/>
      <c r="I503" s="849">
        <v>0</v>
      </c>
      <c r="J503" s="849">
        <v>1</v>
      </c>
      <c r="K503" s="849">
        <v>0</v>
      </c>
      <c r="L503" s="849"/>
      <c r="M503" s="849">
        <v>0</v>
      </c>
      <c r="N503" s="849">
        <v>2</v>
      </c>
      <c r="O503" s="849">
        <v>0</v>
      </c>
      <c r="P503" s="837"/>
      <c r="Q503" s="850">
        <v>0</v>
      </c>
    </row>
    <row r="504" spans="1:17" ht="14.4" customHeight="1" x14ac:dyDescent="0.3">
      <c r="A504" s="831" t="s">
        <v>585</v>
      </c>
      <c r="B504" s="832" t="s">
        <v>4852</v>
      </c>
      <c r="C504" s="832" t="s">
        <v>4728</v>
      </c>
      <c r="D504" s="832" t="s">
        <v>5465</v>
      </c>
      <c r="E504" s="832" t="s">
        <v>5466</v>
      </c>
      <c r="F504" s="849">
        <v>12</v>
      </c>
      <c r="G504" s="849">
        <v>0</v>
      </c>
      <c r="H504" s="849"/>
      <c r="I504" s="849">
        <v>0</v>
      </c>
      <c r="J504" s="849">
        <v>8</v>
      </c>
      <c r="K504" s="849">
        <v>0</v>
      </c>
      <c r="L504" s="849"/>
      <c r="M504" s="849">
        <v>0</v>
      </c>
      <c r="N504" s="849">
        <v>4</v>
      </c>
      <c r="O504" s="849">
        <v>0</v>
      </c>
      <c r="P504" s="837"/>
      <c r="Q504" s="850">
        <v>0</v>
      </c>
    </row>
    <row r="505" spans="1:17" ht="14.4" customHeight="1" x14ac:dyDescent="0.3">
      <c r="A505" s="831" t="s">
        <v>585</v>
      </c>
      <c r="B505" s="832" t="s">
        <v>4852</v>
      </c>
      <c r="C505" s="832" t="s">
        <v>4728</v>
      </c>
      <c r="D505" s="832" t="s">
        <v>5467</v>
      </c>
      <c r="E505" s="832" t="s">
        <v>5468</v>
      </c>
      <c r="F505" s="849">
        <v>1</v>
      </c>
      <c r="G505" s="849">
        <v>0</v>
      </c>
      <c r="H505" s="849"/>
      <c r="I505" s="849">
        <v>0</v>
      </c>
      <c r="J505" s="849">
        <v>1</v>
      </c>
      <c r="K505" s="849">
        <v>0</v>
      </c>
      <c r="L505" s="849"/>
      <c r="M505" s="849">
        <v>0</v>
      </c>
      <c r="N505" s="849">
        <v>1</v>
      </c>
      <c r="O505" s="849">
        <v>0</v>
      </c>
      <c r="P505" s="837"/>
      <c r="Q505" s="850">
        <v>0</v>
      </c>
    </row>
    <row r="506" spans="1:17" ht="14.4" customHeight="1" x14ac:dyDescent="0.3">
      <c r="A506" s="831" t="s">
        <v>585</v>
      </c>
      <c r="B506" s="832" t="s">
        <v>4852</v>
      </c>
      <c r="C506" s="832" t="s">
        <v>4728</v>
      </c>
      <c r="D506" s="832" t="s">
        <v>5469</v>
      </c>
      <c r="E506" s="832" t="s">
        <v>5470</v>
      </c>
      <c r="F506" s="849">
        <v>4</v>
      </c>
      <c r="G506" s="849">
        <v>0</v>
      </c>
      <c r="H506" s="849"/>
      <c r="I506" s="849">
        <v>0</v>
      </c>
      <c r="J506" s="849">
        <v>1</v>
      </c>
      <c r="K506" s="849">
        <v>0</v>
      </c>
      <c r="L506" s="849"/>
      <c r="M506" s="849">
        <v>0</v>
      </c>
      <c r="N506" s="849">
        <v>2</v>
      </c>
      <c r="O506" s="849">
        <v>0</v>
      </c>
      <c r="P506" s="837"/>
      <c r="Q506" s="850">
        <v>0</v>
      </c>
    </row>
    <row r="507" spans="1:17" ht="14.4" customHeight="1" x14ac:dyDescent="0.3">
      <c r="A507" s="831" t="s">
        <v>585</v>
      </c>
      <c r="B507" s="832" t="s">
        <v>4852</v>
      </c>
      <c r="C507" s="832" t="s">
        <v>4728</v>
      </c>
      <c r="D507" s="832" t="s">
        <v>5471</v>
      </c>
      <c r="E507" s="832" t="s">
        <v>5472</v>
      </c>
      <c r="F507" s="849"/>
      <c r="G507" s="849"/>
      <c r="H507" s="849"/>
      <c r="I507" s="849"/>
      <c r="J507" s="849">
        <v>1</v>
      </c>
      <c r="K507" s="849">
        <v>0</v>
      </c>
      <c r="L507" s="849"/>
      <c r="M507" s="849">
        <v>0</v>
      </c>
      <c r="N507" s="849">
        <v>1</v>
      </c>
      <c r="O507" s="849">
        <v>0</v>
      </c>
      <c r="P507" s="837"/>
      <c r="Q507" s="850">
        <v>0</v>
      </c>
    </row>
    <row r="508" spans="1:17" ht="14.4" customHeight="1" x14ac:dyDescent="0.3">
      <c r="A508" s="831" t="s">
        <v>585</v>
      </c>
      <c r="B508" s="832" t="s">
        <v>4852</v>
      </c>
      <c r="C508" s="832" t="s">
        <v>4728</v>
      </c>
      <c r="D508" s="832" t="s">
        <v>5473</v>
      </c>
      <c r="E508" s="832" t="s">
        <v>5474</v>
      </c>
      <c r="F508" s="849">
        <v>1</v>
      </c>
      <c r="G508" s="849">
        <v>0</v>
      </c>
      <c r="H508" s="849"/>
      <c r="I508" s="849">
        <v>0</v>
      </c>
      <c r="J508" s="849"/>
      <c r="K508" s="849"/>
      <c r="L508" s="849"/>
      <c r="M508" s="849"/>
      <c r="N508" s="849"/>
      <c r="O508" s="849"/>
      <c r="P508" s="837"/>
      <c r="Q508" s="850"/>
    </row>
    <row r="509" spans="1:17" ht="14.4" customHeight="1" x14ac:dyDescent="0.3">
      <c r="A509" s="831" t="s">
        <v>585</v>
      </c>
      <c r="B509" s="832" t="s">
        <v>4852</v>
      </c>
      <c r="C509" s="832" t="s">
        <v>4728</v>
      </c>
      <c r="D509" s="832" t="s">
        <v>5475</v>
      </c>
      <c r="E509" s="832" t="s">
        <v>5476</v>
      </c>
      <c r="F509" s="849"/>
      <c r="G509" s="849"/>
      <c r="H509" s="849"/>
      <c r="I509" s="849"/>
      <c r="J509" s="849">
        <v>3</v>
      </c>
      <c r="K509" s="849">
        <v>0</v>
      </c>
      <c r="L509" s="849"/>
      <c r="M509" s="849">
        <v>0</v>
      </c>
      <c r="N509" s="849"/>
      <c r="O509" s="849"/>
      <c r="P509" s="837"/>
      <c r="Q509" s="850"/>
    </row>
    <row r="510" spans="1:17" ht="14.4" customHeight="1" x14ac:dyDescent="0.3">
      <c r="A510" s="831" t="s">
        <v>585</v>
      </c>
      <c r="B510" s="832" t="s">
        <v>4852</v>
      </c>
      <c r="C510" s="832" t="s">
        <v>4728</v>
      </c>
      <c r="D510" s="832" t="s">
        <v>5477</v>
      </c>
      <c r="E510" s="832" t="s">
        <v>5478</v>
      </c>
      <c r="F510" s="849">
        <v>2</v>
      </c>
      <c r="G510" s="849">
        <v>0</v>
      </c>
      <c r="H510" s="849"/>
      <c r="I510" s="849">
        <v>0</v>
      </c>
      <c r="J510" s="849"/>
      <c r="K510" s="849"/>
      <c r="L510" s="849"/>
      <c r="M510" s="849"/>
      <c r="N510" s="849"/>
      <c r="O510" s="849"/>
      <c r="P510" s="837"/>
      <c r="Q510" s="850"/>
    </row>
    <row r="511" spans="1:17" ht="14.4" customHeight="1" x14ac:dyDescent="0.3">
      <c r="A511" s="831" t="s">
        <v>585</v>
      </c>
      <c r="B511" s="832" t="s">
        <v>4852</v>
      </c>
      <c r="C511" s="832" t="s">
        <v>4728</v>
      </c>
      <c r="D511" s="832" t="s">
        <v>5477</v>
      </c>
      <c r="E511" s="832" t="s">
        <v>5479</v>
      </c>
      <c r="F511" s="849">
        <v>7</v>
      </c>
      <c r="G511" s="849">
        <v>0</v>
      </c>
      <c r="H511" s="849"/>
      <c r="I511" s="849">
        <v>0</v>
      </c>
      <c r="J511" s="849">
        <v>4</v>
      </c>
      <c r="K511" s="849">
        <v>0</v>
      </c>
      <c r="L511" s="849"/>
      <c r="M511" s="849">
        <v>0</v>
      </c>
      <c r="N511" s="849">
        <v>10</v>
      </c>
      <c r="O511" s="849">
        <v>0</v>
      </c>
      <c r="P511" s="837"/>
      <c r="Q511" s="850">
        <v>0</v>
      </c>
    </row>
    <row r="512" spans="1:17" ht="14.4" customHeight="1" x14ac:dyDescent="0.3">
      <c r="A512" s="831" t="s">
        <v>585</v>
      </c>
      <c r="B512" s="832" t="s">
        <v>4852</v>
      </c>
      <c r="C512" s="832" t="s">
        <v>4728</v>
      </c>
      <c r="D512" s="832" t="s">
        <v>5480</v>
      </c>
      <c r="E512" s="832" t="s">
        <v>5481</v>
      </c>
      <c r="F512" s="849">
        <v>1</v>
      </c>
      <c r="G512" s="849">
        <v>0</v>
      </c>
      <c r="H512" s="849"/>
      <c r="I512" s="849">
        <v>0</v>
      </c>
      <c r="J512" s="849"/>
      <c r="K512" s="849"/>
      <c r="L512" s="849"/>
      <c r="M512" s="849"/>
      <c r="N512" s="849"/>
      <c r="O512" s="849"/>
      <c r="P512" s="837"/>
      <c r="Q512" s="850"/>
    </row>
    <row r="513" spans="1:17" ht="14.4" customHeight="1" x14ac:dyDescent="0.3">
      <c r="A513" s="831" t="s">
        <v>585</v>
      </c>
      <c r="B513" s="832" t="s">
        <v>4852</v>
      </c>
      <c r="C513" s="832" t="s">
        <v>4728</v>
      </c>
      <c r="D513" s="832" t="s">
        <v>5482</v>
      </c>
      <c r="E513" s="832" t="s">
        <v>5483</v>
      </c>
      <c r="F513" s="849">
        <v>3</v>
      </c>
      <c r="G513" s="849">
        <v>0</v>
      </c>
      <c r="H513" s="849"/>
      <c r="I513" s="849">
        <v>0</v>
      </c>
      <c r="J513" s="849">
        <v>1</v>
      </c>
      <c r="K513" s="849">
        <v>0</v>
      </c>
      <c r="L513" s="849"/>
      <c r="M513" s="849">
        <v>0</v>
      </c>
      <c r="N513" s="849">
        <v>1</v>
      </c>
      <c r="O513" s="849">
        <v>0</v>
      </c>
      <c r="P513" s="837"/>
      <c r="Q513" s="850">
        <v>0</v>
      </c>
    </row>
    <row r="514" spans="1:17" ht="14.4" customHeight="1" x14ac:dyDescent="0.3">
      <c r="A514" s="831" t="s">
        <v>585</v>
      </c>
      <c r="B514" s="832" t="s">
        <v>4852</v>
      </c>
      <c r="C514" s="832" t="s">
        <v>4728</v>
      </c>
      <c r="D514" s="832" t="s">
        <v>5484</v>
      </c>
      <c r="E514" s="832" t="s">
        <v>5485</v>
      </c>
      <c r="F514" s="849"/>
      <c r="G514" s="849"/>
      <c r="H514" s="849"/>
      <c r="I514" s="849"/>
      <c r="J514" s="849">
        <v>1</v>
      </c>
      <c r="K514" s="849">
        <v>0</v>
      </c>
      <c r="L514" s="849"/>
      <c r="M514" s="849">
        <v>0</v>
      </c>
      <c r="N514" s="849"/>
      <c r="O514" s="849"/>
      <c r="P514" s="837"/>
      <c r="Q514" s="850"/>
    </row>
    <row r="515" spans="1:17" ht="14.4" customHeight="1" x14ac:dyDescent="0.3">
      <c r="A515" s="831" t="s">
        <v>585</v>
      </c>
      <c r="B515" s="832" t="s">
        <v>4852</v>
      </c>
      <c r="C515" s="832" t="s">
        <v>4728</v>
      </c>
      <c r="D515" s="832" t="s">
        <v>5486</v>
      </c>
      <c r="E515" s="832" t="s">
        <v>5487</v>
      </c>
      <c r="F515" s="849">
        <v>1</v>
      </c>
      <c r="G515" s="849">
        <v>0</v>
      </c>
      <c r="H515" s="849"/>
      <c r="I515" s="849">
        <v>0</v>
      </c>
      <c r="J515" s="849"/>
      <c r="K515" s="849"/>
      <c r="L515" s="849"/>
      <c r="M515" s="849"/>
      <c r="N515" s="849">
        <v>1</v>
      </c>
      <c r="O515" s="849">
        <v>0</v>
      </c>
      <c r="P515" s="837"/>
      <c r="Q515" s="850">
        <v>0</v>
      </c>
    </row>
    <row r="516" spans="1:17" ht="14.4" customHeight="1" x14ac:dyDescent="0.3">
      <c r="A516" s="831" t="s">
        <v>585</v>
      </c>
      <c r="B516" s="832" t="s">
        <v>4852</v>
      </c>
      <c r="C516" s="832" t="s">
        <v>4728</v>
      </c>
      <c r="D516" s="832" t="s">
        <v>5488</v>
      </c>
      <c r="E516" s="832" t="s">
        <v>5489</v>
      </c>
      <c r="F516" s="849">
        <v>1</v>
      </c>
      <c r="G516" s="849">
        <v>0</v>
      </c>
      <c r="H516" s="849"/>
      <c r="I516" s="849">
        <v>0</v>
      </c>
      <c r="J516" s="849"/>
      <c r="K516" s="849"/>
      <c r="L516" s="849"/>
      <c r="M516" s="849"/>
      <c r="N516" s="849"/>
      <c r="O516" s="849"/>
      <c r="P516" s="837"/>
      <c r="Q516" s="850"/>
    </row>
    <row r="517" spans="1:17" ht="14.4" customHeight="1" x14ac:dyDescent="0.3">
      <c r="A517" s="831" t="s">
        <v>585</v>
      </c>
      <c r="B517" s="832" t="s">
        <v>4852</v>
      </c>
      <c r="C517" s="832" t="s">
        <v>4728</v>
      </c>
      <c r="D517" s="832" t="s">
        <v>5490</v>
      </c>
      <c r="E517" s="832" t="s">
        <v>5491</v>
      </c>
      <c r="F517" s="849">
        <v>2</v>
      </c>
      <c r="G517" s="849">
        <v>0</v>
      </c>
      <c r="H517" s="849"/>
      <c r="I517" s="849">
        <v>0</v>
      </c>
      <c r="J517" s="849">
        <v>1</v>
      </c>
      <c r="K517" s="849">
        <v>0</v>
      </c>
      <c r="L517" s="849"/>
      <c r="M517" s="849">
        <v>0</v>
      </c>
      <c r="N517" s="849">
        <v>1</v>
      </c>
      <c r="O517" s="849">
        <v>0</v>
      </c>
      <c r="P517" s="837"/>
      <c r="Q517" s="850">
        <v>0</v>
      </c>
    </row>
    <row r="518" spans="1:17" ht="14.4" customHeight="1" x14ac:dyDescent="0.3">
      <c r="A518" s="831" t="s">
        <v>585</v>
      </c>
      <c r="B518" s="832" t="s">
        <v>4852</v>
      </c>
      <c r="C518" s="832" t="s">
        <v>4728</v>
      </c>
      <c r="D518" s="832" t="s">
        <v>5492</v>
      </c>
      <c r="E518" s="832" t="s">
        <v>5493</v>
      </c>
      <c r="F518" s="849">
        <v>1</v>
      </c>
      <c r="G518" s="849">
        <v>0</v>
      </c>
      <c r="H518" s="849"/>
      <c r="I518" s="849">
        <v>0</v>
      </c>
      <c r="J518" s="849"/>
      <c r="K518" s="849"/>
      <c r="L518" s="849"/>
      <c r="M518" s="849"/>
      <c r="N518" s="849">
        <v>2</v>
      </c>
      <c r="O518" s="849">
        <v>0</v>
      </c>
      <c r="P518" s="837"/>
      <c r="Q518" s="850">
        <v>0</v>
      </c>
    </row>
    <row r="519" spans="1:17" ht="14.4" customHeight="1" x14ac:dyDescent="0.3">
      <c r="A519" s="831" t="s">
        <v>585</v>
      </c>
      <c r="B519" s="832" t="s">
        <v>4852</v>
      </c>
      <c r="C519" s="832" t="s">
        <v>4728</v>
      </c>
      <c r="D519" s="832" t="s">
        <v>5494</v>
      </c>
      <c r="E519" s="832" t="s">
        <v>5495</v>
      </c>
      <c r="F519" s="849">
        <v>1</v>
      </c>
      <c r="G519" s="849">
        <v>0</v>
      </c>
      <c r="H519" s="849"/>
      <c r="I519" s="849">
        <v>0</v>
      </c>
      <c r="J519" s="849"/>
      <c r="K519" s="849"/>
      <c r="L519" s="849"/>
      <c r="M519" s="849"/>
      <c r="N519" s="849">
        <v>1</v>
      </c>
      <c r="O519" s="849">
        <v>0</v>
      </c>
      <c r="P519" s="837"/>
      <c r="Q519" s="850">
        <v>0</v>
      </c>
    </row>
    <row r="520" spans="1:17" ht="14.4" customHeight="1" x14ac:dyDescent="0.3">
      <c r="A520" s="831" t="s">
        <v>585</v>
      </c>
      <c r="B520" s="832" t="s">
        <v>4852</v>
      </c>
      <c r="C520" s="832" t="s">
        <v>4728</v>
      </c>
      <c r="D520" s="832" t="s">
        <v>5496</v>
      </c>
      <c r="E520" s="832" t="s">
        <v>5497</v>
      </c>
      <c r="F520" s="849"/>
      <c r="G520" s="849"/>
      <c r="H520" s="849"/>
      <c r="I520" s="849"/>
      <c r="J520" s="849"/>
      <c r="K520" s="849"/>
      <c r="L520" s="849"/>
      <c r="M520" s="849"/>
      <c r="N520" s="849">
        <v>1</v>
      </c>
      <c r="O520" s="849">
        <v>0</v>
      </c>
      <c r="P520" s="837"/>
      <c r="Q520" s="850">
        <v>0</v>
      </c>
    </row>
    <row r="521" spans="1:17" ht="14.4" customHeight="1" x14ac:dyDescent="0.3">
      <c r="A521" s="831" t="s">
        <v>585</v>
      </c>
      <c r="B521" s="832" t="s">
        <v>4852</v>
      </c>
      <c r="C521" s="832" t="s">
        <v>4728</v>
      </c>
      <c r="D521" s="832" t="s">
        <v>5498</v>
      </c>
      <c r="E521" s="832" t="s">
        <v>5499</v>
      </c>
      <c r="F521" s="849">
        <v>1</v>
      </c>
      <c r="G521" s="849">
        <v>0</v>
      </c>
      <c r="H521" s="849"/>
      <c r="I521" s="849">
        <v>0</v>
      </c>
      <c r="J521" s="849"/>
      <c r="K521" s="849"/>
      <c r="L521" s="849"/>
      <c r="M521" s="849"/>
      <c r="N521" s="849"/>
      <c r="O521" s="849"/>
      <c r="P521" s="837"/>
      <c r="Q521" s="850"/>
    </row>
    <row r="522" spans="1:17" ht="14.4" customHeight="1" x14ac:dyDescent="0.3">
      <c r="A522" s="831" t="s">
        <v>585</v>
      </c>
      <c r="B522" s="832" t="s">
        <v>4852</v>
      </c>
      <c r="C522" s="832" t="s">
        <v>4728</v>
      </c>
      <c r="D522" s="832" t="s">
        <v>5500</v>
      </c>
      <c r="E522" s="832" t="s">
        <v>5501</v>
      </c>
      <c r="F522" s="849">
        <v>2</v>
      </c>
      <c r="G522" s="849">
        <v>0</v>
      </c>
      <c r="H522" s="849"/>
      <c r="I522" s="849">
        <v>0</v>
      </c>
      <c r="J522" s="849"/>
      <c r="K522" s="849"/>
      <c r="L522" s="849"/>
      <c r="M522" s="849"/>
      <c r="N522" s="849"/>
      <c r="O522" s="849"/>
      <c r="P522" s="837"/>
      <c r="Q522" s="850"/>
    </row>
    <row r="523" spans="1:17" ht="14.4" customHeight="1" x14ac:dyDescent="0.3">
      <c r="A523" s="831" t="s">
        <v>585</v>
      </c>
      <c r="B523" s="832" t="s">
        <v>4852</v>
      </c>
      <c r="C523" s="832" t="s">
        <v>4728</v>
      </c>
      <c r="D523" s="832" t="s">
        <v>5502</v>
      </c>
      <c r="E523" s="832" t="s">
        <v>5503</v>
      </c>
      <c r="F523" s="849"/>
      <c r="G523" s="849"/>
      <c r="H523" s="849"/>
      <c r="I523" s="849"/>
      <c r="J523" s="849">
        <v>1</v>
      </c>
      <c r="K523" s="849">
        <v>0</v>
      </c>
      <c r="L523" s="849"/>
      <c r="M523" s="849">
        <v>0</v>
      </c>
      <c r="N523" s="849"/>
      <c r="O523" s="849"/>
      <c r="P523" s="837"/>
      <c r="Q523" s="850"/>
    </row>
    <row r="524" spans="1:17" ht="14.4" customHeight="1" x14ac:dyDescent="0.3">
      <c r="A524" s="831" t="s">
        <v>585</v>
      </c>
      <c r="B524" s="832" t="s">
        <v>4852</v>
      </c>
      <c r="C524" s="832" t="s">
        <v>4728</v>
      </c>
      <c r="D524" s="832" t="s">
        <v>5502</v>
      </c>
      <c r="E524" s="832" t="s">
        <v>5504</v>
      </c>
      <c r="F524" s="849">
        <v>1</v>
      </c>
      <c r="G524" s="849">
        <v>0</v>
      </c>
      <c r="H524" s="849"/>
      <c r="I524" s="849">
        <v>0</v>
      </c>
      <c r="J524" s="849"/>
      <c r="K524" s="849"/>
      <c r="L524" s="849"/>
      <c r="M524" s="849"/>
      <c r="N524" s="849"/>
      <c r="O524" s="849"/>
      <c r="P524" s="837"/>
      <c r="Q524" s="850"/>
    </row>
    <row r="525" spans="1:17" ht="14.4" customHeight="1" x14ac:dyDescent="0.3">
      <c r="A525" s="831" t="s">
        <v>585</v>
      </c>
      <c r="B525" s="832" t="s">
        <v>4852</v>
      </c>
      <c r="C525" s="832" t="s">
        <v>4728</v>
      </c>
      <c r="D525" s="832" t="s">
        <v>5505</v>
      </c>
      <c r="E525" s="832" t="s">
        <v>5506</v>
      </c>
      <c r="F525" s="849"/>
      <c r="G525" s="849"/>
      <c r="H525" s="849"/>
      <c r="I525" s="849"/>
      <c r="J525" s="849"/>
      <c r="K525" s="849"/>
      <c r="L525" s="849"/>
      <c r="M525" s="849"/>
      <c r="N525" s="849">
        <v>2</v>
      </c>
      <c r="O525" s="849">
        <v>0</v>
      </c>
      <c r="P525" s="837"/>
      <c r="Q525" s="850">
        <v>0</v>
      </c>
    </row>
    <row r="526" spans="1:17" ht="14.4" customHeight="1" x14ac:dyDescent="0.3">
      <c r="A526" s="831" t="s">
        <v>585</v>
      </c>
      <c r="B526" s="832" t="s">
        <v>4852</v>
      </c>
      <c r="C526" s="832" t="s">
        <v>4728</v>
      </c>
      <c r="D526" s="832" t="s">
        <v>5507</v>
      </c>
      <c r="E526" s="832" t="s">
        <v>5508</v>
      </c>
      <c r="F526" s="849"/>
      <c r="G526" s="849"/>
      <c r="H526" s="849"/>
      <c r="I526" s="849"/>
      <c r="J526" s="849">
        <v>1</v>
      </c>
      <c r="K526" s="849">
        <v>0</v>
      </c>
      <c r="L526" s="849"/>
      <c r="M526" s="849">
        <v>0</v>
      </c>
      <c r="N526" s="849"/>
      <c r="O526" s="849"/>
      <c r="P526" s="837"/>
      <c r="Q526" s="850"/>
    </row>
    <row r="527" spans="1:17" ht="14.4" customHeight="1" x14ac:dyDescent="0.3">
      <c r="A527" s="831" t="s">
        <v>585</v>
      </c>
      <c r="B527" s="832" t="s">
        <v>4852</v>
      </c>
      <c r="C527" s="832" t="s">
        <v>4728</v>
      </c>
      <c r="D527" s="832" t="s">
        <v>5509</v>
      </c>
      <c r="E527" s="832" t="s">
        <v>5510</v>
      </c>
      <c r="F527" s="849"/>
      <c r="G527" s="849"/>
      <c r="H527" s="849"/>
      <c r="I527" s="849"/>
      <c r="J527" s="849">
        <v>1</v>
      </c>
      <c r="K527" s="849">
        <v>0</v>
      </c>
      <c r="L527" s="849"/>
      <c r="M527" s="849">
        <v>0</v>
      </c>
      <c r="N527" s="849"/>
      <c r="O527" s="849"/>
      <c r="P527" s="837"/>
      <c r="Q527" s="850"/>
    </row>
    <row r="528" spans="1:17" ht="14.4" customHeight="1" x14ac:dyDescent="0.3">
      <c r="A528" s="831" t="s">
        <v>585</v>
      </c>
      <c r="B528" s="832" t="s">
        <v>4852</v>
      </c>
      <c r="C528" s="832" t="s">
        <v>4728</v>
      </c>
      <c r="D528" s="832" t="s">
        <v>5511</v>
      </c>
      <c r="E528" s="832" t="s">
        <v>5512</v>
      </c>
      <c r="F528" s="849"/>
      <c r="G528" s="849"/>
      <c r="H528" s="849"/>
      <c r="I528" s="849"/>
      <c r="J528" s="849">
        <v>4</v>
      </c>
      <c r="K528" s="849">
        <v>30420</v>
      </c>
      <c r="L528" s="849">
        <v>1</v>
      </c>
      <c r="M528" s="849">
        <v>7605</v>
      </c>
      <c r="N528" s="849">
        <v>5</v>
      </c>
      <c r="O528" s="849">
        <v>38070</v>
      </c>
      <c r="P528" s="837">
        <v>1.2514792899408285</v>
      </c>
      <c r="Q528" s="850">
        <v>7614</v>
      </c>
    </row>
    <row r="529" spans="1:17" ht="14.4" customHeight="1" x14ac:dyDescent="0.3">
      <c r="A529" s="831" t="s">
        <v>585</v>
      </c>
      <c r="B529" s="832" t="s">
        <v>4852</v>
      </c>
      <c r="C529" s="832" t="s">
        <v>4728</v>
      </c>
      <c r="D529" s="832" t="s">
        <v>5513</v>
      </c>
      <c r="E529" s="832" t="s">
        <v>5514</v>
      </c>
      <c r="F529" s="849"/>
      <c r="G529" s="849"/>
      <c r="H529" s="849"/>
      <c r="I529" s="849"/>
      <c r="J529" s="849">
        <v>1</v>
      </c>
      <c r="K529" s="849">
        <v>0</v>
      </c>
      <c r="L529" s="849"/>
      <c r="M529" s="849">
        <v>0</v>
      </c>
      <c r="N529" s="849"/>
      <c r="O529" s="849"/>
      <c r="P529" s="837"/>
      <c r="Q529" s="850"/>
    </row>
    <row r="530" spans="1:17" ht="14.4" customHeight="1" x14ac:dyDescent="0.3">
      <c r="A530" s="831" t="s">
        <v>585</v>
      </c>
      <c r="B530" s="832" t="s">
        <v>4852</v>
      </c>
      <c r="C530" s="832" t="s">
        <v>4728</v>
      </c>
      <c r="D530" s="832" t="s">
        <v>5515</v>
      </c>
      <c r="E530" s="832" t="s">
        <v>5516</v>
      </c>
      <c r="F530" s="849"/>
      <c r="G530" s="849"/>
      <c r="H530" s="849"/>
      <c r="I530" s="849"/>
      <c r="J530" s="849">
        <v>1</v>
      </c>
      <c r="K530" s="849">
        <v>0</v>
      </c>
      <c r="L530" s="849"/>
      <c r="M530" s="849">
        <v>0</v>
      </c>
      <c r="N530" s="849"/>
      <c r="O530" s="849"/>
      <c r="P530" s="837"/>
      <c r="Q530" s="850"/>
    </row>
    <row r="531" spans="1:17" ht="14.4" customHeight="1" x14ac:dyDescent="0.3">
      <c r="A531" s="831" t="s">
        <v>585</v>
      </c>
      <c r="B531" s="832" t="s">
        <v>4852</v>
      </c>
      <c r="C531" s="832" t="s">
        <v>4728</v>
      </c>
      <c r="D531" s="832" t="s">
        <v>5517</v>
      </c>
      <c r="E531" s="832" t="s">
        <v>5518</v>
      </c>
      <c r="F531" s="849"/>
      <c r="G531" s="849"/>
      <c r="H531" s="849"/>
      <c r="I531" s="849"/>
      <c r="J531" s="849">
        <v>1</v>
      </c>
      <c r="K531" s="849">
        <v>0</v>
      </c>
      <c r="L531" s="849"/>
      <c r="M531" s="849">
        <v>0</v>
      </c>
      <c r="N531" s="849"/>
      <c r="O531" s="849"/>
      <c r="P531" s="837"/>
      <c r="Q531" s="850"/>
    </row>
    <row r="532" spans="1:17" ht="14.4" customHeight="1" x14ac:dyDescent="0.3">
      <c r="A532" s="831" t="s">
        <v>585</v>
      </c>
      <c r="B532" s="832" t="s">
        <v>4852</v>
      </c>
      <c r="C532" s="832" t="s">
        <v>4728</v>
      </c>
      <c r="D532" s="832" t="s">
        <v>5519</v>
      </c>
      <c r="E532" s="832" t="s">
        <v>5520</v>
      </c>
      <c r="F532" s="849"/>
      <c r="G532" s="849"/>
      <c r="H532" s="849"/>
      <c r="I532" s="849"/>
      <c r="J532" s="849"/>
      <c r="K532" s="849"/>
      <c r="L532" s="849"/>
      <c r="M532" s="849"/>
      <c r="N532" s="849">
        <v>1</v>
      </c>
      <c r="O532" s="849">
        <v>0</v>
      </c>
      <c r="P532" s="837"/>
      <c r="Q532" s="850">
        <v>0</v>
      </c>
    </row>
    <row r="533" spans="1:17" ht="14.4" customHeight="1" x14ac:dyDescent="0.3">
      <c r="A533" s="831" t="s">
        <v>585</v>
      </c>
      <c r="B533" s="832" t="s">
        <v>4852</v>
      </c>
      <c r="C533" s="832" t="s">
        <v>4728</v>
      </c>
      <c r="D533" s="832" t="s">
        <v>5521</v>
      </c>
      <c r="E533" s="832" t="s">
        <v>5522</v>
      </c>
      <c r="F533" s="849"/>
      <c r="G533" s="849"/>
      <c r="H533" s="849"/>
      <c r="I533" s="849"/>
      <c r="J533" s="849"/>
      <c r="K533" s="849"/>
      <c r="L533" s="849"/>
      <c r="M533" s="849"/>
      <c r="N533" s="849">
        <v>1</v>
      </c>
      <c r="O533" s="849">
        <v>0</v>
      </c>
      <c r="P533" s="837"/>
      <c r="Q533" s="850">
        <v>0</v>
      </c>
    </row>
    <row r="534" spans="1:17" ht="14.4" customHeight="1" x14ac:dyDescent="0.3">
      <c r="A534" s="831" t="s">
        <v>585</v>
      </c>
      <c r="B534" s="832" t="s">
        <v>4852</v>
      </c>
      <c r="C534" s="832" t="s">
        <v>4728</v>
      </c>
      <c r="D534" s="832" t="s">
        <v>5523</v>
      </c>
      <c r="E534" s="832" t="s">
        <v>5461</v>
      </c>
      <c r="F534" s="849"/>
      <c r="G534" s="849"/>
      <c r="H534" s="849"/>
      <c r="I534" s="849"/>
      <c r="J534" s="849"/>
      <c r="K534" s="849"/>
      <c r="L534" s="849"/>
      <c r="M534" s="849"/>
      <c r="N534" s="849">
        <v>1</v>
      </c>
      <c r="O534" s="849">
        <v>0</v>
      </c>
      <c r="P534" s="837"/>
      <c r="Q534" s="850">
        <v>0</v>
      </c>
    </row>
    <row r="535" spans="1:17" ht="14.4" customHeight="1" x14ac:dyDescent="0.3">
      <c r="A535" s="831" t="s">
        <v>585</v>
      </c>
      <c r="B535" s="832" t="s">
        <v>4852</v>
      </c>
      <c r="C535" s="832" t="s">
        <v>4728</v>
      </c>
      <c r="D535" s="832" t="s">
        <v>5524</v>
      </c>
      <c r="E535" s="832" t="s">
        <v>5525</v>
      </c>
      <c r="F535" s="849"/>
      <c r="G535" s="849"/>
      <c r="H535" s="849"/>
      <c r="I535" s="849"/>
      <c r="J535" s="849"/>
      <c r="K535" s="849"/>
      <c r="L535" s="849"/>
      <c r="M535" s="849"/>
      <c r="N535" s="849">
        <v>1</v>
      </c>
      <c r="O535" s="849">
        <v>0</v>
      </c>
      <c r="P535" s="837"/>
      <c r="Q535" s="850">
        <v>0</v>
      </c>
    </row>
    <row r="536" spans="1:17" ht="14.4" customHeight="1" x14ac:dyDescent="0.3">
      <c r="A536" s="831" t="s">
        <v>585</v>
      </c>
      <c r="B536" s="832" t="s">
        <v>4852</v>
      </c>
      <c r="C536" s="832" t="s">
        <v>4728</v>
      </c>
      <c r="D536" s="832" t="s">
        <v>5526</v>
      </c>
      <c r="E536" s="832" t="s">
        <v>5527</v>
      </c>
      <c r="F536" s="849"/>
      <c r="G536" s="849"/>
      <c r="H536" s="849"/>
      <c r="I536" s="849"/>
      <c r="J536" s="849"/>
      <c r="K536" s="849"/>
      <c r="L536" s="849"/>
      <c r="M536" s="849"/>
      <c r="N536" s="849">
        <v>2</v>
      </c>
      <c r="O536" s="849">
        <v>0</v>
      </c>
      <c r="P536" s="837"/>
      <c r="Q536" s="850">
        <v>0</v>
      </c>
    </row>
    <row r="537" spans="1:17" ht="14.4" customHeight="1" x14ac:dyDescent="0.3">
      <c r="A537" s="831" t="s">
        <v>585</v>
      </c>
      <c r="B537" s="832" t="s">
        <v>4852</v>
      </c>
      <c r="C537" s="832" t="s">
        <v>4728</v>
      </c>
      <c r="D537" s="832" t="s">
        <v>5528</v>
      </c>
      <c r="E537" s="832" t="s">
        <v>5529</v>
      </c>
      <c r="F537" s="849">
        <v>2</v>
      </c>
      <c r="G537" s="849">
        <v>0</v>
      </c>
      <c r="H537" s="849"/>
      <c r="I537" s="849">
        <v>0</v>
      </c>
      <c r="J537" s="849">
        <v>1</v>
      </c>
      <c r="K537" s="849">
        <v>0</v>
      </c>
      <c r="L537" s="849"/>
      <c r="M537" s="849">
        <v>0</v>
      </c>
      <c r="N537" s="849"/>
      <c r="O537" s="849"/>
      <c r="P537" s="837"/>
      <c r="Q537" s="850"/>
    </row>
    <row r="538" spans="1:17" ht="14.4" customHeight="1" x14ac:dyDescent="0.3">
      <c r="A538" s="831" t="s">
        <v>585</v>
      </c>
      <c r="B538" s="832" t="s">
        <v>4852</v>
      </c>
      <c r="C538" s="832" t="s">
        <v>4728</v>
      </c>
      <c r="D538" s="832" t="s">
        <v>5530</v>
      </c>
      <c r="E538" s="832" t="s">
        <v>5370</v>
      </c>
      <c r="F538" s="849"/>
      <c r="G538" s="849"/>
      <c r="H538" s="849"/>
      <c r="I538" s="849"/>
      <c r="J538" s="849"/>
      <c r="K538" s="849"/>
      <c r="L538" s="849"/>
      <c r="M538" s="849"/>
      <c r="N538" s="849">
        <v>1</v>
      </c>
      <c r="O538" s="849">
        <v>0</v>
      </c>
      <c r="P538" s="837"/>
      <c r="Q538" s="850">
        <v>0</v>
      </c>
    </row>
    <row r="539" spans="1:17" ht="14.4" customHeight="1" x14ac:dyDescent="0.3">
      <c r="A539" s="831" t="s">
        <v>585</v>
      </c>
      <c r="B539" s="832" t="s">
        <v>4852</v>
      </c>
      <c r="C539" s="832" t="s">
        <v>4728</v>
      </c>
      <c r="D539" s="832" t="s">
        <v>5531</v>
      </c>
      <c r="E539" s="832" t="s">
        <v>5532</v>
      </c>
      <c r="F539" s="849"/>
      <c r="G539" s="849"/>
      <c r="H539" s="849"/>
      <c r="I539" s="849"/>
      <c r="J539" s="849"/>
      <c r="K539" s="849"/>
      <c r="L539" s="849"/>
      <c r="M539" s="849"/>
      <c r="N539" s="849">
        <v>136</v>
      </c>
      <c r="O539" s="849">
        <v>0</v>
      </c>
      <c r="P539" s="837"/>
      <c r="Q539" s="850">
        <v>0</v>
      </c>
    </row>
    <row r="540" spans="1:17" ht="14.4" customHeight="1" x14ac:dyDescent="0.3">
      <c r="A540" s="831" t="s">
        <v>585</v>
      </c>
      <c r="B540" s="832" t="s">
        <v>4852</v>
      </c>
      <c r="C540" s="832" t="s">
        <v>4728</v>
      </c>
      <c r="D540" s="832" t="s">
        <v>5531</v>
      </c>
      <c r="E540" s="832" t="s">
        <v>5533</v>
      </c>
      <c r="F540" s="849"/>
      <c r="G540" s="849"/>
      <c r="H540" s="849"/>
      <c r="I540" s="849"/>
      <c r="J540" s="849"/>
      <c r="K540" s="849"/>
      <c r="L540" s="849"/>
      <c r="M540" s="849"/>
      <c r="N540" s="849">
        <v>7</v>
      </c>
      <c r="O540" s="849">
        <v>0</v>
      </c>
      <c r="P540" s="837"/>
      <c r="Q540" s="850">
        <v>0</v>
      </c>
    </row>
    <row r="541" spans="1:17" ht="14.4" customHeight="1" x14ac:dyDescent="0.3">
      <c r="A541" s="831" t="s">
        <v>585</v>
      </c>
      <c r="B541" s="832" t="s">
        <v>4852</v>
      </c>
      <c r="C541" s="832" t="s">
        <v>4728</v>
      </c>
      <c r="D541" s="832" t="s">
        <v>5534</v>
      </c>
      <c r="E541" s="832" t="s">
        <v>5535</v>
      </c>
      <c r="F541" s="849"/>
      <c r="G541" s="849"/>
      <c r="H541" s="849"/>
      <c r="I541" s="849"/>
      <c r="J541" s="849"/>
      <c r="K541" s="849"/>
      <c r="L541" s="849"/>
      <c r="M541" s="849"/>
      <c r="N541" s="849">
        <v>1</v>
      </c>
      <c r="O541" s="849">
        <v>0</v>
      </c>
      <c r="P541" s="837"/>
      <c r="Q541" s="850">
        <v>0</v>
      </c>
    </row>
    <row r="542" spans="1:17" ht="14.4" customHeight="1" x14ac:dyDescent="0.3">
      <c r="A542" s="831" t="s">
        <v>585</v>
      </c>
      <c r="B542" s="832" t="s">
        <v>4852</v>
      </c>
      <c r="C542" s="832" t="s">
        <v>4728</v>
      </c>
      <c r="D542" s="832" t="s">
        <v>5536</v>
      </c>
      <c r="E542" s="832" t="s">
        <v>5537</v>
      </c>
      <c r="F542" s="849">
        <v>1</v>
      </c>
      <c r="G542" s="849">
        <v>0</v>
      </c>
      <c r="H542" s="849"/>
      <c r="I542" s="849">
        <v>0</v>
      </c>
      <c r="J542" s="849"/>
      <c r="K542" s="849"/>
      <c r="L542" s="849"/>
      <c r="M542" s="849"/>
      <c r="N542" s="849"/>
      <c r="O542" s="849"/>
      <c r="P542" s="837"/>
      <c r="Q542" s="850"/>
    </row>
    <row r="543" spans="1:17" ht="14.4" customHeight="1" x14ac:dyDescent="0.3">
      <c r="A543" s="831" t="s">
        <v>585</v>
      </c>
      <c r="B543" s="832" t="s">
        <v>4852</v>
      </c>
      <c r="C543" s="832" t="s">
        <v>4728</v>
      </c>
      <c r="D543" s="832" t="s">
        <v>5538</v>
      </c>
      <c r="E543" s="832" t="s">
        <v>5539</v>
      </c>
      <c r="F543" s="849"/>
      <c r="G543" s="849"/>
      <c r="H543" s="849"/>
      <c r="I543" s="849"/>
      <c r="J543" s="849"/>
      <c r="K543" s="849"/>
      <c r="L543" s="849"/>
      <c r="M543" s="849"/>
      <c r="N543" s="849">
        <v>1</v>
      </c>
      <c r="O543" s="849">
        <v>0</v>
      </c>
      <c r="P543" s="837"/>
      <c r="Q543" s="850">
        <v>0</v>
      </c>
    </row>
    <row r="544" spans="1:17" ht="14.4" customHeight="1" x14ac:dyDescent="0.3">
      <c r="A544" s="831" t="s">
        <v>585</v>
      </c>
      <c r="B544" s="832" t="s">
        <v>5540</v>
      </c>
      <c r="C544" s="832" t="s">
        <v>4725</v>
      </c>
      <c r="D544" s="832" t="s">
        <v>5541</v>
      </c>
      <c r="E544" s="832"/>
      <c r="F544" s="849"/>
      <c r="G544" s="849"/>
      <c r="H544" s="849"/>
      <c r="I544" s="849"/>
      <c r="J544" s="849">
        <v>8</v>
      </c>
      <c r="K544" s="849">
        <v>399.44</v>
      </c>
      <c r="L544" s="849">
        <v>1</v>
      </c>
      <c r="M544" s="849">
        <v>49.93</v>
      </c>
      <c r="N544" s="849"/>
      <c r="O544" s="849"/>
      <c r="P544" s="837"/>
      <c r="Q544" s="850"/>
    </row>
    <row r="545" spans="1:17" ht="14.4" customHeight="1" x14ac:dyDescent="0.3">
      <c r="A545" s="831" t="s">
        <v>585</v>
      </c>
      <c r="B545" s="832" t="s">
        <v>5540</v>
      </c>
      <c r="C545" s="832" t="s">
        <v>4725</v>
      </c>
      <c r="D545" s="832" t="s">
        <v>4986</v>
      </c>
      <c r="E545" s="832" t="s">
        <v>1462</v>
      </c>
      <c r="F545" s="849">
        <v>8</v>
      </c>
      <c r="G545" s="849">
        <v>39904.800000000003</v>
      </c>
      <c r="H545" s="849">
        <v>0.66666488465244711</v>
      </c>
      <c r="I545" s="849">
        <v>4988.1000000000004</v>
      </c>
      <c r="J545" s="849">
        <v>12</v>
      </c>
      <c r="K545" s="849">
        <v>59857.36</v>
      </c>
      <c r="L545" s="849">
        <v>1</v>
      </c>
      <c r="M545" s="849">
        <v>4988.1133333333337</v>
      </c>
      <c r="N545" s="849">
        <v>3</v>
      </c>
      <c r="O545" s="849">
        <v>14964.27</v>
      </c>
      <c r="P545" s="837">
        <v>0.24999883055316841</v>
      </c>
      <c r="Q545" s="850">
        <v>4988.09</v>
      </c>
    </row>
    <row r="546" spans="1:17" ht="14.4" customHeight="1" x14ac:dyDescent="0.3">
      <c r="A546" s="831" t="s">
        <v>585</v>
      </c>
      <c r="B546" s="832" t="s">
        <v>5540</v>
      </c>
      <c r="C546" s="832" t="s">
        <v>4725</v>
      </c>
      <c r="D546" s="832" t="s">
        <v>4987</v>
      </c>
      <c r="E546" s="832" t="s">
        <v>2303</v>
      </c>
      <c r="F546" s="849">
        <v>28</v>
      </c>
      <c r="G546" s="849">
        <v>2393.44</v>
      </c>
      <c r="H546" s="849"/>
      <c r="I546" s="849">
        <v>85.48</v>
      </c>
      <c r="J546" s="849"/>
      <c r="K546" s="849"/>
      <c r="L546" s="849"/>
      <c r="M546" s="849"/>
      <c r="N546" s="849">
        <v>24</v>
      </c>
      <c r="O546" s="849">
        <v>1921.92</v>
      </c>
      <c r="P546" s="837"/>
      <c r="Q546" s="850">
        <v>80.08</v>
      </c>
    </row>
    <row r="547" spans="1:17" ht="14.4" customHeight="1" x14ac:dyDescent="0.3">
      <c r="A547" s="831" t="s">
        <v>585</v>
      </c>
      <c r="B547" s="832" t="s">
        <v>5540</v>
      </c>
      <c r="C547" s="832" t="s">
        <v>4725</v>
      </c>
      <c r="D547" s="832" t="s">
        <v>4989</v>
      </c>
      <c r="E547" s="832" t="s">
        <v>1985</v>
      </c>
      <c r="F547" s="849"/>
      <c r="G547" s="849"/>
      <c r="H547" s="849"/>
      <c r="I547" s="849"/>
      <c r="J547" s="849">
        <v>7.1</v>
      </c>
      <c r="K547" s="849">
        <v>3132.79</v>
      </c>
      <c r="L547" s="849">
        <v>1</v>
      </c>
      <c r="M547" s="849">
        <v>441.23802816901411</v>
      </c>
      <c r="N547" s="849">
        <v>3.9</v>
      </c>
      <c r="O547" s="849">
        <v>1622.31</v>
      </c>
      <c r="P547" s="837">
        <v>0.51784830773846957</v>
      </c>
      <c r="Q547" s="850">
        <v>415.97692307692307</v>
      </c>
    </row>
    <row r="548" spans="1:17" ht="14.4" customHeight="1" x14ac:dyDescent="0.3">
      <c r="A548" s="831" t="s">
        <v>585</v>
      </c>
      <c r="B548" s="832" t="s">
        <v>5540</v>
      </c>
      <c r="C548" s="832" t="s">
        <v>4725</v>
      </c>
      <c r="D548" s="832" t="s">
        <v>4992</v>
      </c>
      <c r="E548" s="832" t="s">
        <v>1218</v>
      </c>
      <c r="F548" s="849">
        <v>256</v>
      </c>
      <c r="G548" s="849">
        <v>14950.4</v>
      </c>
      <c r="H548" s="849">
        <v>0.60377358490566035</v>
      </c>
      <c r="I548" s="849">
        <v>58.4</v>
      </c>
      <c r="J548" s="849">
        <v>424</v>
      </c>
      <c r="K548" s="849">
        <v>24761.599999999999</v>
      </c>
      <c r="L548" s="849">
        <v>1</v>
      </c>
      <c r="M548" s="849">
        <v>58.4</v>
      </c>
      <c r="N548" s="849">
        <v>306</v>
      </c>
      <c r="O548" s="849">
        <v>16135.279999999999</v>
      </c>
      <c r="P548" s="837">
        <v>0.65162509692426984</v>
      </c>
      <c r="Q548" s="850">
        <v>52.729673202614379</v>
      </c>
    </row>
    <row r="549" spans="1:17" ht="14.4" customHeight="1" x14ac:dyDescent="0.3">
      <c r="A549" s="831" t="s">
        <v>585</v>
      </c>
      <c r="B549" s="832" t="s">
        <v>5540</v>
      </c>
      <c r="C549" s="832" t="s">
        <v>4725</v>
      </c>
      <c r="D549" s="832" t="s">
        <v>4995</v>
      </c>
      <c r="E549" s="832" t="s">
        <v>1979</v>
      </c>
      <c r="F549" s="849">
        <v>0.7</v>
      </c>
      <c r="G549" s="849">
        <v>8409.3799999999992</v>
      </c>
      <c r="H549" s="849">
        <v>7.9545454545454544E-2</v>
      </c>
      <c r="I549" s="849">
        <v>12013.4</v>
      </c>
      <c r="J549" s="849">
        <v>8.8000000000000007</v>
      </c>
      <c r="K549" s="849">
        <v>105717.92</v>
      </c>
      <c r="L549" s="849">
        <v>1</v>
      </c>
      <c r="M549" s="849">
        <v>12013.4</v>
      </c>
      <c r="N549" s="849">
        <v>9</v>
      </c>
      <c r="O549" s="849">
        <v>108120.6</v>
      </c>
      <c r="P549" s="837">
        <v>1.0227272727272727</v>
      </c>
      <c r="Q549" s="850">
        <v>12013.400000000001</v>
      </c>
    </row>
    <row r="550" spans="1:17" ht="14.4" customHeight="1" x14ac:dyDescent="0.3">
      <c r="A550" s="831" t="s">
        <v>585</v>
      </c>
      <c r="B550" s="832" t="s">
        <v>5540</v>
      </c>
      <c r="C550" s="832" t="s">
        <v>4725</v>
      </c>
      <c r="D550" s="832" t="s">
        <v>4996</v>
      </c>
      <c r="E550" s="832" t="s">
        <v>4997</v>
      </c>
      <c r="F550" s="849">
        <v>0.1</v>
      </c>
      <c r="G550" s="849">
        <v>494.39</v>
      </c>
      <c r="H550" s="849"/>
      <c r="I550" s="849">
        <v>4943.8999999999996</v>
      </c>
      <c r="J550" s="849"/>
      <c r="K550" s="849"/>
      <c r="L550" s="849"/>
      <c r="M550" s="849"/>
      <c r="N550" s="849"/>
      <c r="O550" s="849"/>
      <c r="P550" s="837"/>
      <c r="Q550" s="850"/>
    </row>
    <row r="551" spans="1:17" ht="14.4" customHeight="1" x14ac:dyDescent="0.3">
      <c r="A551" s="831" t="s">
        <v>585</v>
      </c>
      <c r="B551" s="832" t="s">
        <v>5540</v>
      </c>
      <c r="C551" s="832" t="s">
        <v>4725</v>
      </c>
      <c r="D551" s="832" t="s">
        <v>4998</v>
      </c>
      <c r="E551" s="832"/>
      <c r="F551" s="849">
        <v>76</v>
      </c>
      <c r="G551" s="849">
        <v>2934.36</v>
      </c>
      <c r="H551" s="849"/>
      <c r="I551" s="849">
        <v>38.61</v>
      </c>
      <c r="J551" s="849"/>
      <c r="K551" s="849"/>
      <c r="L551" s="849"/>
      <c r="M551" s="849"/>
      <c r="N551" s="849"/>
      <c r="O551" s="849"/>
      <c r="P551" s="837"/>
      <c r="Q551" s="850"/>
    </row>
    <row r="552" spans="1:17" ht="14.4" customHeight="1" x14ac:dyDescent="0.3">
      <c r="A552" s="831" t="s">
        <v>585</v>
      </c>
      <c r="B552" s="832" t="s">
        <v>5540</v>
      </c>
      <c r="C552" s="832" t="s">
        <v>4725</v>
      </c>
      <c r="D552" s="832" t="s">
        <v>4999</v>
      </c>
      <c r="E552" s="832" t="s">
        <v>5000</v>
      </c>
      <c r="F552" s="849">
        <v>2.5</v>
      </c>
      <c r="G552" s="849">
        <v>966.5</v>
      </c>
      <c r="H552" s="849">
        <v>4.1664870457386733</v>
      </c>
      <c r="I552" s="849">
        <v>386.6</v>
      </c>
      <c r="J552" s="849">
        <v>0.6</v>
      </c>
      <c r="K552" s="849">
        <v>231.97</v>
      </c>
      <c r="L552" s="849">
        <v>1</v>
      </c>
      <c r="M552" s="849">
        <v>386.61666666666667</v>
      </c>
      <c r="N552" s="849">
        <v>3.8</v>
      </c>
      <c r="O552" s="849">
        <v>1458.0600000000002</v>
      </c>
      <c r="P552" s="837">
        <v>6.2855541664870467</v>
      </c>
      <c r="Q552" s="850">
        <v>383.70000000000005</v>
      </c>
    </row>
    <row r="553" spans="1:17" ht="14.4" customHeight="1" x14ac:dyDescent="0.3">
      <c r="A553" s="831" t="s">
        <v>585</v>
      </c>
      <c r="B553" s="832" t="s">
        <v>5540</v>
      </c>
      <c r="C553" s="832" t="s">
        <v>4725</v>
      </c>
      <c r="D553" s="832" t="s">
        <v>5001</v>
      </c>
      <c r="E553" s="832" t="s">
        <v>5002</v>
      </c>
      <c r="F553" s="849"/>
      <c r="G553" s="849"/>
      <c r="H553" s="849"/>
      <c r="I553" s="849"/>
      <c r="J553" s="849">
        <v>3</v>
      </c>
      <c r="K553" s="849">
        <v>115.83</v>
      </c>
      <c r="L553" s="849">
        <v>1</v>
      </c>
      <c r="M553" s="849">
        <v>38.61</v>
      </c>
      <c r="N553" s="849"/>
      <c r="O553" s="849"/>
      <c r="P553" s="837"/>
      <c r="Q553" s="850"/>
    </row>
    <row r="554" spans="1:17" ht="14.4" customHeight="1" x14ac:dyDescent="0.3">
      <c r="A554" s="831" t="s">
        <v>585</v>
      </c>
      <c r="B554" s="832" t="s">
        <v>5540</v>
      </c>
      <c r="C554" s="832" t="s">
        <v>4725</v>
      </c>
      <c r="D554" s="832" t="s">
        <v>5003</v>
      </c>
      <c r="E554" s="832" t="s">
        <v>1460</v>
      </c>
      <c r="F554" s="849">
        <v>14</v>
      </c>
      <c r="G554" s="849">
        <v>120553.59</v>
      </c>
      <c r="H554" s="849">
        <v>0.62682658873970121</v>
      </c>
      <c r="I554" s="849">
        <v>8610.9707142857133</v>
      </c>
      <c r="J554" s="849">
        <v>21</v>
      </c>
      <c r="K554" s="849">
        <v>192323.66999999998</v>
      </c>
      <c r="L554" s="849">
        <v>1</v>
      </c>
      <c r="M554" s="849">
        <v>9158.2699999999986</v>
      </c>
      <c r="N554" s="849">
        <v>11</v>
      </c>
      <c r="O554" s="849">
        <v>100740.97</v>
      </c>
      <c r="P554" s="837">
        <v>0.52380952380952384</v>
      </c>
      <c r="Q554" s="850">
        <v>9158.27</v>
      </c>
    </row>
    <row r="555" spans="1:17" ht="14.4" customHeight="1" x14ac:dyDescent="0.3">
      <c r="A555" s="831" t="s">
        <v>585</v>
      </c>
      <c r="B555" s="832" t="s">
        <v>5540</v>
      </c>
      <c r="C555" s="832" t="s">
        <v>4725</v>
      </c>
      <c r="D555" s="832" t="s">
        <v>5004</v>
      </c>
      <c r="E555" s="832" t="s">
        <v>1460</v>
      </c>
      <c r="F555" s="849"/>
      <c r="G555" s="849"/>
      <c r="H555" s="849"/>
      <c r="I555" s="849"/>
      <c r="J555" s="849">
        <v>1</v>
      </c>
      <c r="K555" s="849">
        <v>16469.2</v>
      </c>
      <c r="L555" s="849">
        <v>1</v>
      </c>
      <c r="M555" s="849">
        <v>16469.2</v>
      </c>
      <c r="N555" s="849">
        <v>7</v>
      </c>
      <c r="O555" s="849">
        <v>122201.44999999998</v>
      </c>
      <c r="P555" s="837">
        <v>7.4199991499283495</v>
      </c>
      <c r="Q555" s="850">
        <v>17457.349999999999</v>
      </c>
    </row>
    <row r="556" spans="1:17" ht="14.4" customHeight="1" x14ac:dyDescent="0.3">
      <c r="A556" s="831" t="s">
        <v>585</v>
      </c>
      <c r="B556" s="832" t="s">
        <v>5540</v>
      </c>
      <c r="C556" s="832" t="s">
        <v>4725</v>
      </c>
      <c r="D556" s="832" t="s">
        <v>5542</v>
      </c>
      <c r="E556" s="832" t="s">
        <v>5543</v>
      </c>
      <c r="F556" s="849">
        <v>28</v>
      </c>
      <c r="G556" s="849">
        <v>1200.6400000000001</v>
      </c>
      <c r="H556" s="849">
        <v>0.66666666666666674</v>
      </c>
      <c r="I556" s="849">
        <v>42.88</v>
      </c>
      <c r="J556" s="849">
        <v>42</v>
      </c>
      <c r="K556" s="849">
        <v>1800.96</v>
      </c>
      <c r="L556" s="849">
        <v>1</v>
      </c>
      <c r="M556" s="849">
        <v>42.88</v>
      </c>
      <c r="N556" s="849"/>
      <c r="O556" s="849"/>
      <c r="P556" s="837"/>
      <c r="Q556" s="850"/>
    </row>
    <row r="557" spans="1:17" ht="14.4" customHeight="1" x14ac:dyDescent="0.3">
      <c r="A557" s="831" t="s">
        <v>585</v>
      </c>
      <c r="B557" s="832" t="s">
        <v>5540</v>
      </c>
      <c r="C557" s="832" t="s">
        <v>4725</v>
      </c>
      <c r="D557" s="832" t="s">
        <v>5005</v>
      </c>
      <c r="E557" s="832" t="s">
        <v>5006</v>
      </c>
      <c r="F557" s="849"/>
      <c r="G557" s="849"/>
      <c r="H557" s="849"/>
      <c r="I557" s="849"/>
      <c r="J557" s="849">
        <v>0.2</v>
      </c>
      <c r="K557" s="849">
        <v>108.69</v>
      </c>
      <c r="L557" s="849">
        <v>1</v>
      </c>
      <c r="M557" s="849">
        <v>543.44999999999993</v>
      </c>
      <c r="N557" s="849">
        <v>6.4</v>
      </c>
      <c r="O557" s="849">
        <v>3478.21</v>
      </c>
      <c r="P557" s="837">
        <v>32.001196062195234</v>
      </c>
      <c r="Q557" s="850">
        <v>543.47031249999998</v>
      </c>
    </row>
    <row r="558" spans="1:17" ht="14.4" customHeight="1" x14ac:dyDescent="0.3">
      <c r="A558" s="831" t="s">
        <v>585</v>
      </c>
      <c r="B558" s="832" t="s">
        <v>5540</v>
      </c>
      <c r="C558" s="832" t="s">
        <v>4725</v>
      </c>
      <c r="D558" s="832" t="s">
        <v>5007</v>
      </c>
      <c r="E558" s="832" t="s">
        <v>1206</v>
      </c>
      <c r="F558" s="849">
        <v>194</v>
      </c>
      <c r="G558" s="849">
        <v>14980.68</v>
      </c>
      <c r="H558" s="849">
        <v>32.333333333333336</v>
      </c>
      <c r="I558" s="849">
        <v>77.22</v>
      </c>
      <c r="J558" s="849">
        <v>6</v>
      </c>
      <c r="K558" s="849">
        <v>463.32</v>
      </c>
      <c r="L558" s="849">
        <v>1</v>
      </c>
      <c r="M558" s="849">
        <v>77.22</v>
      </c>
      <c r="N558" s="849">
        <v>54.6</v>
      </c>
      <c r="O558" s="849">
        <v>4163.1400000000003</v>
      </c>
      <c r="P558" s="837">
        <v>8.9854528187861522</v>
      </c>
      <c r="Q558" s="850">
        <v>76.247985347985349</v>
      </c>
    </row>
    <row r="559" spans="1:17" ht="14.4" customHeight="1" x14ac:dyDescent="0.3">
      <c r="A559" s="831" t="s">
        <v>585</v>
      </c>
      <c r="B559" s="832" t="s">
        <v>5540</v>
      </c>
      <c r="C559" s="832" t="s">
        <v>4725</v>
      </c>
      <c r="D559" s="832" t="s">
        <v>5009</v>
      </c>
      <c r="E559" s="832" t="s">
        <v>5010</v>
      </c>
      <c r="F559" s="849">
        <v>48.600000000000009</v>
      </c>
      <c r="G559" s="849">
        <v>13205.47</v>
      </c>
      <c r="H559" s="849">
        <v>4.9592049030726821</v>
      </c>
      <c r="I559" s="849">
        <v>271.71748971193409</v>
      </c>
      <c r="J559" s="849">
        <v>9.7999999999999989</v>
      </c>
      <c r="K559" s="849">
        <v>2662.82</v>
      </c>
      <c r="L559" s="849">
        <v>1</v>
      </c>
      <c r="M559" s="849">
        <v>271.71632653061226</v>
      </c>
      <c r="N559" s="849">
        <v>32.200000000000003</v>
      </c>
      <c r="O559" s="849">
        <v>8695.41</v>
      </c>
      <c r="P559" s="837">
        <v>3.2654892181972492</v>
      </c>
      <c r="Q559" s="850">
        <v>270.04378881987577</v>
      </c>
    </row>
    <row r="560" spans="1:17" ht="14.4" customHeight="1" x14ac:dyDescent="0.3">
      <c r="A560" s="831" t="s">
        <v>585</v>
      </c>
      <c r="B560" s="832" t="s">
        <v>5540</v>
      </c>
      <c r="C560" s="832" t="s">
        <v>4725</v>
      </c>
      <c r="D560" s="832" t="s">
        <v>5544</v>
      </c>
      <c r="E560" s="832" t="s">
        <v>5545</v>
      </c>
      <c r="F560" s="849"/>
      <c r="G560" s="849"/>
      <c r="H560" s="849"/>
      <c r="I560" s="849"/>
      <c r="J560" s="849"/>
      <c r="K560" s="849"/>
      <c r="L560" s="849"/>
      <c r="M560" s="849"/>
      <c r="N560" s="849">
        <v>1</v>
      </c>
      <c r="O560" s="849">
        <v>5985.75</v>
      </c>
      <c r="P560" s="837"/>
      <c r="Q560" s="850">
        <v>5985.75</v>
      </c>
    </row>
    <row r="561" spans="1:17" ht="14.4" customHeight="1" x14ac:dyDescent="0.3">
      <c r="A561" s="831" t="s">
        <v>585</v>
      </c>
      <c r="B561" s="832" t="s">
        <v>5540</v>
      </c>
      <c r="C561" s="832" t="s">
        <v>4725</v>
      </c>
      <c r="D561" s="832" t="s">
        <v>5011</v>
      </c>
      <c r="E561" s="832" t="s">
        <v>5012</v>
      </c>
      <c r="F561" s="849">
        <v>8.1000000000000014</v>
      </c>
      <c r="G561" s="849">
        <v>26436.32</v>
      </c>
      <c r="H561" s="849">
        <v>0.50310526145513568</v>
      </c>
      <c r="I561" s="849">
        <v>3263.7432098765426</v>
      </c>
      <c r="J561" s="849">
        <v>16.100000000000001</v>
      </c>
      <c r="K561" s="849">
        <v>52546.3</v>
      </c>
      <c r="L561" s="849">
        <v>1</v>
      </c>
      <c r="M561" s="849">
        <v>3263.7453416149069</v>
      </c>
      <c r="N561" s="849">
        <v>18.3</v>
      </c>
      <c r="O561" s="849">
        <v>59726.49</v>
      </c>
      <c r="P561" s="837">
        <v>1.136645015919294</v>
      </c>
      <c r="Q561" s="850">
        <v>3263.7426229508196</v>
      </c>
    </row>
    <row r="562" spans="1:17" ht="14.4" customHeight="1" x14ac:dyDescent="0.3">
      <c r="A562" s="831" t="s">
        <v>585</v>
      </c>
      <c r="B562" s="832" t="s">
        <v>5540</v>
      </c>
      <c r="C562" s="832" t="s">
        <v>4725</v>
      </c>
      <c r="D562" s="832" t="s">
        <v>5013</v>
      </c>
      <c r="E562" s="832"/>
      <c r="F562" s="849">
        <v>0.4</v>
      </c>
      <c r="G562" s="849">
        <v>154.65</v>
      </c>
      <c r="H562" s="849"/>
      <c r="I562" s="849">
        <v>386.625</v>
      </c>
      <c r="J562" s="849"/>
      <c r="K562" s="849"/>
      <c r="L562" s="849"/>
      <c r="M562" s="849"/>
      <c r="N562" s="849"/>
      <c r="O562" s="849"/>
      <c r="P562" s="837"/>
      <c r="Q562" s="850"/>
    </row>
    <row r="563" spans="1:17" ht="14.4" customHeight="1" x14ac:dyDescent="0.3">
      <c r="A563" s="831" t="s">
        <v>585</v>
      </c>
      <c r="B563" s="832" t="s">
        <v>5540</v>
      </c>
      <c r="C563" s="832" t="s">
        <v>4725</v>
      </c>
      <c r="D563" s="832" t="s">
        <v>5014</v>
      </c>
      <c r="E563" s="832" t="s">
        <v>5015</v>
      </c>
      <c r="F563" s="849">
        <v>56.5</v>
      </c>
      <c r="G563" s="849">
        <v>12384.8</v>
      </c>
      <c r="H563" s="849">
        <v>8.0714285714285712</v>
      </c>
      <c r="I563" s="849">
        <v>219.2</v>
      </c>
      <c r="J563" s="849">
        <v>7</v>
      </c>
      <c r="K563" s="849">
        <v>1534.4</v>
      </c>
      <c r="L563" s="849">
        <v>1</v>
      </c>
      <c r="M563" s="849">
        <v>219.20000000000002</v>
      </c>
      <c r="N563" s="849">
        <v>7</v>
      </c>
      <c r="O563" s="849">
        <v>1534.4</v>
      </c>
      <c r="P563" s="837">
        <v>1</v>
      </c>
      <c r="Q563" s="850">
        <v>219.20000000000002</v>
      </c>
    </row>
    <row r="564" spans="1:17" ht="14.4" customHeight="1" x14ac:dyDescent="0.3">
      <c r="A564" s="831" t="s">
        <v>585</v>
      </c>
      <c r="B564" s="832" t="s">
        <v>5540</v>
      </c>
      <c r="C564" s="832" t="s">
        <v>4725</v>
      </c>
      <c r="D564" s="832" t="s">
        <v>5546</v>
      </c>
      <c r="E564" s="832" t="s">
        <v>5547</v>
      </c>
      <c r="F564" s="849">
        <v>1</v>
      </c>
      <c r="G564" s="849">
        <v>10542.91</v>
      </c>
      <c r="H564" s="849"/>
      <c r="I564" s="849">
        <v>10542.91</v>
      </c>
      <c r="J564" s="849"/>
      <c r="K564" s="849"/>
      <c r="L564" s="849"/>
      <c r="M564" s="849"/>
      <c r="N564" s="849"/>
      <c r="O564" s="849"/>
      <c r="P564" s="837"/>
      <c r="Q564" s="850"/>
    </row>
    <row r="565" spans="1:17" ht="14.4" customHeight="1" x14ac:dyDescent="0.3">
      <c r="A565" s="831" t="s">
        <v>585</v>
      </c>
      <c r="B565" s="832" t="s">
        <v>5540</v>
      </c>
      <c r="C565" s="832" t="s">
        <v>4725</v>
      </c>
      <c r="D565" s="832" t="s">
        <v>5019</v>
      </c>
      <c r="E565" s="832" t="s">
        <v>5020</v>
      </c>
      <c r="F565" s="849">
        <v>2.2000000000000002</v>
      </c>
      <c r="G565" s="849">
        <v>944.24</v>
      </c>
      <c r="H565" s="849"/>
      <c r="I565" s="849">
        <v>429.2</v>
      </c>
      <c r="J565" s="849"/>
      <c r="K565" s="849"/>
      <c r="L565" s="849"/>
      <c r="M565" s="849"/>
      <c r="N565" s="849"/>
      <c r="O565" s="849"/>
      <c r="P565" s="837"/>
      <c r="Q565" s="850"/>
    </row>
    <row r="566" spans="1:17" ht="14.4" customHeight="1" x14ac:dyDescent="0.3">
      <c r="A566" s="831" t="s">
        <v>585</v>
      </c>
      <c r="B566" s="832" t="s">
        <v>5540</v>
      </c>
      <c r="C566" s="832" t="s">
        <v>4725</v>
      </c>
      <c r="D566" s="832" t="s">
        <v>5021</v>
      </c>
      <c r="E566" s="832" t="s">
        <v>5022</v>
      </c>
      <c r="F566" s="849"/>
      <c r="G566" s="849"/>
      <c r="H566" s="849"/>
      <c r="I566" s="849"/>
      <c r="J566" s="849">
        <v>76</v>
      </c>
      <c r="K566" s="849">
        <v>4746.96</v>
      </c>
      <c r="L566" s="849">
        <v>1</v>
      </c>
      <c r="M566" s="849">
        <v>62.46</v>
      </c>
      <c r="N566" s="849"/>
      <c r="O566" s="849"/>
      <c r="P566" s="837"/>
      <c r="Q566" s="850"/>
    </row>
    <row r="567" spans="1:17" ht="14.4" customHeight="1" x14ac:dyDescent="0.3">
      <c r="A567" s="831" t="s">
        <v>585</v>
      </c>
      <c r="B567" s="832" t="s">
        <v>5540</v>
      </c>
      <c r="C567" s="832" t="s">
        <v>4725</v>
      </c>
      <c r="D567" s="832" t="s">
        <v>5548</v>
      </c>
      <c r="E567" s="832"/>
      <c r="F567" s="849"/>
      <c r="G567" s="849"/>
      <c r="H567" s="849"/>
      <c r="I567" s="849"/>
      <c r="J567" s="849">
        <v>0.3</v>
      </c>
      <c r="K567" s="849">
        <v>13.91</v>
      </c>
      <c r="L567" s="849">
        <v>1</v>
      </c>
      <c r="M567" s="849">
        <v>46.366666666666667</v>
      </c>
      <c r="N567" s="849"/>
      <c r="O567" s="849"/>
      <c r="P567" s="837"/>
      <c r="Q567" s="850"/>
    </row>
    <row r="568" spans="1:17" ht="14.4" customHeight="1" x14ac:dyDescent="0.3">
      <c r="A568" s="831" t="s">
        <v>585</v>
      </c>
      <c r="B568" s="832" t="s">
        <v>5540</v>
      </c>
      <c r="C568" s="832" t="s">
        <v>4725</v>
      </c>
      <c r="D568" s="832" t="s">
        <v>5023</v>
      </c>
      <c r="E568" s="832" t="s">
        <v>5024</v>
      </c>
      <c r="F568" s="849">
        <v>15.55</v>
      </c>
      <c r="G568" s="849">
        <v>1225.3499999999999</v>
      </c>
      <c r="H568" s="849">
        <v>1.2243460362502747</v>
      </c>
      <c r="I568" s="849">
        <v>78.800643086816706</v>
      </c>
      <c r="J568" s="849">
        <v>12.7</v>
      </c>
      <c r="K568" s="849">
        <v>1000.82</v>
      </c>
      <c r="L568" s="849">
        <v>1</v>
      </c>
      <c r="M568" s="849">
        <v>78.804724409448824</v>
      </c>
      <c r="N568" s="849">
        <v>2.9</v>
      </c>
      <c r="O568" s="849">
        <v>200.58999999999997</v>
      </c>
      <c r="P568" s="837">
        <v>0.20042565096620768</v>
      </c>
      <c r="Q568" s="850">
        <v>69.168965517241375</v>
      </c>
    </row>
    <row r="569" spans="1:17" ht="14.4" customHeight="1" x14ac:dyDescent="0.3">
      <c r="A569" s="831" t="s">
        <v>585</v>
      </c>
      <c r="B569" s="832" t="s">
        <v>5540</v>
      </c>
      <c r="C569" s="832" t="s">
        <v>4725</v>
      </c>
      <c r="D569" s="832" t="s">
        <v>5025</v>
      </c>
      <c r="E569" s="832" t="s">
        <v>5026</v>
      </c>
      <c r="F569" s="849">
        <v>220.3</v>
      </c>
      <c r="G569" s="849">
        <v>283605.39999999997</v>
      </c>
      <c r="H569" s="849">
        <v>1.5735713841838002</v>
      </c>
      <c r="I569" s="849">
        <v>1287.3599636858826</v>
      </c>
      <c r="J569" s="849">
        <v>140</v>
      </c>
      <c r="K569" s="849">
        <v>180230.39999999999</v>
      </c>
      <c r="L569" s="849">
        <v>1</v>
      </c>
      <c r="M569" s="849">
        <v>1287.3599999999999</v>
      </c>
      <c r="N569" s="849"/>
      <c r="O569" s="849"/>
      <c r="P569" s="837"/>
      <c r="Q569" s="850"/>
    </row>
    <row r="570" spans="1:17" ht="14.4" customHeight="1" x14ac:dyDescent="0.3">
      <c r="A570" s="831" t="s">
        <v>585</v>
      </c>
      <c r="B570" s="832" t="s">
        <v>5540</v>
      </c>
      <c r="C570" s="832" t="s">
        <v>4725</v>
      </c>
      <c r="D570" s="832" t="s">
        <v>5027</v>
      </c>
      <c r="E570" s="832" t="s">
        <v>5028</v>
      </c>
      <c r="F570" s="849"/>
      <c r="G570" s="849"/>
      <c r="H570" s="849"/>
      <c r="I570" s="849"/>
      <c r="J570" s="849"/>
      <c r="K570" s="849"/>
      <c r="L570" s="849"/>
      <c r="M570" s="849"/>
      <c r="N570" s="849">
        <v>1.5</v>
      </c>
      <c r="O570" s="849">
        <v>2783.47</v>
      </c>
      <c r="P570" s="837"/>
      <c r="Q570" s="850">
        <v>1855.6466666666665</v>
      </c>
    </row>
    <row r="571" spans="1:17" ht="14.4" customHeight="1" x14ac:dyDescent="0.3">
      <c r="A571" s="831" t="s">
        <v>585</v>
      </c>
      <c r="B571" s="832" t="s">
        <v>5540</v>
      </c>
      <c r="C571" s="832" t="s">
        <v>4725</v>
      </c>
      <c r="D571" s="832" t="s">
        <v>5029</v>
      </c>
      <c r="E571" s="832" t="s">
        <v>5030</v>
      </c>
      <c r="F571" s="849"/>
      <c r="G571" s="849"/>
      <c r="H571" s="849"/>
      <c r="I571" s="849"/>
      <c r="J571" s="849">
        <v>2.9</v>
      </c>
      <c r="K571" s="849">
        <v>1739.46</v>
      </c>
      <c r="L571" s="849">
        <v>1</v>
      </c>
      <c r="M571" s="849">
        <v>599.81379310344835</v>
      </c>
      <c r="N571" s="849"/>
      <c r="O571" s="849"/>
      <c r="P571" s="837"/>
      <c r="Q571" s="850"/>
    </row>
    <row r="572" spans="1:17" ht="14.4" customHeight="1" x14ac:dyDescent="0.3">
      <c r="A572" s="831" t="s">
        <v>585</v>
      </c>
      <c r="B572" s="832" t="s">
        <v>5540</v>
      </c>
      <c r="C572" s="832" t="s">
        <v>4725</v>
      </c>
      <c r="D572" s="832" t="s">
        <v>5031</v>
      </c>
      <c r="E572" s="832" t="s">
        <v>5030</v>
      </c>
      <c r="F572" s="849">
        <v>0.2</v>
      </c>
      <c r="G572" s="849">
        <v>159.94999999999999</v>
      </c>
      <c r="H572" s="849">
        <v>3.9999299793439066E-2</v>
      </c>
      <c r="I572" s="849">
        <v>799.74999999999989</v>
      </c>
      <c r="J572" s="849">
        <v>5</v>
      </c>
      <c r="K572" s="849">
        <v>3998.8199999999997</v>
      </c>
      <c r="L572" s="849">
        <v>1</v>
      </c>
      <c r="M572" s="849">
        <v>799.7639999999999</v>
      </c>
      <c r="N572" s="849">
        <v>1.2</v>
      </c>
      <c r="O572" s="849">
        <v>959.71</v>
      </c>
      <c r="P572" s="837">
        <v>0.23999829949835205</v>
      </c>
      <c r="Q572" s="850">
        <v>799.75833333333344</v>
      </c>
    </row>
    <row r="573" spans="1:17" ht="14.4" customHeight="1" x14ac:dyDescent="0.3">
      <c r="A573" s="831" t="s">
        <v>585</v>
      </c>
      <c r="B573" s="832" t="s">
        <v>5540</v>
      </c>
      <c r="C573" s="832" t="s">
        <v>4725</v>
      </c>
      <c r="D573" s="832" t="s">
        <v>5032</v>
      </c>
      <c r="E573" s="832" t="s">
        <v>5033</v>
      </c>
      <c r="F573" s="849"/>
      <c r="G573" s="849"/>
      <c r="H573" s="849"/>
      <c r="I573" s="849"/>
      <c r="J573" s="849"/>
      <c r="K573" s="849"/>
      <c r="L573" s="849"/>
      <c r="M573" s="849"/>
      <c r="N573" s="849">
        <v>1</v>
      </c>
      <c r="O573" s="849">
        <v>3498.62</v>
      </c>
      <c r="P573" s="837"/>
      <c r="Q573" s="850">
        <v>3498.62</v>
      </c>
    </row>
    <row r="574" spans="1:17" ht="14.4" customHeight="1" x14ac:dyDescent="0.3">
      <c r="A574" s="831" t="s">
        <v>585</v>
      </c>
      <c r="B574" s="832" t="s">
        <v>5540</v>
      </c>
      <c r="C574" s="832" t="s">
        <v>4725</v>
      </c>
      <c r="D574" s="832" t="s">
        <v>5034</v>
      </c>
      <c r="E574" s="832" t="s">
        <v>1204</v>
      </c>
      <c r="F574" s="849">
        <v>29</v>
      </c>
      <c r="G574" s="849">
        <v>2682.21</v>
      </c>
      <c r="H574" s="849">
        <v>0.70731707317073167</v>
      </c>
      <c r="I574" s="849">
        <v>92.49</v>
      </c>
      <c r="J574" s="849">
        <v>41</v>
      </c>
      <c r="K574" s="849">
        <v>3792.09</v>
      </c>
      <c r="L574" s="849">
        <v>1</v>
      </c>
      <c r="M574" s="849">
        <v>92.490000000000009</v>
      </c>
      <c r="N574" s="849">
        <v>36</v>
      </c>
      <c r="O574" s="849">
        <v>3329.64</v>
      </c>
      <c r="P574" s="837">
        <v>0.87804878048780477</v>
      </c>
      <c r="Q574" s="850">
        <v>92.49</v>
      </c>
    </row>
    <row r="575" spans="1:17" ht="14.4" customHeight="1" x14ac:dyDescent="0.3">
      <c r="A575" s="831" t="s">
        <v>585</v>
      </c>
      <c r="B575" s="832" t="s">
        <v>5540</v>
      </c>
      <c r="C575" s="832" t="s">
        <v>4725</v>
      </c>
      <c r="D575" s="832" t="s">
        <v>5035</v>
      </c>
      <c r="E575" s="832" t="s">
        <v>1456</v>
      </c>
      <c r="F575" s="849"/>
      <c r="G575" s="849"/>
      <c r="H575" s="849"/>
      <c r="I575" s="849"/>
      <c r="J575" s="849">
        <v>13.2</v>
      </c>
      <c r="K575" s="849">
        <v>16993.150000000001</v>
      </c>
      <c r="L575" s="849">
        <v>1</v>
      </c>
      <c r="M575" s="849">
        <v>1287.3598484848487</v>
      </c>
      <c r="N575" s="849">
        <v>158</v>
      </c>
      <c r="O575" s="849">
        <v>203402.88</v>
      </c>
      <c r="P575" s="837">
        <v>11.969698378464264</v>
      </c>
      <c r="Q575" s="850">
        <v>1287.3600000000001</v>
      </c>
    </row>
    <row r="576" spans="1:17" ht="14.4" customHeight="1" x14ac:dyDescent="0.3">
      <c r="A576" s="831" t="s">
        <v>585</v>
      </c>
      <c r="B576" s="832" t="s">
        <v>5540</v>
      </c>
      <c r="C576" s="832" t="s">
        <v>4725</v>
      </c>
      <c r="D576" s="832" t="s">
        <v>5549</v>
      </c>
      <c r="E576" s="832" t="s">
        <v>5550</v>
      </c>
      <c r="F576" s="849"/>
      <c r="G576" s="849"/>
      <c r="H576" s="849"/>
      <c r="I576" s="849"/>
      <c r="J576" s="849">
        <v>7</v>
      </c>
      <c r="K576" s="849">
        <v>11058.39</v>
      </c>
      <c r="L576" s="849">
        <v>1</v>
      </c>
      <c r="M576" s="849">
        <v>1579.77</v>
      </c>
      <c r="N576" s="849">
        <v>1.1000000000000001</v>
      </c>
      <c r="O576" s="849">
        <v>1737.72</v>
      </c>
      <c r="P576" s="837">
        <v>0.15714041555778013</v>
      </c>
      <c r="Q576" s="850">
        <v>1579.7454545454545</v>
      </c>
    </row>
    <row r="577" spans="1:17" ht="14.4" customHeight="1" x14ac:dyDescent="0.3">
      <c r="A577" s="831" t="s">
        <v>585</v>
      </c>
      <c r="B577" s="832" t="s">
        <v>5540</v>
      </c>
      <c r="C577" s="832" t="s">
        <v>4725</v>
      </c>
      <c r="D577" s="832" t="s">
        <v>5036</v>
      </c>
      <c r="E577" s="832" t="s">
        <v>5037</v>
      </c>
      <c r="F577" s="849">
        <v>0.3</v>
      </c>
      <c r="G577" s="849">
        <v>117.54</v>
      </c>
      <c r="H577" s="849"/>
      <c r="I577" s="849">
        <v>391.8</v>
      </c>
      <c r="J577" s="849"/>
      <c r="K577" s="849"/>
      <c r="L577" s="849"/>
      <c r="M577" s="849"/>
      <c r="N577" s="849"/>
      <c r="O577" s="849"/>
      <c r="P577" s="837"/>
      <c r="Q577" s="850"/>
    </row>
    <row r="578" spans="1:17" ht="14.4" customHeight="1" x14ac:dyDescent="0.3">
      <c r="A578" s="831" t="s">
        <v>585</v>
      </c>
      <c r="B578" s="832" t="s">
        <v>5540</v>
      </c>
      <c r="C578" s="832" t="s">
        <v>4725</v>
      </c>
      <c r="D578" s="832" t="s">
        <v>5040</v>
      </c>
      <c r="E578" s="832" t="s">
        <v>5039</v>
      </c>
      <c r="F578" s="849">
        <v>16</v>
      </c>
      <c r="G578" s="849">
        <v>3507.2</v>
      </c>
      <c r="H578" s="849">
        <v>0.35555555555555551</v>
      </c>
      <c r="I578" s="849">
        <v>219.2</v>
      </c>
      <c r="J578" s="849">
        <v>45</v>
      </c>
      <c r="K578" s="849">
        <v>9864</v>
      </c>
      <c r="L578" s="849">
        <v>1</v>
      </c>
      <c r="M578" s="849">
        <v>219.2</v>
      </c>
      <c r="N578" s="849">
        <v>8</v>
      </c>
      <c r="O578" s="849">
        <v>1753.6</v>
      </c>
      <c r="P578" s="837">
        <v>0.17777777777777776</v>
      </c>
      <c r="Q578" s="850">
        <v>219.2</v>
      </c>
    </row>
    <row r="579" spans="1:17" ht="14.4" customHeight="1" x14ac:dyDescent="0.3">
      <c r="A579" s="831" t="s">
        <v>585</v>
      </c>
      <c r="B579" s="832" t="s">
        <v>5540</v>
      </c>
      <c r="C579" s="832" t="s">
        <v>4725</v>
      </c>
      <c r="D579" s="832" t="s">
        <v>5041</v>
      </c>
      <c r="E579" s="832" t="s">
        <v>5042</v>
      </c>
      <c r="F579" s="849">
        <v>7</v>
      </c>
      <c r="G579" s="849">
        <v>2702.5</v>
      </c>
      <c r="H579" s="849">
        <v>2.0001628254659032</v>
      </c>
      <c r="I579" s="849">
        <v>386.07142857142856</v>
      </c>
      <c r="J579" s="849">
        <v>3.5</v>
      </c>
      <c r="K579" s="849">
        <v>1351.1399999999999</v>
      </c>
      <c r="L579" s="849">
        <v>1</v>
      </c>
      <c r="M579" s="849">
        <v>386.03999999999996</v>
      </c>
      <c r="N579" s="849">
        <v>20.400000000000002</v>
      </c>
      <c r="O579" s="849">
        <v>7875.8300000000008</v>
      </c>
      <c r="P579" s="837">
        <v>5.8290258596444495</v>
      </c>
      <c r="Q579" s="850">
        <v>386.07009803921568</v>
      </c>
    </row>
    <row r="580" spans="1:17" ht="14.4" customHeight="1" x14ac:dyDescent="0.3">
      <c r="A580" s="831" t="s">
        <v>585</v>
      </c>
      <c r="B580" s="832" t="s">
        <v>5540</v>
      </c>
      <c r="C580" s="832" t="s">
        <v>4725</v>
      </c>
      <c r="D580" s="832" t="s">
        <v>5043</v>
      </c>
      <c r="E580" s="832" t="s">
        <v>5042</v>
      </c>
      <c r="F580" s="849">
        <v>3.3</v>
      </c>
      <c r="G580" s="849">
        <v>2548.15</v>
      </c>
      <c r="H580" s="849">
        <v>33.002849371843027</v>
      </c>
      <c r="I580" s="849">
        <v>772.16666666666674</v>
      </c>
      <c r="J580" s="849">
        <v>0.1</v>
      </c>
      <c r="K580" s="849">
        <v>77.209999999999994</v>
      </c>
      <c r="L580" s="849">
        <v>1</v>
      </c>
      <c r="M580" s="849">
        <v>772.09999999999991</v>
      </c>
      <c r="N580" s="849"/>
      <c r="O580" s="849"/>
      <c r="P580" s="837"/>
      <c r="Q580" s="850"/>
    </row>
    <row r="581" spans="1:17" ht="14.4" customHeight="1" x14ac:dyDescent="0.3">
      <c r="A581" s="831" t="s">
        <v>585</v>
      </c>
      <c r="B581" s="832" t="s">
        <v>5540</v>
      </c>
      <c r="C581" s="832" t="s">
        <v>4725</v>
      </c>
      <c r="D581" s="832" t="s">
        <v>5044</v>
      </c>
      <c r="E581" s="832"/>
      <c r="F581" s="849">
        <v>10.67</v>
      </c>
      <c r="G581" s="849">
        <v>33100.49</v>
      </c>
      <c r="H581" s="849">
        <v>6.4882311893084941</v>
      </c>
      <c r="I581" s="849">
        <v>3102.2014995313962</v>
      </c>
      <c r="J581" s="849">
        <v>1.5</v>
      </c>
      <c r="K581" s="849">
        <v>5101.62</v>
      </c>
      <c r="L581" s="849">
        <v>1</v>
      </c>
      <c r="M581" s="849">
        <v>3401.08</v>
      </c>
      <c r="N581" s="849"/>
      <c r="O581" s="849"/>
      <c r="P581" s="837"/>
      <c r="Q581" s="850"/>
    </row>
    <row r="582" spans="1:17" ht="14.4" customHeight="1" x14ac:dyDescent="0.3">
      <c r="A582" s="831" t="s">
        <v>585</v>
      </c>
      <c r="B582" s="832" t="s">
        <v>5540</v>
      </c>
      <c r="C582" s="832" t="s">
        <v>4725</v>
      </c>
      <c r="D582" s="832" t="s">
        <v>5045</v>
      </c>
      <c r="E582" s="832" t="s">
        <v>1856</v>
      </c>
      <c r="F582" s="849">
        <v>15.6</v>
      </c>
      <c r="G582" s="849">
        <v>6522.45</v>
      </c>
      <c r="H582" s="849">
        <v>2.6965755605075263</v>
      </c>
      <c r="I582" s="849">
        <v>418.10576923076923</v>
      </c>
      <c r="J582" s="849">
        <v>5.9</v>
      </c>
      <c r="K582" s="849">
        <v>2418.79</v>
      </c>
      <c r="L582" s="849">
        <v>1</v>
      </c>
      <c r="M582" s="849">
        <v>409.96440677966098</v>
      </c>
      <c r="N582" s="849">
        <v>11</v>
      </c>
      <c r="O582" s="849">
        <v>3724.19</v>
      </c>
      <c r="P582" s="837">
        <v>1.5396913332699409</v>
      </c>
      <c r="Q582" s="850">
        <v>338.56272727272727</v>
      </c>
    </row>
    <row r="583" spans="1:17" ht="14.4" customHeight="1" x14ac:dyDescent="0.3">
      <c r="A583" s="831" t="s">
        <v>585</v>
      </c>
      <c r="B583" s="832" t="s">
        <v>5540</v>
      </c>
      <c r="C583" s="832" t="s">
        <v>4725</v>
      </c>
      <c r="D583" s="832" t="s">
        <v>5046</v>
      </c>
      <c r="E583" s="832" t="s">
        <v>1847</v>
      </c>
      <c r="F583" s="849"/>
      <c r="G583" s="849"/>
      <c r="H583" s="849"/>
      <c r="I583" s="849"/>
      <c r="J583" s="849">
        <v>24</v>
      </c>
      <c r="K583" s="849">
        <v>5260.8</v>
      </c>
      <c r="L583" s="849">
        <v>1</v>
      </c>
      <c r="M583" s="849">
        <v>219.20000000000002</v>
      </c>
      <c r="N583" s="849">
        <v>12</v>
      </c>
      <c r="O583" s="849">
        <v>2630.4</v>
      </c>
      <c r="P583" s="837">
        <v>0.5</v>
      </c>
      <c r="Q583" s="850">
        <v>219.20000000000002</v>
      </c>
    </row>
    <row r="584" spans="1:17" ht="14.4" customHeight="1" x14ac:dyDescent="0.3">
      <c r="A584" s="831" t="s">
        <v>585</v>
      </c>
      <c r="B584" s="832" t="s">
        <v>5540</v>
      </c>
      <c r="C584" s="832" t="s">
        <v>4725</v>
      </c>
      <c r="D584" s="832" t="s">
        <v>5551</v>
      </c>
      <c r="E584" s="832" t="s">
        <v>5552</v>
      </c>
      <c r="F584" s="849">
        <v>4</v>
      </c>
      <c r="G584" s="849">
        <v>41317.96</v>
      </c>
      <c r="H584" s="849">
        <v>0.8</v>
      </c>
      <c r="I584" s="849">
        <v>10329.49</v>
      </c>
      <c r="J584" s="849">
        <v>5</v>
      </c>
      <c r="K584" s="849">
        <v>51647.45</v>
      </c>
      <c r="L584" s="849">
        <v>1</v>
      </c>
      <c r="M584" s="849">
        <v>10329.49</v>
      </c>
      <c r="N584" s="849"/>
      <c r="O584" s="849"/>
      <c r="P584" s="837"/>
      <c r="Q584" s="850"/>
    </row>
    <row r="585" spans="1:17" ht="14.4" customHeight="1" x14ac:dyDescent="0.3">
      <c r="A585" s="831" t="s">
        <v>585</v>
      </c>
      <c r="B585" s="832" t="s">
        <v>5540</v>
      </c>
      <c r="C585" s="832" t="s">
        <v>4725</v>
      </c>
      <c r="D585" s="832" t="s">
        <v>5047</v>
      </c>
      <c r="E585" s="832" t="s">
        <v>1458</v>
      </c>
      <c r="F585" s="849"/>
      <c r="G585" s="849"/>
      <c r="H585" s="849"/>
      <c r="I585" s="849"/>
      <c r="J585" s="849">
        <v>2</v>
      </c>
      <c r="K585" s="849">
        <v>6345.56</v>
      </c>
      <c r="L585" s="849">
        <v>1</v>
      </c>
      <c r="M585" s="849">
        <v>3172.78</v>
      </c>
      <c r="N585" s="849">
        <v>10</v>
      </c>
      <c r="O585" s="849">
        <v>31727.800000000003</v>
      </c>
      <c r="P585" s="837">
        <v>5</v>
      </c>
      <c r="Q585" s="850">
        <v>3172.78</v>
      </c>
    </row>
    <row r="586" spans="1:17" ht="14.4" customHeight="1" x14ac:dyDescent="0.3">
      <c r="A586" s="831" t="s">
        <v>585</v>
      </c>
      <c r="B586" s="832" t="s">
        <v>5540</v>
      </c>
      <c r="C586" s="832" t="s">
        <v>4725</v>
      </c>
      <c r="D586" s="832" t="s">
        <v>5048</v>
      </c>
      <c r="E586" s="832" t="s">
        <v>1856</v>
      </c>
      <c r="F586" s="849"/>
      <c r="G586" s="849"/>
      <c r="H586" s="849"/>
      <c r="I586" s="849"/>
      <c r="J586" s="849">
        <v>5.1999999999999993</v>
      </c>
      <c r="K586" s="849">
        <v>4015.98</v>
      </c>
      <c r="L586" s="849">
        <v>1</v>
      </c>
      <c r="M586" s="849">
        <v>772.30384615384628</v>
      </c>
      <c r="N586" s="849"/>
      <c r="O586" s="849"/>
      <c r="P586" s="837"/>
      <c r="Q586" s="850"/>
    </row>
    <row r="587" spans="1:17" ht="14.4" customHeight="1" x14ac:dyDescent="0.3">
      <c r="A587" s="831" t="s">
        <v>585</v>
      </c>
      <c r="B587" s="832" t="s">
        <v>5540</v>
      </c>
      <c r="C587" s="832" t="s">
        <v>4725</v>
      </c>
      <c r="D587" s="832" t="s">
        <v>5050</v>
      </c>
      <c r="E587" s="832" t="s">
        <v>1458</v>
      </c>
      <c r="F587" s="849"/>
      <c r="G587" s="849"/>
      <c r="H587" s="849"/>
      <c r="I587" s="849"/>
      <c r="J587" s="849"/>
      <c r="K587" s="849"/>
      <c r="L587" s="849"/>
      <c r="M587" s="849"/>
      <c r="N587" s="849">
        <v>1</v>
      </c>
      <c r="O587" s="849">
        <v>6345.57</v>
      </c>
      <c r="P587" s="837"/>
      <c r="Q587" s="850">
        <v>6345.57</v>
      </c>
    </row>
    <row r="588" spans="1:17" ht="14.4" customHeight="1" x14ac:dyDescent="0.3">
      <c r="A588" s="831" t="s">
        <v>585</v>
      </c>
      <c r="B588" s="832" t="s">
        <v>5540</v>
      </c>
      <c r="C588" s="832" t="s">
        <v>4725</v>
      </c>
      <c r="D588" s="832" t="s">
        <v>5051</v>
      </c>
      <c r="E588" s="832" t="s">
        <v>5052</v>
      </c>
      <c r="F588" s="849">
        <v>13.2</v>
      </c>
      <c r="G588" s="849">
        <v>7707.98</v>
      </c>
      <c r="H588" s="849">
        <v>1.8332952783248182</v>
      </c>
      <c r="I588" s="849">
        <v>583.93787878787873</v>
      </c>
      <c r="J588" s="849">
        <v>7.2000000000000011</v>
      </c>
      <c r="K588" s="849">
        <v>4204.4400000000005</v>
      </c>
      <c r="L588" s="849">
        <v>1</v>
      </c>
      <c r="M588" s="849">
        <v>583.94999999999993</v>
      </c>
      <c r="N588" s="849"/>
      <c r="O588" s="849"/>
      <c r="P588" s="837"/>
      <c r="Q588" s="850"/>
    </row>
    <row r="589" spans="1:17" ht="14.4" customHeight="1" x14ac:dyDescent="0.3">
      <c r="A589" s="831" t="s">
        <v>585</v>
      </c>
      <c r="B589" s="832" t="s">
        <v>5540</v>
      </c>
      <c r="C589" s="832" t="s">
        <v>4725</v>
      </c>
      <c r="D589" s="832" t="s">
        <v>5053</v>
      </c>
      <c r="E589" s="832" t="s">
        <v>1831</v>
      </c>
      <c r="F589" s="849"/>
      <c r="G589" s="849"/>
      <c r="H589" s="849"/>
      <c r="I589" s="849"/>
      <c r="J589" s="849"/>
      <c r="K589" s="849"/>
      <c r="L589" s="849"/>
      <c r="M589" s="849"/>
      <c r="N589" s="849">
        <v>45</v>
      </c>
      <c r="O589" s="849">
        <v>2880.85</v>
      </c>
      <c r="P589" s="837"/>
      <c r="Q589" s="850">
        <v>64.018888888888881</v>
      </c>
    </row>
    <row r="590" spans="1:17" ht="14.4" customHeight="1" x14ac:dyDescent="0.3">
      <c r="A590" s="831" t="s">
        <v>585</v>
      </c>
      <c r="B590" s="832" t="s">
        <v>5540</v>
      </c>
      <c r="C590" s="832" t="s">
        <v>4725</v>
      </c>
      <c r="D590" s="832" t="s">
        <v>5056</v>
      </c>
      <c r="E590" s="832" t="s">
        <v>5057</v>
      </c>
      <c r="F590" s="849"/>
      <c r="G590" s="849"/>
      <c r="H590" s="849"/>
      <c r="I590" s="849"/>
      <c r="J590" s="849"/>
      <c r="K590" s="849"/>
      <c r="L590" s="849"/>
      <c r="M590" s="849"/>
      <c r="N590" s="849">
        <v>1.1000000000000001</v>
      </c>
      <c r="O590" s="849">
        <v>868.82</v>
      </c>
      <c r="P590" s="837"/>
      <c r="Q590" s="850">
        <v>789.83636363636367</v>
      </c>
    </row>
    <row r="591" spans="1:17" ht="14.4" customHeight="1" x14ac:dyDescent="0.3">
      <c r="A591" s="831" t="s">
        <v>585</v>
      </c>
      <c r="B591" s="832" t="s">
        <v>5540</v>
      </c>
      <c r="C591" s="832" t="s">
        <v>4725</v>
      </c>
      <c r="D591" s="832" t="s">
        <v>5059</v>
      </c>
      <c r="E591" s="832" t="s">
        <v>5060</v>
      </c>
      <c r="F591" s="849"/>
      <c r="G591" s="849"/>
      <c r="H591" s="849"/>
      <c r="I591" s="849"/>
      <c r="J591" s="849"/>
      <c r="K591" s="849"/>
      <c r="L591" s="849"/>
      <c r="M591" s="849"/>
      <c r="N591" s="849">
        <v>7.5</v>
      </c>
      <c r="O591" s="849">
        <v>24477.989999999998</v>
      </c>
      <c r="P591" s="837"/>
      <c r="Q591" s="850">
        <v>3263.7319999999995</v>
      </c>
    </row>
    <row r="592" spans="1:17" ht="14.4" customHeight="1" x14ac:dyDescent="0.3">
      <c r="A592" s="831" t="s">
        <v>585</v>
      </c>
      <c r="B592" s="832" t="s">
        <v>5540</v>
      </c>
      <c r="C592" s="832" t="s">
        <v>4725</v>
      </c>
      <c r="D592" s="832" t="s">
        <v>5062</v>
      </c>
      <c r="E592" s="832" t="s">
        <v>5063</v>
      </c>
      <c r="F592" s="849">
        <v>4</v>
      </c>
      <c r="G592" s="849">
        <v>12691.12</v>
      </c>
      <c r="H592" s="849"/>
      <c r="I592" s="849">
        <v>3172.78</v>
      </c>
      <c r="J592" s="849"/>
      <c r="K592" s="849"/>
      <c r="L592" s="849"/>
      <c r="M592" s="849"/>
      <c r="N592" s="849">
        <v>3</v>
      </c>
      <c r="O592" s="849">
        <v>9518.34</v>
      </c>
      <c r="P592" s="837"/>
      <c r="Q592" s="850">
        <v>3172.78</v>
      </c>
    </row>
    <row r="593" spans="1:17" ht="14.4" customHeight="1" x14ac:dyDescent="0.3">
      <c r="A593" s="831" t="s">
        <v>585</v>
      </c>
      <c r="B593" s="832" t="s">
        <v>5540</v>
      </c>
      <c r="C593" s="832" t="s">
        <v>4725</v>
      </c>
      <c r="D593" s="832" t="s">
        <v>5065</v>
      </c>
      <c r="E593" s="832" t="s">
        <v>1839</v>
      </c>
      <c r="F593" s="849"/>
      <c r="G593" s="849"/>
      <c r="H593" s="849"/>
      <c r="I593" s="849"/>
      <c r="J593" s="849">
        <v>0.3</v>
      </c>
      <c r="K593" s="849">
        <v>240.24</v>
      </c>
      <c r="L593" s="849">
        <v>1</v>
      </c>
      <c r="M593" s="849">
        <v>800.80000000000007</v>
      </c>
      <c r="N593" s="849">
        <v>2.4</v>
      </c>
      <c r="O593" s="849">
        <v>1921.92</v>
      </c>
      <c r="P593" s="837">
        <v>8</v>
      </c>
      <c r="Q593" s="850">
        <v>800.80000000000007</v>
      </c>
    </row>
    <row r="594" spans="1:17" ht="14.4" customHeight="1" x14ac:dyDescent="0.3">
      <c r="A594" s="831" t="s">
        <v>585</v>
      </c>
      <c r="B594" s="832" t="s">
        <v>5540</v>
      </c>
      <c r="C594" s="832" t="s">
        <v>4725</v>
      </c>
      <c r="D594" s="832" t="s">
        <v>5066</v>
      </c>
      <c r="E594" s="832"/>
      <c r="F594" s="849">
        <v>0.2</v>
      </c>
      <c r="G594" s="849">
        <v>652.75</v>
      </c>
      <c r="H594" s="849"/>
      <c r="I594" s="849">
        <v>3263.75</v>
      </c>
      <c r="J594" s="849"/>
      <c r="K594" s="849"/>
      <c r="L594" s="849"/>
      <c r="M594" s="849"/>
      <c r="N594" s="849"/>
      <c r="O594" s="849"/>
      <c r="P594" s="837"/>
      <c r="Q594" s="850"/>
    </row>
    <row r="595" spans="1:17" ht="14.4" customHeight="1" x14ac:dyDescent="0.3">
      <c r="A595" s="831" t="s">
        <v>585</v>
      </c>
      <c r="B595" s="832" t="s">
        <v>5540</v>
      </c>
      <c r="C595" s="832" t="s">
        <v>4725</v>
      </c>
      <c r="D595" s="832" t="s">
        <v>5553</v>
      </c>
      <c r="E595" s="832" t="s">
        <v>1847</v>
      </c>
      <c r="F595" s="849"/>
      <c r="G595" s="849"/>
      <c r="H595" s="849"/>
      <c r="I595" s="849"/>
      <c r="J595" s="849"/>
      <c r="K595" s="849"/>
      <c r="L595" s="849"/>
      <c r="M595" s="849"/>
      <c r="N595" s="849">
        <v>4</v>
      </c>
      <c r="O595" s="849">
        <v>438.4</v>
      </c>
      <c r="P595" s="837"/>
      <c r="Q595" s="850">
        <v>109.6</v>
      </c>
    </row>
    <row r="596" spans="1:17" ht="14.4" customHeight="1" x14ac:dyDescent="0.3">
      <c r="A596" s="831" t="s">
        <v>585</v>
      </c>
      <c r="B596" s="832" t="s">
        <v>5540</v>
      </c>
      <c r="C596" s="832" t="s">
        <v>4725</v>
      </c>
      <c r="D596" s="832" t="s">
        <v>5067</v>
      </c>
      <c r="E596" s="832" t="s">
        <v>5068</v>
      </c>
      <c r="F596" s="849">
        <v>15.5</v>
      </c>
      <c r="G596" s="849">
        <v>5136.9999999999991</v>
      </c>
      <c r="H596" s="849">
        <v>1.4903765253366907</v>
      </c>
      <c r="I596" s="849">
        <v>331.41935483870964</v>
      </c>
      <c r="J596" s="849">
        <v>10.4</v>
      </c>
      <c r="K596" s="849">
        <v>3446.78</v>
      </c>
      <c r="L596" s="849">
        <v>1</v>
      </c>
      <c r="M596" s="849">
        <v>331.42115384615386</v>
      </c>
      <c r="N596" s="849">
        <v>12.200000000000001</v>
      </c>
      <c r="O596" s="849">
        <v>3651.8700000000003</v>
      </c>
      <c r="P596" s="837">
        <v>1.0595019119293949</v>
      </c>
      <c r="Q596" s="850">
        <v>299.33360655737704</v>
      </c>
    </row>
    <row r="597" spans="1:17" ht="14.4" customHeight="1" x14ac:dyDescent="0.3">
      <c r="A597" s="831" t="s">
        <v>585</v>
      </c>
      <c r="B597" s="832" t="s">
        <v>5540</v>
      </c>
      <c r="C597" s="832" t="s">
        <v>4725</v>
      </c>
      <c r="D597" s="832" t="s">
        <v>5069</v>
      </c>
      <c r="E597" s="832" t="s">
        <v>5070</v>
      </c>
      <c r="F597" s="849"/>
      <c r="G597" s="849"/>
      <c r="H597" s="849"/>
      <c r="I597" s="849"/>
      <c r="J597" s="849"/>
      <c r="K597" s="849"/>
      <c r="L597" s="849"/>
      <c r="M597" s="849"/>
      <c r="N597" s="849">
        <v>1.3</v>
      </c>
      <c r="O597" s="849">
        <v>9271.73</v>
      </c>
      <c r="P597" s="837"/>
      <c r="Q597" s="850">
        <v>7132.0999999999995</v>
      </c>
    </row>
    <row r="598" spans="1:17" ht="14.4" customHeight="1" x14ac:dyDescent="0.3">
      <c r="A598" s="831" t="s">
        <v>585</v>
      </c>
      <c r="B598" s="832" t="s">
        <v>5540</v>
      </c>
      <c r="C598" s="832" t="s">
        <v>4725</v>
      </c>
      <c r="D598" s="832" t="s">
        <v>5554</v>
      </c>
      <c r="E598" s="832" t="s">
        <v>1951</v>
      </c>
      <c r="F598" s="849"/>
      <c r="G598" s="849"/>
      <c r="H598" s="849"/>
      <c r="I598" s="849"/>
      <c r="J598" s="849"/>
      <c r="K598" s="849"/>
      <c r="L598" s="849"/>
      <c r="M598" s="849"/>
      <c r="N598" s="849">
        <v>4</v>
      </c>
      <c r="O598" s="849">
        <v>127792.44</v>
      </c>
      <c r="P598" s="837"/>
      <c r="Q598" s="850">
        <v>31948.11</v>
      </c>
    </row>
    <row r="599" spans="1:17" ht="14.4" customHeight="1" x14ac:dyDescent="0.3">
      <c r="A599" s="831" t="s">
        <v>585</v>
      </c>
      <c r="B599" s="832" t="s">
        <v>5540</v>
      </c>
      <c r="C599" s="832" t="s">
        <v>4725</v>
      </c>
      <c r="D599" s="832" t="s">
        <v>5071</v>
      </c>
      <c r="E599" s="832" t="s">
        <v>5072</v>
      </c>
      <c r="F599" s="849"/>
      <c r="G599" s="849"/>
      <c r="H599" s="849"/>
      <c r="I599" s="849"/>
      <c r="J599" s="849">
        <v>5.1999999999999993</v>
      </c>
      <c r="K599" s="849">
        <v>11053.119999999999</v>
      </c>
      <c r="L599" s="849">
        <v>1</v>
      </c>
      <c r="M599" s="849">
        <v>2125.6</v>
      </c>
      <c r="N599" s="849">
        <v>12.799999999999999</v>
      </c>
      <c r="O599" s="849">
        <v>27207.68</v>
      </c>
      <c r="P599" s="837">
        <v>2.4615384615384617</v>
      </c>
      <c r="Q599" s="850">
        <v>2125.6000000000004</v>
      </c>
    </row>
    <row r="600" spans="1:17" ht="14.4" customHeight="1" x14ac:dyDescent="0.3">
      <c r="A600" s="831" t="s">
        <v>585</v>
      </c>
      <c r="B600" s="832" t="s">
        <v>5540</v>
      </c>
      <c r="C600" s="832" t="s">
        <v>4725</v>
      </c>
      <c r="D600" s="832" t="s">
        <v>5073</v>
      </c>
      <c r="E600" s="832" t="s">
        <v>1474</v>
      </c>
      <c r="F600" s="849"/>
      <c r="G600" s="849"/>
      <c r="H600" s="849"/>
      <c r="I600" s="849"/>
      <c r="J600" s="849">
        <v>27</v>
      </c>
      <c r="K600" s="849">
        <v>5739.12</v>
      </c>
      <c r="L600" s="849">
        <v>1</v>
      </c>
      <c r="M600" s="849">
        <v>212.56</v>
      </c>
      <c r="N600" s="849">
        <v>86.2</v>
      </c>
      <c r="O600" s="849">
        <v>18322.669999999998</v>
      </c>
      <c r="P600" s="837">
        <v>3.1925922441071104</v>
      </c>
      <c r="Q600" s="850">
        <v>212.55997679814382</v>
      </c>
    </row>
    <row r="601" spans="1:17" ht="14.4" customHeight="1" x14ac:dyDescent="0.3">
      <c r="A601" s="831" t="s">
        <v>585</v>
      </c>
      <c r="B601" s="832" t="s">
        <v>5540</v>
      </c>
      <c r="C601" s="832" t="s">
        <v>4725</v>
      </c>
      <c r="D601" s="832" t="s">
        <v>5076</v>
      </c>
      <c r="E601" s="832" t="s">
        <v>5077</v>
      </c>
      <c r="F601" s="849">
        <v>39</v>
      </c>
      <c r="G601" s="849">
        <v>43489.329999999994</v>
      </c>
      <c r="H601" s="849"/>
      <c r="I601" s="849">
        <v>1115.1110256410254</v>
      </c>
      <c r="J601" s="849"/>
      <c r="K601" s="849"/>
      <c r="L601" s="849"/>
      <c r="M601" s="849"/>
      <c r="N601" s="849"/>
      <c r="O601" s="849"/>
      <c r="P601" s="837"/>
      <c r="Q601" s="850"/>
    </row>
    <row r="602" spans="1:17" ht="14.4" customHeight="1" x14ac:dyDescent="0.3">
      <c r="A602" s="831" t="s">
        <v>585</v>
      </c>
      <c r="B602" s="832" t="s">
        <v>5540</v>
      </c>
      <c r="C602" s="832" t="s">
        <v>4725</v>
      </c>
      <c r="D602" s="832" t="s">
        <v>5555</v>
      </c>
      <c r="E602" s="832" t="s">
        <v>5022</v>
      </c>
      <c r="F602" s="849"/>
      <c r="G602" s="849"/>
      <c r="H602" s="849"/>
      <c r="I602" s="849"/>
      <c r="J602" s="849"/>
      <c r="K602" s="849"/>
      <c r="L602" s="849"/>
      <c r="M602" s="849"/>
      <c r="N602" s="849">
        <v>7.8</v>
      </c>
      <c r="O602" s="849">
        <v>4615.26</v>
      </c>
      <c r="P602" s="837"/>
      <c r="Q602" s="850">
        <v>591.70000000000005</v>
      </c>
    </row>
    <row r="603" spans="1:17" ht="14.4" customHeight="1" x14ac:dyDescent="0.3">
      <c r="A603" s="831" t="s">
        <v>585</v>
      </c>
      <c r="B603" s="832" t="s">
        <v>5540</v>
      </c>
      <c r="C603" s="832" t="s">
        <v>4725</v>
      </c>
      <c r="D603" s="832" t="s">
        <v>5556</v>
      </c>
      <c r="E603" s="832" t="s">
        <v>5557</v>
      </c>
      <c r="F603" s="849">
        <v>10</v>
      </c>
      <c r="G603" s="849">
        <v>33501.300000000003</v>
      </c>
      <c r="H603" s="849"/>
      <c r="I603" s="849">
        <v>3350.13</v>
      </c>
      <c r="J603" s="849"/>
      <c r="K603" s="849"/>
      <c r="L603" s="849"/>
      <c r="M603" s="849"/>
      <c r="N603" s="849"/>
      <c r="O603" s="849"/>
      <c r="P603" s="837"/>
      <c r="Q603" s="850"/>
    </row>
    <row r="604" spans="1:17" ht="14.4" customHeight="1" x14ac:dyDescent="0.3">
      <c r="A604" s="831" t="s">
        <v>585</v>
      </c>
      <c r="B604" s="832" t="s">
        <v>5540</v>
      </c>
      <c r="C604" s="832" t="s">
        <v>4725</v>
      </c>
      <c r="D604" s="832" t="s">
        <v>5558</v>
      </c>
      <c r="E604" s="832" t="s">
        <v>5063</v>
      </c>
      <c r="F604" s="849">
        <v>1</v>
      </c>
      <c r="G604" s="849">
        <v>6345.57</v>
      </c>
      <c r="H604" s="849"/>
      <c r="I604" s="849">
        <v>6345.57</v>
      </c>
      <c r="J604" s="849"/>
      <c r="K604" s="849"/>
      <c r="L604" s="849"/>
      <c r="M604" s="849"/>
      <c r="N604" s="849"/>
      <c r="O604" s="849"/>
      <c r="P604" s="837"/>
      <c r="Q604" s="850"/>
    </row>
    <row r="605" spans="1:17" ht="14.4" customHeight="1" x14ac:dyDescent="0.3">
      <c r="A605" s="831" t="s">
        <v>585</v>
      </c>
      <c r="B605" s="832" t="s">
        <v>5540</v>
      </c>
      <c r="C605" s="832" t="s">
        <v>4725</v>
      </c>
      <c r="D605" s="832" t="s">
        <v>5080</v>
      </c>
      <c r="E605" s="832" t="s">
        <v>1224</v>
      </c>
      <c r="F605" s="849"/>
      <c r="G605" s="849"/>
      <c r="H605" s="849"/>
      <c r="I605" s="849"/>
      <c r="J605" s="849"/>
      <c r="K605" s="849"/>
      <c r="L605" s="849"/>
      <c r="M605" s="849"/>
      <c r="N605" s="849">
        <v>0.8</v>
      </c>
      <c r="O605" s="849">
        <v>309.3</v>
      </c>
      <c r="P605" s="837"/>
      <c r="Q605" s="850">
        <v>386.625</v>
      </c>
    </row>
    <row r="606" spans="1:17" ht="14.4" customHeight="1" x14ac:dyDescent="0.3">
      <c r="A606" s="831" t="s">
        <v>585</v>
      </c>
      <c r="B606" s="832" t="s">
        <v>5540</v>
      </c>
      <c r="C606" s="832" t="s">
        <v>4725</v>
      </c>
      <c r="D606" s="832" t="s">
        <v>5559</v>
      </c>
      <c r="E606" s="832" t="s">
        <v>5560</v>
      </c>
      <c r="F606" s="849"/>
      <c r="G606" s="849"/>
      <c r="H606" s="849"/>
      <c r="I606" s="849"/>
      <c r="J606" s="849">
        <v>1</v>
      </c>
      <c r="K606" s="849">
        <v>8629.83</v>
      </c>
      <c r="L606" s="849">
        <v>1</v>
      </c>
      <c r="M606" s="849">
        <v>8629.83</v>
      </c>
      <c r="N606" s="849"/>
      <c r="O606" s="849"/>
      <c r="P606" s="837"/>
      <c r="Q606" s="850"/>
    </row>
    <row r="607" spans="1:17" ht="14.4" customHeight="1" x14ac:dyDescent="0.3">
      <c r="A607" s="831" t="s">
        <v>585</v>
      </c>
      <c r="B607" s="832" t="s">
        <v>5540</v>
      </c>
      <c r="C607" s="832" t="s">
        <v>4725</v>
      </c>
      <c r="D607" s="832" t="s">
        <v>5083</v>
      </c>
      <c r="E607" s="832" t="s">
        <v>5084</v>
      </c>
      <c r="F607" s="849"/>
      <c r="G607" s="849"/>
      <c r="H607" s="849"/>
      <c r="I607" s="849"/>
      <c r="J607" s="849"/>
      <c r="K607" s="849"/>
      <c r="L607" s="849"/>
      <c r="M607" s="849"/>
      <c r="N607" s="849">
        <v>1</v>
      </c>
      <c r="O607" s="849">
        <v>3172.78</v>
      </c>
      <c r="P607" s="837"/>
      <c r="Q607" s="850">
        <v>3172.78</v>
      </c>
    </row>
    <row r="608" spans="1:17" ht="14.4" customHeight="1" x14ac:dyDescent="0.3">
      <c r="A608" s="831" t="s">
        <v>585</v>
      </c>
      <c r="B608" s="832" t="s">
        <v>5540</v>
      </c>
      <c r="C608" s="832" t="s">
        <v>4725</v>
      </c>
      <c r="D608" s="832" t="s">
        <v>5085</v>
      </c>
      <c r="E608" s="832" t="s">
        <v>1462</v>
      </c>
      <c r="F608" s="849"/>
      <c r="G608" s="849"/>
      <c r="H608" s="849"/>
      <c r="I608" s="849"/>
      <c r="J608" s="849"/>
      <c r="K608" s="849"/>
      <c r="L608" s="849"/>
      <c r="M608" s="849"/>
      <c r="N608" s="849">
        <v>6</v>
      </c>
      <c r="O608" s="849">
        <v>59544</v>
      </c>
      <c r="P608" s="837"/>
      <c r="Q608" s="850">
        <v>9924</v>
      </c>
    </row>
    <row r="609" spans="1:17" ht="14.4" customHeight="1" x14ac:dyDescent="0.3">
      <c r="A609" s="831" t="s">
        <v>585</v>
      </c>
      <c r="B609" s="832" t="s">
        <v>5540</v>
      </c>
      <c r="C609" s="832" t="s">
        <v>4725</v>
      </c>
      <c r="D609" s="832" t="s">
        <v>5561</v>
      </c>
      <c r="E609" s="832" t="s">
        <v>5562</v>
      </c>
      <c r="F609" s="849">
        <v>5</v>
      </c>
      <c r="G609" s="849">
        <v>468.15</v>
      </c>
      <c r="H609" s="849"/>
      <c r="I609" s="849">
        <v>93.63</v>
      </c>
      <c r="J609" s="849"/>
      <c r="K609" s="849"/>
      <c r="L609" s="849"/>
      <c r="M609" s="849"/>
      <c r="N609" s="849"/>
      <c r="O609" s="849"/>
      <c r="P609" s="837"/>
      <c r="Q609" s="850"/>
    </row>
    <row r="610" spans="1:17" ht="14.4" customHeight="1" x14ac:dyDescent="0.3">
      <c r="A610" s="831" t="s">
        <v>585</v>
      </c>
      <c r="B610" s="832" t="s">
        <v>5540</v>
      </c>
      <c r="C610" s="832" t="s">
        <v>5087</v>
      </c>
      <c r="D610" s="832" t="s">
        <v>5088</v>
      </c>
      <c r="E610" s="832" t="s">
        <v>5089</v>
      </c>
      <c r="F610" s="849">
        <v>434</v>
      </c>
      <c r="G610" s="849">
        <v>1069502.02</v>
      </c>
      <c r="H610" s="849">
        <v>0.9125625434799608</v>
      </c>
      <c r="I610" s="849">
        <v>2464.2903686635946</v>
      </c>
      <c r="J610" s="849">
        <v>445</v>
      </c>
      <c r="K610" s="849">
        <v>1171976.68</v>
      </c>
      <c r="L610" s="849">
        <v>1</v>
      </c>
      <c r="M610" s="849">
        <v>2633.655460674157</v>
      </c>
      <c r="N610" s="849">
        <v>566</v>
      </c>
      <c r="O610" s="849">
        <v>1494890.9</v>
      </c>
      <c r="P610" s="837">
        <v>1.2755295608782933</v>
      </c>
      <c r="Q610" s="850">
        <v>2641.1499999999996</v>
      </c>
    </row>
    <row r="611" spans="1:17" ht="14.4" customHeight="1" x14ac:dyDescent="0.3">
      <c r="A611" s="831" t="s">
        <v>585</v>
      </c>
      <c r="B611" s="832" t="s">
        <v>5540</v>
      </c>
      <c r="C611" s="832" t="s">
        <v>5087</v>
      </c>
      <c r="D611" s="832" t="s">
        <v>5090</v>
      </c>
      <c r="E611" s="832" t="s">
        <v>5091</v>
      </c>
      <c r="F611" s="849">
        <v>15</v>
      </c>
      <c r="G611" s="849">
        <v>148650.39000000001</v>
      </c>
      <c r="H611" s="849">
        <v>0.7223571201774589</v>
      </c>
      <c r="I611" s="849">
        <v>9910.0260000000017</v>
      </c>
      <c r="J611" s="849">
        <v>20</v>
      </c>
      <c r="K611" s="849">
        <v>205785.18</v>
      </c>
      <c r="L611" s="849">
        <v>1</v>
      </c>
      <c r="M611" s="849">
        <v>10289.259</v>
      </c>
      <c r="N611" s="849">
        <v>23</v>
      </c>
      <c r="O611" s="849">
        <v>237110.45</v>
      </c>
      <c r="P611" s="837">
        <v>1.1522231581496782</v>
      </c>
      <c r="Q611" s="850">
        <v>10309.15</v>
      </c>
    </row>
    <row r="612" spans="1:17" ht="14.4" customHeight="1" x14ac:dyDescent="0.3">
      <c r="A612" s="831" t="s">
        <v>585</v>
      </c>
      <c r="B612" s="832" t="s">
        <v>5540</v>
      </c>
      <c r="C612" s="832" t="s">
        <v>5087</v>
      </c>
      <c r="D612" s="832" t="s">
        <v>5092</v>
      </c>
      <c r="E612" s="832" t="s">
        <v>5093</v>
      </c>
      <c r="F612" s="849">
        <v>254</v>
      </c>
      <c r="G612" s="849">
        <v>269949.17</v>
      </c>
      <c r="H612" s="849">
        <v>0.8875234272219511</v>
      </c>
      <c r="I612" s="849">
        <v>1062.7920078740158</v>
      </c>
      <c r="J612" s="849">
        <v>253</v>
      </c>
      <c r="K612" s="849">
        <v>304160.05</v>
      </c>
      <c r="L612" s="849">
        <v>1</v>
      </c>
      <c r="M612" s="849">
        <v>1202.2136363636364</v>
      </c>
      <c r="N612" s="849">
        <v>258</v>
      </c>
      <c r="O612" s="849">
        <v>312595.38</v>
      </c>
      <c r="P612" s="837">
        <v>1.0277331950727915</v>
      </c>
      <c r="Q612" s="850">
        <v>1211.6100000000001</v>
      </c>
    </row>
    <row r="613" spans="1:17" ht="14.4" customHeight="1" x14ac:dyDescent="0.3">
      <c r="A613" s="831" t="s">
        <v>585</v>
      </c>
      <c r="B613" s="832" t="s">
        <v>5540</v>
      </c>
      <c r="C613" s="832" t="s">
        <v>4812</v>
      </c>
      <c r="D613" s="832" t="s">
        <v>5563</v>
      </c>
      <c r="E613" s="832" t="s">
        <v>5564</v>
      </c>
      <c r="F613" s="849"/>
      <c r="G613" s="849"/>
      <c r="H613" s="849"/>
      <c r="I613" s="849"/>
      <c r="J613" s="849"/>
      <c r="K613" s="849"/>
      <c r="L613" s="849"/>
      <c r="M613" s="849"/>
      <c r="N613" s="849">
        <v>1</v>
      </c>
      <c r="O613" s="849">
        <v>4880</v>
      </c>
      <c r="P613" s="837"/>
      <c r="Q613" s="850">
        <v>4880</v>
      </c>
    </row>
    <row r="614" spans="1:17" ht="14.4" customHeight="1" x14ac:dyDescent="0.3">
      <c r="A614" s="831" t="s">
        <v>585</v>
      </c>
      <c r="B614" s="832" t="s">
        <v>5540</v>
      </c>
      <c r="C614" s="832" t="s">
        <v>4812</v>
      </c>
      <c r="D614" s="832" t="s">
        <v>5565</v>
      </c>
      <c r="E614" s="832" t="s">
        <v>5566</v>
      </c>
      <c r="F614" s="849"/>
      <c r="G614" s="849"/>
      <c r="H614" s="849"/>
      <c r="I614" s="849"/>
      <c r="J614" s="849"/>
      <c r="K614" s="849"/>
      <c r="L614" s="849"/>
      <c r="M614" s="849"/>
      <c r="N614" s="849">
        <v>1</v>
      </c>
      <c r="O614" s="849">
        <v>6307.7</v>
      </c>
      <c r="P614" s="837"/>
      <c r="Q614" s="850">
        <v>6307.7</v>
      </c>
    </row>
    <row r="615" spans="1:17" ht="14.4" customHeight="1" x14ac:dyDescent="0.3">
      <c r="A615" s="831" t="s">
        <v>585</v>
      </c>
      <c r="B615" s="832" t="s">
        <v>5540</v>
      </c>
      <c r="C615" s="832" t="s">
        <v>4812</v>
      </c>
      <c r="D615" s="832" t="s">
        <v>5567</v>
      </c>
      <c r="E615" s="832" t="s">
        <v>5568</v>
      </c>
      <c r="F615" s="849">
        <v>12</v>
      </c>
      <c r="G615" s="849">
        <v>9172.7999999999993</v>
      </c>
      <c r="H615" s="849">
        <v>2.4</v>
      </c>
      <c r="I615" s="849">
        <v>764.4</v>
      </c>
      <c r="J615" s="849">
        <v>5</v>
      </c>
      <c r="K615" s="849">
        <v>3822</v>
      </c>
      <c r="L615" s="849">
        <v>1</v>
      </c>
      <c r="M615" s="849">
        <v>764.4</v>
      </c>
      <c r="N615" s="849">
        <v>4</v>
      </c>
      <c r="O615" s="849">
        <v>3057.6</v>
      </c>
      <c r="P615" s="837">
        <v>0.79999999999999993</v>
      </c>
      <c r="Q615" s="850">
        <v>764.4</v>
      </c>
    </row>
    <row r="616" spans="1:17" ht="14.4" customHeight="1" x14ac:dyDescent="0.3">
      <c r="A616" s="831" t="s">
        <v>585</v>
      </c>
      <c r="B616" s="832" t="s">
        <v>5540</v>
      </c>
      <c r="C616" s="832" t="s">
        <v>4812</v>
      </c>
      <c r="D616" s="832" t="s">
        <v>5569</v>
      </c>
      <c r="E616" s="832" t="s">
        <v>5570</v>
      </c>
      <c r="F616" s="849"/>
      <c r="G616" s="849"/>
      <c r="H616" s="849"/>
      <c r="I616" s="849"/>
      <c r="J616" s="849">
        <v>2</v>
      </c>
      <c r="K616" s="849">
        <v>1578.58</v>
      </c>
      <c r="L616" s="849">
        <v>1</v>
      </c>
      <c r="M616" s="849">
        <v>789.29</v>
      </c>
      <c r="N616" s="849"/>
      <c r="O616" s="849"/>
      <c r="P616" s="837"/>
      <c r="Q616" s="850"/>
    </row>
    <row r="617" spans="1:17" ht="14.4" customHeight="1" x14ac:dyDescent="0.3">
      <c r="A617" s="831" t="s">
        <v>585</v>
      </c>
      <c r="B617" s="832" t="s">
        <v>5540</v>
      </c>
      <c r="C617" s="832" t="s">
        <v>4812</v>
      </c>
      <c r="D617" s="832" t="s">
        <v>5571</v>
      </c>
      <c r="E617" s="832" t="s">
        <v>5572</v>
      </c>
      <c r="F617" s="849"/>
      <c r="G617" s="849"/>
      <c r="H617" s="849"/>
      <c r="I617" s="849"/>
      <c r="J617" s="849"/>
      <c r="K617" s="849"/>
      <c r="L617" s="849"/>
      <c r="M617" s="849"/>
      <c r="N617" s="849">
        <v>1</v>
      </c>
      <c r="O617" s="849">
        <v>28950</v>
      </c>
      <c r="P617" s="837"/>
      <c r="Q617" s="850">
        <v>28950</v>
      </c>
    </row>
    <row r="618" spans="1:17" ht="14.4" customHeight="1" x14ac:dyDescent="0.3">
      <c r="A618" s="831" t="s">
        <v>585</v>
      </c>
      <c r="B618" s="832" t="s">
        <v>5540</v>
      </c>
      <c r="C618" s="832" t="s">
        <v>4812</v>
      </c>
      <c r="D618" s="832" t="s">
        <v>5573</v>
      </c>
      <c r="E618" s="832" t="s">
        <v>5572</v>
      </c>
      <c r="F618" s="849">
        <v>1</v>
      </c>
      <c r="G618" s="849">
        <v>28950</v>
      </c>
      <c r="H618" s="849"/>
      <c r="I618" s="849">
        <v>28950</v>
      </c>
      <c r="J618" s="849"/>
      <c r="K618" s="849"/>
      <c r="L618" s="849"/>
      <c r="M618" s="849"/>
      <c r="N618" s="849"/>
      <c r="O618" s="849"/>
      <c r="P618" s="837"/>
      <c r="Q618" s="850"/>
    </row>
    <row r="619" spans="1:17" ht="14.4" customHeight="1" x14ac:dyDescent="0.3">
      <c r="A619" s="831" t="s">
        <v>585</v>
      </c>
      <c r="B619" s="832" t="s">
        <v>5540</v>
      </c>
      <c r="C619" s="832" t="s">
        <v>4812</v>
      </c>
      <c r="D619" s="832" t="s">
        <v>5100</v>
      </c>
      <c r="E619" s="832" t="s">
        <v>5101</v>
      </c>
      <c r="F619" s="849"/>
      <c r="G619" s="849"/>
      <c r="H619" s="849"/>
      <c r="I619" s="849"/>
      <c r="J619" s="849"/>
      <c r="K619" s="849"/>
      <c r="L619" s="849"/>
      <c r="M619" s="849"/>
      <c r="N619" s="849">
        <v>1</v>
      </c>
      <c r="O619" s="849">
        <v>45021.47</v>
      </c>
      <c r="P619" s="837"/>
      <c r="Q619" s="850">
        <v>45021.47</v>
      </c>
    </row>
    <row r="620" spans="1:17" ht="14.4" customHeight="1" x14ac:dyDescent="0.3">
      <c r="A620" s="831" t="s">
        <v>585</v>
      </c>
      <c r="B620" s="832" t="s">
        <v>5540</v>
      </c>
      <c r="C620" s="832" t="s">
        <v>4812</v>
      </c>
      <c r="D620" s="832" t="s">
        <v>5574</v>
      </c>
      <c r="E620" s="832" t="s">
        <v>5575</v>
      </c>
      <c r="F620" s="849">
        <v>132</v>
      </c>
      <c r="G620" s="849">
        <v>10824</v>
      </c>
      <c r="H620" s="849">
        <v>0.75428571428571434</v>
      </c>
      <c r="I620" s="849">
        <v>82</v>
      </c>
      <c r="J620" s="849">
        <v>175</v>
      </c>
      <c r="K620" s="849">
        <v>14350</v>
      </c>
      <c r="L620" s="849">
        <v>1</v>
      </c>
      <c r="M620" s="849">
        <v>82</v>
      </c>
      <c r="N620" s="849"/>
      <c r="O620" s="849"/>
      <c r="P620" s="837"/>
      <c r="Q620" s="850"/>
    </row>
    <row r="621" spans="1:17" ht="14.4" customHeight="1" x14ac:dyDescent="0.3">
      <c r="A621" s="831" t="s">
        <v>585</v>
      </c>
      <c r="B621" s="832" t="s">
        <v>5540</v>
      </c>
      <c r="C621" s="832" t="s">
        <v>4812</v>
      </c>
      <c r="D621" s="832" t="s">
        <v>5108</v>
      </c>
      <c r="E621" s="832" t="s">
        <v>5109</v>
      </c>
      <c r="F621" s="849"/>
      <c r="G621" s="849"/>
      <c r="H621" s="849"/>
      <c r="I621" s="849"/>
      <c r="J621" s="849">
        <v>1</v>
      </c>
      <c r="K621" s="849">
        <v>10414.42</v>
      </c>
      <c r="L621" s="849">
        <v>1</v>
      </c>
      <c r="M621" s="849">
        <v>10414.42</v>
      </c>
      <c r="N621" s="849"/>
      <c r="O621" s="849"/>
      <c r="P621" s="837"/>
      <c r="Q621" s="850"/>
    </row>
    <row r="622" spans="1:17" ht="14.4" customHeight="1" x14ac:dyDescent="0.3">
      <c r="A622" s="831" t="s">
        <v>585</v>
      </c>
      <c r="B622" s="832" t="s">
        <v>5540</v>
      </c>
      <c r="C622" s="832" t="s">
        <v>4812</v>
      </c>
      <c r="D622" s="832" t="s">
        <v>5576</v>
      </c>
      <c r="E622" s="832" t="s">
        <v>5577</v>
      </c>
      <c r="F622" s="849">
        <v>1</v>
      </c>
      <c r="G622" s="849">
        <v>8159.29</v>
      </c>
      <c r="H622" s="849">
        <v>1</v>
      </c>
      <c r="I622" s="849">
        <v>8159.29</v>
      </c>
      <c r="J622" s="849">
        <v>1</v>
      </c>
      <c r="K622" s="849">
        <v>8159.29</v>
      </c>
      <c r="L622" s="849">
        <v>1</v>
      </c>
      <c r="M622" s="849">
        <v>8159.29</v>
      </c>
      <c r="N622" s="849"/>
      <c r="O622" s="849"/>
      <c r="P622" s="837"/>
      <c r="Q622" s="850"/>
    </row>
    <row r="623" spans="1:17" ht="14.4" customHeight="1" x14ac:dyDescent="0.3">
      <c r="A623" s="831" t="s">
        <v>585</v>
      </c>
      <c r="B623" s="832" t="s">
        <v>5540</v>
      </c>
      <c r="C623" s="832" t="s">
        <v>4812</v>
      </c>
      <c r="D623" s="832" t="s">
        <v>5110</v>
      </c>
      <c r="E623" s="832" t="s">
        <v>5111</v>
      </c>
      <c r="F623" s="849">
        <v>20</v>
      </c>
      <c r="G623" s="849">
        <v>353040</v>
      </c>
      <c r="H623" s="849"/>
      <c r="I623" s="849">
        <v>17652</v>
      </c>
      <c r="J623" s="849"/>
      <c r="K623" s="849"/>
      <c r="L623" s="849"/>
      <c r="M623" s="849"/>
      <c r="N623" s="849"/>
      <c r="O623" s="849"/>
      <c r="P623" s="837"/>
      <c r="Q623" s="850"/>
    </row>
    <row r="624" spans="1:17" ht="14.4" customHeight="1" x14ac:dyDescent="0.3">
      <c r="A624" s="831" t="s">
        <v>585</v>
      </c>
      <c r="B624" s="832" t="s">
        <v>5540</v>
      </c>
      <c r="C624" s="832" t="s">
        <v>4812</v>
      </c>
      <c r="D624" s="832" t="s">
        <v>5112</v>
      </c>
      <c r="E624" s="832" t="s">
        <v>5113</v>
      </c>
      <c r="F624" s="849">
        <v>20</v>
      </c>
      <c r="G624" s="849">
        <v>133700</v>
      </c>
      <c r="H624" s="849"/>
      <c r="I624" s="849">
        <v>6685</v>
      </c>
      <c r="J624" s="849"/>
      <c r="K624" s="849"/>
      <c r="L624" s="849"/>
      <c r="M624" s="849"/>
      <c r="N624" s="849"/>
      <c r="O624" s="849"/>
      <c r="P624" s="837"/>
      <c r="Q624" s="850"/>
    </row>
    <row r="625" spans="1:17" ht="14.4" customHeight="1" x14ac:dyDescent="0.3">
      <c r="A625" s="831" t="s">
        <v>585</v>
      </c>
      <c r="B625" s="832" t="s">
        <v>5540</v>
      </c>
      <c r="C625" s="832" t="s">
        <v>4812</v>
      </c>
      <c r="D625" s="832" t="s">
        <v>5114</v>
      </c>
      <c r="E625" s="832" t="s">
        <v>5115</v>
      </c>
      <c r="F625" s="849">
        <v>12</v>
      </c>
      <c r="G625" s="849">
        <v>191011.8</v>
      </c>
      <c r="H625" s="849">
        <v>0.70588235294117641</v>
      </c>
      <c r="I625" s="849">
        <v>15917.65</v>
      </c>
      <c r="J625" s="849">
        <v>17</v>
      </c>
      <c r="K625" s="849">
        <v>270600.05</v>
      </c>
      <c r="L625" s="849">
        <v>1</v>
      </c>
      <c r="M625" s="849">
        <v>15917.65</v>
      </c>
      <c r="N625" s="849">
        <v>8</v>
      </c>
      <c r="O625" s="849">
        <v>127341.2</v>
      </c>
      <c r="P625" s="837">
        <v>0.47058823529411764</v>
      </c>
      <c r="Q625" s="850">
        <v>15917.65</v>
      </c>
    </row>
    <row r="626" spans="1:17" ht="14.4" customHeight="1" x14ac:dyDescent="0.3">
      <c r="A626" s="831" t="s">
        <v>585</v>
      </c>
      <c r="B626" s="832" t="s">
        <v>5540</v>
      </c>
      <c r="C626" s="832" t="s">
        <v>4812</v>
      </c>
      <c r="D626" s="832" t="s">
        <v>5116</v>
      </c>
      <c r="E626" s="832" t="s">
        <v>5117</v>
      </c>
      <c r="F626" s="849">
        <v>12</v>
      </c>
      <c r="G626" s="849">
        <v>81840</v>
      </c>
      <c r="H626" s="849">
        <v>0.70588235294117652</v>
      </c>
      <c r="I626" s="849">
        <v>6820</v>
      </c>
      <c r="J626" s="849">
        <v>17</v>
      </c>
      <c r="K626" s="849">
        <v>115940</v>
      </c>
      <c r="L626" s="849">
        <v>1</v>
      </c>
      <c r="M626" s="849">
        <v>6820</v>
      </c>
      <c r="N626" s="849">
        <v>8</v>
      </c>
      <c r="O626" s="849">
        <v>48837.279999999999</v>
      </c>
      <c r="P626" s="837">
        <v>0.42122891150595132</v>
      </c>
      <c r="Q626" s="850">
        <v>6104.66</v>
      </c>
    </row>
    <row r="627" spans="1:17" ht="14.4" customHeight="1" x14ac:dyDescent="0.3">
      <c r="A627" s="831" t="s">
        <v>585</v>
      </c>
      <c r="B627" s="832" t="s">
        <v>5540</v>
      </c>
      <c r="C627" s="832" t="s">
        <v>4812</v>
      </c>
      <c r="D627" s="832" t="s">
        <v>5118</v>
      </c>
      <c r="E627" s="832" t="s">
        <v>5119</v>
      </c>
      <c r="F627" s="849">
        <v>40</v>
      </c>
      <c r="G627" s="849">
        <v>284000</v>
      </c>
      <c r="H627" s="849">
        <v>1.1764705882352942</v>
      </c>
      <c r="I627" s="849">
        <v>7100</v>
      </c>
      <c r="J627" s="849">
        <v>34</v>
      </c>
      <c r="K627" s="849">
        <v>241400</v>
      </c>
      <c r="L627" s="849">
        <v>1</v>
      </c>
      <c r="M627" s="849">
        <v>7100</v>
      </c>
      <c r="N627" s="849">
        <v>31</v>
      </c>
      <c r="O627" s="849">
        <v>220100</v>
      </c>
      <c r="P627" s="837">
        <v>0.91176470588235292</v>
      </c>
      <c r="Q627" s="850">
        <v>7100</v>
      </c>
    </row>
    <row r="628" spans="1:17" ht="14.4" customHeight="1" x14ac:dyDescent="0.3">
      <c r="A628" s="831" t="s">
        <v>585</v>
      </c>
      <c r="B628" s="832" t="s">
        <v>5540</v>
      </c>
      <c r="C628" s="832" t="s">
        <v>4812</v>
      </c>
      <c r="D628" s="832" t="s">
        <v>5120</v>
      </c>
      <c r="E628" s="832" t="s">
        <v>5121</v>
      </c>
      <c r="F628" s="849">
        <v>12</v>
      </c>
      <c r="G628" s="849">
        <v>105600</v>
      </c>
      <c r="H628" s="849">
        <v>0.70588235294117652</v>
      </c>
      <c r="I628" s="849">
        <v>8800</v>
      </c>
      <c r="J628" s="849">
        <v>17</v>
      </c>
      <c r="K628" s="849">
        <v>149600</v>
      </c>
      <c r="L628" s="849">
        <v>1</v>
      </c>
      <c r="M628" s="849">
        <v>8800</v>
      </c>
      <c r="N628" s="849">
        <v>8</v>
      </c>
      <c r="O628" s="849">
        <v>60363.12</v>
      </c>
      <c r="P628" s="837">
        <v>0.40349679144385031</v>
      </c>
      <c r="Q628" s="850">
        <v>7545.39</v>
      </c>
    </row>
    <row r="629" spans="1:17" ht="14.4" customHeight="1" x14ac:dyDescent="0.3">
      <c r="A629" s="831" t="s">
        <v>585</v>
      </c>
      <c r="B629" s="832" t="s">
        <v>5540</v>
      </c>
      <c r="C629" s="832" t="s">
        <v>4812</v>
      </c>
      <c r="D629" s="832" t="s">
        <v>5122</v>
      </c>
      <c r="E629" s="832" t="s">
        <v>5123</v>
      </c>
      <c r="F629" s="849">
        <v>41</v>
      </c>
      <c r="G629" s="849">
        <v>47765</v>
      </c>
      <c r="H629" s="849">
        <v>1.3666666666666667</v>
      </c>
      <c r="I629" s="849">
        <v>1165</v>
      </c>
      <c r="J629" s="849">
        <v>30</v>
      </c>
      <c r="K629" s="849">
        <v>34950</v>
      </c>
      <c r="L629" s="849">
        <v>1</v>
      </c>
      <c r="M629" s="849">
        <v>1165</v>
      </c>
      <c r="N629" s="849">
        <v>30</v>
      </c>
      <c r="O629" s="849">
        <v>34950</v>
      </c>
      <c r="P629" s="837">
        <v>1</v>
      </c>
      <c r="Q629" s="850">
        <v>1165</v>
      </c>
    </row>
    <row r="630" spans="1:17" ht="14.4" customHeight="1" x14ac:dyDescent="0.3">
      <c r="A630" s="831" t="s">
        <v>585</v>
      </c>
      <c r="B630" s="832" t="s">
        <v>5540</v>
      </c>
      <c r="C630" s="832" t="s">
        <v>4812</v>
      </c>
      <c r="D630" s="832" t="s">
        <v>5124</v>
      </c>
      <c r="E630" s="832" t="s">
        <v>5125</v>
      </c>
      <c r="F630" s="849">
        <v>15</v>
      </c>
      <c r="G630" s="849">
        <v>11130</v>
      </c>
      <c r="H630" s="849">
        <v>1.1538461538461537</v>
      </c>
      <c r="I630" s="849">
        <v>742</v>
      </c>
      <c r="J630" s="849">
        <v>13</v>
      </c>
      <c r="K630" s="849">
        <v>9646</v>
      </c>
      <c r="L630" s="849">
        <v>1</v>
      </c>
      <c r="M630" s="849">
        <v>742</v>
      </c>
      <c r="N630" s="849">
        <v>6</v>
      </c>
      <c r="O630" s="849">
        <v>4452</v>
      </c>
      <c r="P630" s="837">
        <v>0.46153846153846156</v>
      </c>
      <c r="Q630" s="850">
        <v>742</v>
      </c>
    </row>
    <row r="631" spans="1:17" ht="14.4" customHeight="1" x14ac:dyDescent="0.3">
      <c r="A631" s="831" t="s">
        <v>585</v>
      </c>
      <c r="B631" s="832" t="s">
        <v>5540</v>
      </c>
      <c r="C631" s="832" t="s">
        <v>4812</v>
      </c>
      <c r="D631" s="832" t="s">
        <v>5126</v>
      </c>
      <c r="E631" s="832" t="s">
        <v>5127</v>
      </c>
      <c r="F631" s="849">
        <v>39</v>
      </c>
      <c r="G631" s="849">
        <v>20514</v>
      </c>
      <c r="H631" s="849">
        <v>1.2580645161290323</v>
      </c>
      <c r="I631" s="849">
        <v>526</v>
      </c>
      <c r="J631" s="849">
        <v>31</v>
      </c>
      <c r="K631" s="849">
        <v>16306</v>
      </c>
      <c r="L631" s="849">
        <v>1</v>
      </c>
      <c r="M631" s="849">
        <v>526</v>
      </c>
      <c r="N631" s="849">
        <v>34</v>
      </c>
      <c r="O631" s="849">
        <v>17884</v>
      </c>
      <c r="P631" s="837">
        <v>1.096774193548387</v>
      </c>
      <c r="Q631" s="850">
        <v>526</v>
      </c>
    </row>
    <row r="632" spans="1:17" ht="14.4" customHeight="1" x14ac:dyDescent="0.3">
      <c r="A632" s="831" t="s">
        <v>585</v>
      </c>
      <c r="B632" s="832" t="s">
        <v>5540</v>
      </c>
      <c r="C632" s="832" t="s">
        <v>4812</v>
      </c>
      <c r="D632" s="832" t="s">
        <v>5128</v>
      </c>
      <c r="E632" s="832" t="s">
        <v>5129</v>
      </c>
      <c r="F632" s="849"/>
      <c r="G632" s="849"/>
      <c r="H632" s="849"/>
      <c r="I632" s="849"/>
      <c r="J632" s="849">
        <v>1</v>
      </c>
      <c r="K632" s="849">
        <v>35942</v>
      </c>
      <c r="L632" s="849">
        <v>1</v>
      </c>
      <c r="M632" s="849">
        <v>35942</v>
      </c>
      <c r="N632" s="849"/>
      <c r="O632" s="849"/>
      <c r="P632" s="837"/>
      <c r="Q632" s="850"/>
    </row>
    <row r="633" spans="1:17" ht="14.4" customHeight="1" x14ac:dyDescent="0.3">
      <c r="A633" s="831" t="s">
        <v>585</v>
      </c>
      <c r="B633" s="832" t="s">
        <v>5540</v>
      </c>
      <c r="C633" s="832" t="s">
        <v>4812</v>
      </c>
      <c r="D633" s="832" t="s">
        <v>5130</v>
      </c>
      <c r="E633" s="832" t="s">
        <v>5131</v>
      </c>
      <c r="F633" s="849">
        <v>36</v>
      </c>
      <c r="G633" s="849">
        <v>33690.239999999998</v>
      </c>
      <c r="H633" s="849">
        <v>1.2857142857142856</v>
      </c>
      <c r="I633" s="849">
        <v>935.83999999999992</v>
      </c>
      <c r="J633" s="849">
        <v>28</v>
      </c>
      <c r="K633" s="849">
        <v>26203.52</v>
      </c>
      <c r="L633" s="849">
        <v>1</v>
      </c>
      <c r="M633" s="849">
        <v>935.84</v>
      </c>
      <c r="N633" s="849">
        <v>27</v>
      </c>
      <c r="O633" s="849">
        <v>25267.68</v>
      </c>
      <c r="P633" s="837">
        <v>0.9642857142857143</v>
      </c>
      <c r="Q633" s="850">
        <v>935.84</v>
      </c>
    </row>
    <row r="634" spans="1:17" ht="14.4" customHeight="1" x14ac:dyDescent="0.3">
      <c r="A634" s="831" t="s">
        <v>585</v>
      </c>
      <c r="B634" s="832" t="s">
        <v>5540</v>
      </c>
      <c r="C634" s="832" t="s">
        <v>4812</v>
      </c>
      <c r="D634" s="832" t="s">
        <v>5132</v>
      </c>
      <c r="E634" s="832" t="s">
        <v>5133</v>
      </c>
      <c r="F634" s="849">
        <v>3</v>
      </c>
      <c r="G634" s="849">
        <v>21763.65</v>
      </c>
      <c r="H634" s="849">
        <v>0.4285714285714286</v>
      </c>
      <c r="I634" s="849">
        <v>7254.55</v>
      </c>
      <c r="J634" s="849">
        <v>7</v>
      </c>
      <c r="K634" s="849">
        <v>50781.85</v>
      </c>
      <c r="L634" s="849">
        <v>1</v>
      </c>
      <c r="M634" s="849">
        <v>7254.55</v>
      </c>
      <c r="N634" s="849">
        <v>4</v>
      </c>
      <c r="O634" s="849">
        <v>29018.2</v>
      </c>
      <c r="P634" s="837">
        <v>0.57142857142857151</v>
      </c>
      <c r="Q634" s="850">
        <v>7254.55</v>
      </c>
    </row>
    <row r="635" spans="1:17" ht="14.4" customHeight="1" x14ac:dyDescent="0.3">
      <c r="A635" s="831" t="s">
        <v>585</v>
      </c>
      <c r="B635" s="832" t="s">
        <v>5540</v>
      </c>
      <c r="C635" s="832" t="s">
        <v>4812</v>
      </c>
      <c r="D635" s="832" t="s">
        <v>5578</v>
      </c>
      <c r="E635" s="832" t="s">
        <v>5579</v>
      </c>
      <c r="F635" s="849"/>
      <c r="G635" s="849"/>
      <c r="H635" s="849"/>
      <c r="I635" s="849"/>
      <c r="J635" s="849">
        <v>2</v>
      </c>
      <c r="K635" s="849">
        <v>13298</v>
      </c>
      <c r="L635" s="849">
        <v>1</v>
      </c>
      <c r="M635" s="849">
        <v>6649</v>
      </c>
      <c r="N635" s="849">
        <v>2</v>
      </c>
      <c r="O635" s="849">
        <v>13298</v>
      </c>
      <c r="P635" s="837">
        <v>1</v>
      </c>
      <c r="Q635" s="850">
        <v>6649</v>
      </c>
    </row>
    <row r="636" spans="1:17" ht="14.4" customHeight="1" x14ac:dyDescent="0.3">
      <c r="A636" s="831" t="s">
        <v>585</v>
      </c>
      <c r="B636" s="832" t="s">
        <v>5540</v>
      </c>
      <c r="C636" s="832" t="s">
        <v>4812</v>
      </c>
      <c r="D636" s="832" t="s">
        <v>5138</v>
      </c>
      <c r="E636" s="832" t="s">
        <v>5139</v>
      </c>
      <c r="F636" s="849">
        <v>11</v>
      </c>
      <c r="G636" s="849">
        <v>14968.25</v>
      </c>
      <c r="H636" s="849">
        <v>1</v>
      </c>
      <c r="I636" s="849">
        <v>1360.75</v>
      </c>
      <c r="J636" s="849">
        <v>11</v>
      </c>
      <c r="K636" s="849">
        <v>14968.25</v>
      </c>
      <c r="L636" s="849">
        <v>1</v>
      </c>
      <c r="M636" s="849">
        <v>1360.75</v>
      </c>
      <c r="N636" s="849">
        <v>5</v>
      </c>
      <c r="O636" s="849">
        <v>6803.75</v>
      </c>
      <c r="P636" s="837">
        <v>0.45454545454545453</v>
      </c>
      <c r="Q636" s="850">
        <v>1360.75</v>
      </c>
    </row>
    <row r="637" spans="1:17" ht="14.4" customHeight="1" x14ac:dyDescent="0.3">
      <c r="A637" s="831" t="s">
        <v>585</v>
      </c>
      <c r="B637" s="832" t="s">
        <v>5540</v>
      </c>
      <c r="C637" s="832" t="s">
        <v>4812</v>
      </c>
      <c r="D637" s="832" t="s">
        <v>5140</v>
      </c>
      <c r="E637" s="832" t="s">
        <v>5141</v>
      </c>
      <c r="F637" s="849">
        <v>2</v>
      </c>
      <c r="G637" s="849">
        <v>9355</v>
      </c>
      <c r="H637" s="849">
        <v>0.4</v>
      </c>
      <c r="I637" s="849">
        <v>4677.5</v>
      </c>
      <c r="J637" s="849">
        <v>5</v>
      </c>
      <c r="K637" s="849">
        <v>23387.5</v>
      </c>
      <c r="L637" s="849">
        <v>1</v>
      </c>
      <c r="M637" s="849">
        <v>4677.5</v>
      </c>
      <c r="N637" s="849"/>
      <c r="O637" s="849"/>
      <c r="P637" s="837"/>
      <c r="Q637" s="850"/>
    </row>
    <row r="638" spans="1:17" ht="14.4" customHeight="1" x14ac:dyDescent="0.3">
      <c r="A638" s="831" t="s">
        <v>585</v>
      </c>
      <c r="B638" s="832" t="s">
        <v>5540</v>
      </c>
      <c r="C638" s="832" t="s">
        <v>4812</v>
      </c>
      <c r="D638" s="832" t="s">
        <v>5142</v>
      </c>
      <c r="E638" s="832" t="s">
        <v>5143</v>
      </c>
      <c r="F638" s="849"/>
      <c r="G638" s="849"/>
      <c r="H638" s="849"/>
      <c r="I638" s="849"/>
      <c r="J638" s="849">
        <v>1</v>
      </c>
      <c r="K638" s="849">
        <v>18952.96</v>
      </c>
      <c r="L638" s="849">
        <v>1</v>
      </c>
      <c r="M638" s="849">
        <v>18952.96</v>
      </c>
      <c r="N638" s="849"/>
      <c r="O638" s="849"/>
      <c r="P638" s="837"/>
      <c r="Q638" s="850"/>
    </row>
    <row r="639" spans="1:17" ht="14.4" customHeight="1" x14ac:dyDescent="0.3">
      <c r="A639" s="831" t="s">
        <v>585</v>
      </c>
      <c r="B639" s="832" t="s">
        <v>5540</v>
      </c>
      <c r="C639" s="832" t="s">
        <v>4812</v>
      </c>
      <c r="D639" s="832" t="s">
        <v>5150</v>
      </c>
      <c r="E639" s="832" t="s">
        <v>5151</v>
      </c>
      <c r="F639" s="849">
        <v>2</v>
      </c>
      <c r="G639" s="849">
        <v>9596</v>
      </c>
      <c r="H639" s="849">
        <v>1</v>
      </c>
      <c r="I639" s="849">
        <v>4798</v>
      </c>
      <c r="J639" s="849">
        <v>2</v>
      </c>
      <c r="K639" s="849">
        <v>9596</v>
      </c>
      <c r="L639" s="849">
        <v>1</v>
      </c>
      <c r="M639" s="849">
        <v>4798</v>
      </c>
      <c r="N639" s="849">
        <v>2</v>
      </c>
      <c r="O639" s="849">
        <v>9596</v>
      </c>
      <c r="P639" s="837">
        <v>1</v>
      </c>
      <c r="Q639" s="850">
        <v>4798</v>
      </c>
    </row>
    <row r="640" spans="1:17" ht="14.4" customHeight="1" x14ac:dyDescent="0.3">
      <c r="A640" s="831" t="s">
        <v>585</v>
      </c>
      <c r="B640" s="832" t="s">
        <v>5540</v>
      </c>
      <c r="C640" s="832" t="s">
        <v>4812</v>
      </c>
      <c r="D640" s="832" t="s">
        <v>5152</v>
      </c>
      <c r="E640" s="832" t="s">
        <v>5153</v>
      </c>
      <c r="F640" s="849">
        <v>1</v>
      </c>
      <c r="G640" s="849">
        <v>46843</v>
      </c>
      <c r="H640" s="849"/>
      <c r="I640" s="849">
        <v>46843</v>
      </c>
      <c r="J640" s="849"/>
      <c r="K640" s="849"/>
      <c r="L640" s="849"/>
      <c r="M640" s="849"/>
      <c r="N640" s="849"/>
      <c r="O640" s="849"/>
      <c r="P640" s="837"/>
      <c r="Q640" s="850"/>
    </row>
    <row r="641" spans="1:17" ht="14.4" customHeight="1" x14ac:dyDescent="0.3">
      <c r="A641" s="831" t="s">
        <v>585</v>
      </c>
      <c r="B641" s="832" t="s">
        <v>5540</v>
      </c>
      <c r="C641" s="832" t="s">
        <v>4812</v>
      </c>
      <c r="D641" s="832" t="s">
        <v>5156</v>
      </c>
      <c r="E641" s="832" t="s">
        <v>5157</v>
      </c>
      <c r="F641" s="849">
        <v>6</v>
      </c>
      <c r="G641" s="849">
        <v>11028</v>
      </c>
      <c r="H641" s="849">
        <v>0.8571428571428571</v>
      </c>
      <c r="I641" s="849">
        <v>1838</v>
      </c>
      <c r="J641" s="849">
        <v>7</v>
      </c>
      <c r="K641" s="849">
        <v>12866</v>
      </c>
      <c r="L641" s="849">
        <v>1</v>
      </c>
      <c r="M641" s="849">
        <v>1838</v>
      </c>
      <c r="N641" s="849">
        <v>4</v>
      </c>
      <c r="O641" s="849">
        <v>7352</v>
      </c>
      <c r="P641" s="837">
        <v>0.5714285714285714</v>
      </c>
      <c r="Q641" s="850">
        <v>1838</v>
      </c>
    </row>
    <row r="642" spans="1:17" ht="14.4" customHeight="1" x14ac:dyDescent="0.3">
      <c r="A642" s="831" t="s">
        <v>585</v>
      </c>
      <c r="B642" s="832" t="s">
        <v>5540</v>
      </c>
      <c r="C642" s="832" t="s">
        <v>4812</v>
      </c>
      <c r="D642" s="832" t="s">
        <v>4853</v>
      </c>
      <c r="E642" s="832" t="s">
        <v>4854</v>
      </c>
      <c r="F642" s="849">
        <v>5</v>
      </c>
      <c r="G642" s="849">
        <v>346144.95</v>
      </c>
      <c r="H642" s="849">
        <v>1</v>
      </c>
      <c r="I642" s="849">
        <v>69228.990000000005</v>
      </c>
      <c r="J642" s="849">
        <v>5</v>
      </c>
      <c r="K642" s="849">
        <v>346144.95</v>
      </c>
      <c r="L642" s="849">
        <v>1</v>
      </c>
      <c r="M642" s="849">
        <v>69228.990000000005</v>
      </c>
      <c r="N642" s="849">
        <v>2</v>
      </c>
      <c r="O642" s="849">
        <v>138457.98000000001</v>
      </c>
      <c r="P642" s="837">
        <v>0.4</v>
      </c>
      <c r="Q642" s="850">
        <v>69228.990000000005</v>
      </c>
    </row>
    <row r="643" spans="1:17" ht="14.4" customHeight="1" x14ac:dyDescent="0.3">
      <c r="A643" s="831" t="s">
        <v>585</v>
      </c>
      <c r="B643" s="832" t="s">
        <v>5540</v>
      </c>
      <c r="C643" s="832" t="s">
        <v>4812</v>
      </c>
      <c r="D643" s="832" t="s">
        <v>5580</v>
      </c>
      <c r="E643" s="832" t="s">
        <v>5581</v>
      </c>
      <c r="F643" s="849"/>
      <c r="G643" s="849"/>
      <c r="H643" s="849"/>
      <c r="I643" s="849"/>
      <c r="J643" s="849"/>
      <c r="K643" s="849"/>
      <c r="L643" s="849"/>
      <c r="M643" s="849"/>
      <c r="N643" s="849">
        <v>1</v>
      </c>
      <c r="O643" s="849">
        <v>1796</v>
      </c>
      <c r="P643" s="837"/>
      <c r="Q643" s="850">
        <v>1796</v>
      </c>
    </row>
    <row r="644" spans="1:17" ht="14.4" customHeight="1" x14ac:dyDescent="0.3">
      <c r="A644" s="831" t="s">
        <v>585</v>
      </c>
      <c r="B644" s="832" t="s">
        <v>5540</v>
      </c>
      <c r="C644" s="832" t="s">
        <v>4812</v>
      </c>
      <c r="D644" s="832" t="s">
        <v>5162</v>
      </c>
      <c r="E644" s="832" t="s">
        <v>5163</v>
      </c>
      <c r="F644" s="849">
        <v>1</v>
      </c>
      <c r="G644" s="849">
        <v>1796</v>
      </c>
      <c r="H644" s="849"/>
      <c r="I644" s="849">
        <v>1796</v>
      </c>
      <c r="J644" s="849"/>
      <c r="K644" s="849"/>
      <c r="L644" s="849"/>
      <c r="M644" s="849"/>
      <c r="N644" s="849">
        <v>2</v>
      </c>
      <c r="O644" s="849">
        <v>3592</v>
      </c>
      <c r="P644" s="837"/>
      <c r="Q644" s="850">
        <v>1796</v>
      </c>
    </row>
    <row r="645" spans="1:17" ht="14.4" customHeight="1" x14ac:dyDescent="0.3">
      <c r="A645" s="831" t="s">
        <v>585</v>
      </c>
      <c r="B645" s="832" t="s">
        <v>5540</v>
      </c>
      <c r="C645" s="832" t="s">
        <v>4812</v>
      </c>
      <c r="D645" s="832" t="s">
        <v>5582</v>
      </c>
      <c r="E645" s="832" t="s">
        <v>5583</v>
      </c>
      <c r="F645" s="849"/>
      <c r="G645" s="849"/>
      <c r="H645" s="849"/>
      <c r="I645" s="849"/>
      <c r="J645" s="849"/>
      <c r="K645" s="849"/>
      <c r="L645" s="849"/>
      <c r="M645" s="849"/>
      <c r="N645" s="849">
        <v>1</v>
      </c>
      <c r="O645" s="849">
        <v>1796</v>
      </c>
      <c r="P645" s="837"/>
      <c r="Q645" s="850">
        <v>1796</v>
      </c>
    </row>
    <row r="646" spans="1:17" ht="14.4" customHeight="1" x14ac:dyDescent="0.3">
      <c r="A646" s="831" t="s">
        <v>585</v>
      </c>
      <c r="B646" s="832" t="s">
        <v>5540</v>
      </c>
      <c r="C646" s="832" t="s">
        <v>4812</v>
      </c>
      <c r="D646" s="832" t="s">
        <v>5584</v>
      </c>
      <c r="E646" s="832" t="s">
        <v>5165</v>
      </c>
      <c r="F646" s="849">
        <v>1</v>
      </c>
      <c r="G646" s="849">
        <v>3360</v>
      </c>
      <c r="H646" s="849"/>
      <c r="I646" s="849">
        <v>3360</v>
      </c>
      <c r="J646" s="849"/>
      <c r="K646" s="849"/>
      <c r="L646" s="849"/>
      <c r="M646" s="849"/>
      <c r="N646" s="849"/>
      <c r="O646" s="849"/>
      <c r="P646" s="837"/>
      <c r="Q646" s="850"/>
    </row>
    <row r="647" spans="1:17" ht="14.4" customHeight="1" x14ac:dyDescent="0.3">
      <c r="A647" s="831" t="s">
        <v>585</v>
      </c>
      <c r="B647" s="832" t="s">
        <v>5540</v>
      </c>
      <c r="C647" s="832" t="s">
        <v>4812</v>
      </c>
      <c r="D647" s="832" t="s">
        <v>5168</v>
      </c>
      <c r="E647" s="832" t="s">
        <v>5169</v>
      </c>
      <c r="F647" s="849">
        <v>3</v>
      </c>
      <c r="G647" s="849">
        <v>71509.08</v>
      </c>
      <c r="H647" s="849">
        <v>1</v>
      </c>
      <c r="I647" s="849">
        <v>23836.36</v>
      </c>
      <c r="J647" s="849">
        <v>3</v>
      </c>
      <c r="K647" s="849">
        <v>71509.08</v>
      </c>
      <c r="L647" s="849">
        <v>1</v>
      </c>
      <c r="M647" s="849">
        <v>23836.36</v>
      </c>
      <c r="N647" s="849">
        <v>2</v>
      </c>
      <c r="O647" s="849">
        <v>47672.72</v>
      </c>
      <c r="P647" s="837">
        <v>0.66666666666666663</v>
      </c>
      <c r="Q647" s="850">
        <v>23836.36</v>
      </c>
    </row>
    <row r="648" spans="1:17" ht="14.4" customHeight="1" x14ac:dyDescent="0.3">
      <c r="A648" s="831" t="s">
        <v>585</v>
      </c>
      <c r="B648" s="832" t="s">
        <v>5540</v>
      </c>
      <c r="C648" s="832" t="s">
        <v>4812</v>
      </c>
      <c r="D648" s="832" t="s">
        <v>5170</v>
      </c>
      <c r="E648" s="832" t="s">
        <v>5171</v>
      </c>
      <c r="F648" s="849">
        <v>5</v>
      </c>
      <c r="G648" s="849">
        <v>24749.4</v>
      </c>
      <c r="H648" s="849">
        <v>2.5</v>
      </c>
      <c r="I648" s="849">
        <v>4949.88</v>
      </c>
      <c r="J648" s="849">
        <v>2</v>
      </c>
      <c r="K648" s="849">
        <v>9899.76</v>
      </c>
      <c r="L648" s="849">
        <v>1</v>
      </c>
      <c r="M648" s="849">
        <v>4949.88</v>
      </c>
      <c r="N648" s="849">
        <v>3</v>
      </c>
      <c r="O648" s="849">
        <v>14849.64</v>
      </c>
      <c r="P648" s="837">
        <v>1.5</v>
      </c>
      <c r="Q648" s="850">
        <v>4949.88</v>
      </c>
    </row>
    <row r="649" spans="1:17" ht="14.4" customHeight="1" x14ac:dyDescent="0.3">
      <c r="A649" s="831" t="s">
        <v>585</v>
      </c>
      <c r="B649" s="832" t="s">
        <v>5540</v>
      </c>
      <c r="C649" s="832" t="s">
        <v>4812</v>
      </c>
      <c r="D649" s="832" t="s">
        <v>5172</v>
      </c>
      <c r="E649" s="832" t="s">
        <v>5173</v>
      </c>
      <c r="F649" s="849">
        <v>1</v>
      </c>
      <c r="G649" s="849">
        <v>20441.03</v>
      </c>
      <c r="H649" s="849"/>
      <c r="I649" s="849">
        <v>20441.03</v>
      </c>
      <c r="J649" s="849"/>
      <c r="K649" s="849"/>
      <c r="L649" s="849"/>
      <c r="M649" s="849"/>
      <c r="N649" s="849"/>
      <c r="O649" s="849"/>
      <c r="P649" s="837"/>
      <c r="Q649" s="850"/>
    </row>
    <row r="650" spans="1:17" ht="14.4" customHeight="1" x14ac:dyDescent="0.3">
      <c r="A650" s="831" t="s">
        <v>585</v>
      </c>
      <c r="B650" s="832" t="s">
        <v>5540</v>
      </c>
      <c r="C650" s="832" t="s">
        <v>4812</v>
      </c>
      <c r="D650" s="832" t="s">
        <v>5174</v>
      </c>
      <c r="E650" s="832" t="s">
        <v>5175</v>
      </c>
      <c r="F650" s="849">
        <v>3</v>
      </c>
      <c r="G650" s="849">
        <v>77460.81</v>
      </c>
      <c r="H650" s="849">
        <v>0.6</v>
      </c>
      <c r="I650" s="849">
        <v>25820.27</v>
      </c>
      <c r="J650" s="849">
        <v>5</v>
      </c>
      <c r="K650" s="849">
        <v>129101.35</v>
      </c>
      <c r="L650" s="849">
        <v>1</v>
      </c>
      <c r="M650" s="849">
        <v>25820.27</v>
      </c>
      <c r="N650" s="849">
        <v>7</v>
      </c>
      <c r="O650" s="849">
        <v>180741.88999999998</v>
      </c>
      <c r="P650" s="837">
        <v>1.4</v>
      </c>
      <c r="Q650" s="850">
        <v>25820.269999999997</v>
      </c>
    </row>
    <row r="651" spans="1:17" ht="14.4" customHeight="1" x14ac:dyDescent="0.3">
      <c r="A651" s="831" t="s">
        <v>585</v>
      </c>
      <c r="B651" s="832" t="s">
        <v>5540</v>
      </c>
      <c r="C651" s="832" t="s">
        <v>4812</v>
      </c>
      <c r="D651" s="832" t="s">
        <v>5178</v>
      </c>
      <c r="E651" s="832" t="s">
        <v>5179</v>
      </c>
      <c r="F651" s="849">
        <v>4</v>
      </c>
      <c r="G651" s="849">
        <v>65344</v>
      </c>
      <c r="H651" s="849">
        <v>1.3333333333333333</v>
      </c>
      <c r="I651" s="849">
        <v>16336</v>
      </c>
      <c r="J651" s="849">
        <v>3</v>
      </c>
      <c r="K651" s="849">
        <v>49008</v>
      </c>
      <c r="L651" s="849">
        <v>1</v>
      </c>
      <c r="M651" s="849">
        <v>16336</v>
      </c>
      <c r="N651" s="849">
        <v>9</v>
      </c>
      <c r="O651" s="849">
        <v>80918.19</v>
      </c>
      <c r="P651" s="837">
        <v>1.6511220617042115</v>
      </c>
      <c r="Q651" s="850">
        <v>8990.91</v>
      </c>
    </row>
    <row r="652" spans="1:17" ht="14.4" customHeight="1" x14ac:dyDescent="0.3">
      <c r="A652" s="831" t="s">
        <v>585</v>
      </c>
      <c r="B652" s="832" t="s">
        <v>5540</v>
      </c>
      <c r="C652" s="832" t="s">
        <v>4812</v>
      </c>
      <c r="D652" s="832" t="s">
        <v>5180</v>
      </c>
      <c r="E652" s="832" t="s">
        <v>5181</v>
      </c>
      <c r="F652" s="849">
        <v>37</v>
      </c>
      <c r="G652" s="849">
        <v>48285</v>
      </c>
      <c r="H652" s="849">
        <v>1.1935483870967742</v>
      </c>
      <c r="I652" s="849">
        <v>1305</v>
      </c>
      <c r="J652" s="849">
        <v>31</v>
      </c>
      <c r="K652" s="849">
        <v>40455</v>
      </c>
      <c r="L652" s="849">
        <v>1</v>
      </c>
      <c r="M652" s="849">
        <v>1305</v>
      </c>
      <c r="N652" s="849">
        <v>31</v>
      </c>
      <c r="O652" s="849">
        <v>40455</v>
      </c>
      <c r="P652" s="837">
        <v>1</v>
      </c>
      <c r="Q652" s="850">
        <v>1305</v>
      </c>
    </row>
    <row r="653" spans="1:17" ht="14.4" customHeight="1" x14ac:dyDescent="0.3">
      <c r="A653" s="831" t="s">
        <v>585</v>
      </c>
      <c r="B653" s="832" t="s">
        <v>5540</v>
      </c>
      <c r="C653" s="832" t="s">
        <v>4812</v>
      </c>
      <c r="D653" s="832" t="s">
        <v>5182</v>
      </c>
      <c r="E653" s="832" t="s">
        <v>5183</v>
      </c>
      <c r="F653" s="849">
        <v>39</v>
      </c>
      <c r="G653" s="849">
        <v>42042</v>
      </c>
      <c r="H653" s="849">
        <v>1.4444444444444444</v>
      </c>
      <c r="I653" s="849">
        <v>1078</v>
      </c>
      <c r="J653" s="849">
        <v>27</v>
      </c>
      <c r="K653" s="849">
        <v>29106</v>
      </c>
      <c r="L653" s="849">
        <v>1</v>
      </c>
      <c r="M653" s="849">
        <v>1078</v>
      </c>
      <c r="N653" s="849">
        <v>30</v>
      </c>
      <c r="O653" s="849">
        <v>32340</v>
      </c>
      <c r="P653" s="837">
        <v>1.1111111111111112</v>
      </c>
      <c r="Q653" s="850">
        <v>1078</v>
      </c>
    </row>
    <row r="654" spans="1:17" ht="14.4" customHeight="1" x14ac:dyDescent="0.3">
      <c r="A654" s="831" t="s">
        <v>585</v>
      </c>
      <c r="B654" s="832" t="s">
        <v>5540</v>
      </c>
      <c r="C654" s="832" t="s">
        <v>4812</v>
      </c>
      <c r="D654" s="832" t="s">
        <v>5184</v>
      </c>
      <c r="E654" s="832" t="s">
        <v>5185</v>
      </c>
      <c r="F654" s="849">
        <v>1</v>
      </c>
      <c r="G654" s="849">
        <v>8103</v>
      </c>
      <c r="H654" s="849">
        <v>0.25</v>
      </c>
      <c r="I654" s="849">
        <v>8103</v>
      </c>
      <c r="J654" s="849">
        <v>4</v>
      </c>
      <c r="K654" s="849">
        <v>32412</v>
      </c>
      <c r="L654" s="849">
        <v>1</v>
      </c>
      <c r="M654" s="849">
        <v>8103</v>
      </c>
      <c r="N654" s="849">
        <v>2</v>
      </c>
      <c r="O654" s="849">
        <v>15585.85</v>
      </c>
      <c r="P654" s="837">
        <v>0.48086665432555847</v>
      </c>
      <c r="Q654" s="850">
        <v>7792.9250000000002</v>
      </c>
    </row>
    <row r="655" spans="1:17" ht="14.4" customHeight="1" x14ac:dyDescent="0.3">
      <c r="A655" s="831" t="s">
        <v>585</v>
      </c>
      <c r="B655" s="832" t="s">
        <v>5540</v>
      </c>
      <c r="C655" s="832" t="s">
        <v>4812</v>
      </c>
      <c r="D655" s="832" t="s">
        <v>5186</v>
      </c>
      <c r="E655" s="832" t="s">
        <v>5187</v>
      </c>
      <c r="F655" s="849">
        <v>4</v>
      </c>
      <c r="G655" s="849">
        <v>22688</v>
      </c>
      <c r="H655" s="849">
        <v>0.66666666666666663</v>
      </c>
      <c r="I655" s="849">
        <v>5672</v>
      </c>
      <c r="J655" s="849">
        <v>6</v>
      </c>
      <c r="K655" s="849">
        <v>34032</v>
      </c>
      <c r="L655" s="849">
        <v>1</v>
      </c>
      <c r="M655" s="849">
        <v>5672</v>
      </c>
      <c r="N655" s="849">
        <v>5</v>
      </c>
      <c r="O655" s="849">
        <v>28360</v>
      </c>
      <c r="P655" s="837">
        <v>0.83333333333333337</v>
      </c>
      <c r="Q655" s="850">
        <v>5672</v>
      </c>
    </row>
    <row r="656" spans="1:17" ht="14.4" customHeight="1" x14ac:dyDescent="0.3">
      <c r="A656" s="831" t="s">
        <v>585</v>
      </c>
      <c r="B656" s="832" t="s">
        <v>5540</v>
      </c>
      <c r="C656" s="832" t="s">
        <v>4812</v>
      </c>
      <c r="D656" s="832" t="s">
        <v>5188</v>
      </c>
      <c r="E656" s="832" t="s">
        <v>5189</v>
      </c>
      <c r="F656" s="849">
        <v>50</v>
      </c>
      <c r="G656" s="849">
        <v>10600</v>
      </c>
      <c r="H656" s="849">
        <v>0.79365079365079361</v>
      </c>
      <c r="I656" s="849">
        <v>212</v>
      </c>
      <c r="J656" s="849">
        <v>63</v>
      </c>
      <c r="K656" s="849">
        <v>13356</v>
      </c>
      <c r="L656" s="849">
        <v>1</v>
      </c>
      <c r="M656" s="849">
        <v>212</v>
      </c>
      <c r="N656" s="849">
        <v>57</v>
      </c>
      <c r="O656" s="849">
        <v>12084</v>
      </c>
      <c r="P656" s="837">
        <v>0.90476190476190477</v>
      </c>
      <c r="Q656" s="850">
        <v>212</v>
      </c>
    </row>
    <row r="657" spans="1:17" ht="14.4" customHeight="1" x14ac:dyDescent="0.3">
      <c r="A657" s="831" t="s">
        <v>585</v>
      </c>
      <c r="B657" s="832" t="s">
        <v>5540</v>
      </c>
      <c r="C657" s="832" t="s">
        <v>4812</v>
      </c>
      <c r="D657" s="832" t="s">
        <v>5585</v>
      </c>
      <c r="E657" s="832" t="s">
        <v>5586</v>
      </c>
      <c r="F657" s="849">
        <v>1</v>
      </c>
      <c r="G657" s="849">
        <v>556.5</v>
      </c>
      <c r="H657" s="849"/>
      <c r="I657" s="849">
        <v>556.5</v>
      </c>
      <c r="J657" s="849"/>
      <c r="K657" s="849"/>
      <c r="L657" s="849"/>
      <c r="M657" s="849"/>
      <c r="N657" s="849"/>
      <c r="O657" s="849"/>
      <c r="P657" s="837"/>
      <c r="Q657" s="850"/>
    </row>
    <row r="658" spans="1:17" ht="14.4" customHeight="1" x14ac:dyDescent="0.3">
      <c r="A658" s="831" t="s">
        <v>585</v>
      </c>
      <c r="B658" s="832" t="s">
        <v>5540</v>
      </c>
      <c r="C658" s="832" t="s">
        <v>4812</v>
      </c>
      <c r="D658" s="832" t="s">
        <v>5190</v>
      </c>
      <c r="E658" s="832" t="s">
        <v>5191</v>
      </c>
      <c r="F658" s="849">
        <v>11</v>
      </c>
      <c r="G658" s="849">
        <v>15180</v>
      </c>
      <c r="H658" s="849">
        <v>0.55000000000000004</v>
      </c>
      <c r="I658" s="849">
        <v>1380</v>
      </c>
      <c r="J658" s="849">
        <v>20</v>
      </c>
      <c r="K658" s="849">
        <v>27600</v>
      </c>
      <c r="L658" s="849">
        <v>1</v>
      </c>
      <c r="M658" s="849">
        <v>1380</v>
      </c>
      <c r="N658" s="849">
        <v>17</v>
      </c>
      <c r="O658" s="849">
        <v>23460</v>
      </c>
      <c r="P658" s="837">
        <v>0.85</v>
      </c>
      <c r="Q658" s="850">
        <v>1380</v>
      </c>
    </row>
    <row r="659" spans="1:17" ht="14.4" customHeight="1" x14ac:dyDescent="0.3">
      <c r="A659" s="831" t="s">
        <v>585</v>
      </c>
      <c r="B659" s="832" t="s">
        <v>5540</v>
      </c>
      <c r="C659" s="832" t="s">
        <v>4812</v>
      </c>
      <c r="D659" s="832" t="s">
        <v>5194</v>
      </c>
      <c r="E659" s="832" t="s">
        <v>5195</v>
      </c>
      <c r="F659" s="849">
        <v>1</v>
      </c>
      <c r="G659" s="849">
        <v>1312</v>
      </c>
      <c r="H659" s="849">
        <v>9.0909090909090912E-2</v>
      </c>
      <c r="I659" s="849">
        <v>1312</v>
      </c>
      <c r="J659" s="849">
        <v>11</v>
      </c>
      <c r="K659" s="849">
        <v>14432</v>
      </c>
      <c r="L659" s="849">
        <v>1</v>
      </c>
      <c r="M659" s="849">
        <v>1312</v>
      </c>
      <c r="N659" s="849">
        <v>8</v>
      </c>
      <c r="O659" s="849">
        <v>10496</v>
      </c>
      <c r="P659" s="837">
        <v>0.72727272727272729</v>
      </c>
      <c r="Q659" s="850">
        <v>1312</v>
      </c>
    </row>
    <row r="660" spans="1:17" ht="14.4" customHeight="1" x14ac:dyDescent="0.3">
      <c r="A660" s="831" t="s">
        <v>585</v>
      </c>
      <c r="B660" s="832" t="s">
        <v>5540</v>
      </c>
      <c r="C660" s="832" t="s">
        <v>4812</v>
      </c>
      <c r="D660" s="832" t="s">
        <v>5196</v>
      </c>
      <c r="E660" s="832" t="s">
        <v>5197</v>
      </c>
      <c r="F660" s="849">
        <v>12</v>
      </c>
      <c r="G660" s="849">
        <v>18720</v>
      </c>
      <c r="H660" s="849">
        <v>0.75</v>
      </c>
      <c r="I660" s="849">
        <v>1560</v>
      </c>
      <c r="J660" s="849">
        <v>16</v>
      </c>
      <c r="K660" s="849">
        <v>24960</v>
      </c>
      <c r="L660" s="849">
        <v>1</v>
      </c>
      <c r="M660" s="849">
        <v>1560</v>
      </c>
      <c r="N660" s="849">
        <v>11</v>
      </c>
      <c r="O660" s="849">
        <v>17160</v>
      </c>
      <c r="P660" s="837">
        <v>0.6875</v>
      </c>
      <c r="Q660" s="850">
        <v>1560</v>
      </c>
    </row>
    <row r="661" spans="1:17" ht="14.4" customHeight="1" x14ac:dyDescent="0.3">
      <c r="A661" s="831" t="s">
        <v>585</v>
      </c>
      <c r="B661" s="832" t="s">
        <v>5540</v>
      </c>
      <c r="C661" s="832" t="s">
        <v>4812</v>
      </c>
      <c r="D661" s="832" t="s">
        <v>5198</v>
      </c>
      <c r="E661" s="832" t="s">
        <v>5199</v>
      </c>
      <c r="F661" s="849">
        <v>6</v>
      </c>
      <c r="G661" s="849">
        <v>34852.92</v>
      </c>
      <c r="H661" s="849">
        <v>0.66666666666666663</v>
      </c>
      <c r="I661" s="849">
        <v>5808.82</v>
      </c>
      <c r="J661" s="849">
        <v>9</v>
      </c>
      <c r="K661" s="849">
        <v>52279.38</v>
      </c>
      <c r="L661" s="849">
        <v>1</v>
      </c>
      <c r="M661" s="849">
        <v>5808.82</v>
      </c>
      <c r="N661" s="849">
        <v>7</v>
      </c>
      <c r="O661" s="849">
        <v>40661.74</v>
      </c>
      <c r="P661" s="837">
        <v>0.77777777777777779</v>
      </c>
      <c r="Q661" s="850">
        <v>5808.82</v>
      </c>
    </row>
    <row r="662" spans="1:17" ht="14.4" customHeight="1" x14ac:dyDescent="0.3">
      <c r="A662" s="831" t="s">
        <v>585</v>
      </c>
      <c r="B662" s="832" t="s">
        <v>5540</v>
      </c>
      <c r="C662" s="832" t="s">
        <v>4812</v>
      </c>
      <c r="D662" s="832" t="s">
        <v>5200</v>
      </c>
      <c r="E662" s="832" t="s">
        <v>5201</v>
      </c>
      <c r="F662" s="849">
        <v>9</v>
      </c>
      <c r="G662" s="849">
        <v>74021.22</v>
      </c>
      <c r="H662" s="849">
        <v>1.5</v>
      </c>
      <c r="I662" s="849">
        <v>8224.58</v>
      </c>
      <c r="J662" s="849">
        <v>6</v>
      </c>
      <c r="K662" s="849">
        <v>49347.48</v>
      </c>
      <c r="L662" s="849">
        <v>1</v>
      </c>
      <c r="M662" s="849">
        <v>8224.58</v>
      </c>
      <c r="N662" s="849">
        <v>5</v>
      </c>
      <c r="O662" s="849">
        <v>41122.9</v>
      </c>
      <c r="P662" s="837">
        <v>0.83333333333333326</v>
      </c>
      <c r="Q662" s="850">
        <v>8224.58</v>
      </c>
    </row>
    <row r="663" spans="1:17" ht="14.4" customHeight="1" x14ac:dyDescent="0.3">
      <c r="A663" s="831" t="s">
        <v>585</v>
      </c>
      <c r="B663" s="832" t="s">
        <v>5540</v>
      </c>
      <c r="C663" s="832" t="s">
        <v>4812</v>
      </c>
      <c r="D663" s="832" t="s">
        <v>5202</v>
      </c>
      <c r="E663" s="832" t="s">
        <v>5203</v>
      </c>
      <c r="F663" s="849">
        <v>4</v>
      </c>
      <c r="G663" s="849">
        <v>36637.519999999997</v>
      </c>
      <c r="H663" s="849"/>
      <c r="I663" s="849">
        <v>9159.3799999999992</v>
      </c>
      <c r="J663" s="849"/>
      <c r="K663" s="849"/>
      <c r="L663" s="849"/>
      <c r="M663" s="849"/>
      <c r="N663" s="849">
        <v>4</v>
      </c>
      <c r="O663" s="849">
        <v>36637.519999999997</v>
      </c>
      <c r="P663" s="837"/>
      <c r="Q663" s="850">
        <v>9159.3799999999992</v>
      </c>
    </row>
    <row r="664" spans="1:17" ht="14.4" customHeight="1" x14ac:dyDescent="0.3">
      <c r="A664" s="831" t="s">
        <v>585</v>
      </c>
      <c r="B664" s="832" t="s">
        <v>5540</v>
      </c>
      <c r="C664" s="832" t="s">
        <v>4812</v>
      </c>
      <c r="D664" s="832" t="s">
        <v>5204</v>
      </c>
      <c r="E664" s="832" t="s">
        <v>5203</v>
      </c>
      <c r="F664" s="849">
        <v>2</v>
      </c>
      <c r="G664" s="849">
        <v>27532.04</v>
      </c>
      <c r="H664" s="849">
        <v>0.5</v>
      </c>
      <c r="I664" s="849">
        <v>13766.02</v>
      </c>
      <c r="J664" s="849">
        <v>4</v>
      </c>
      <c r="K664" s="849">
        <v>55064.08</v>
      </c>
      <c r="L664" s="849">
        <v>1</v>
      </c>
      <c r="M664" s="849">
        <v>13766.02</v>
      </c>
      <c r="N664" s="849">
        <v>1</v>
      </c>
      <c r="O664" s="849">
        <v>13766.02</v>
      </c>
      <c r="P664" s="837">
        <v>0.25</v>
      </c>
      <c r="Q664" s="850">
        <v>13766.02</v>
      </c>
    </row>
    <row r="665" spans="1:17" ht="14.4" customHeight="1" x14ac:dyDescent="0.3">
      <c r="A665" s="831" t="s">
        <v>585</v>
      </c>
      <c r="B665" s="832" t="s">
        <v>5540</v>
      </c>
      <c r="C665" s="832" t="s">
        <v>4812</v>
      </c>
      <c r="D665" s="832" t="s">
        <v>5205</v>
      </c>
      <c r="E665" s="832" t="s">
        <v>5206</v>
      </c>
      <c r="F665" s="849">
        <v>35</v>
      </c>
      <c r="G665" s="849">
        <v>43527.399999999994</v>
      </c>
      <c r="H665" s="849">
        <v>1.129032258064516</v>
      </c>
      <c r="I665" s="849">
        <v>1243.6399999999999</v>
      </c>
      <c r="J665" s="849">
        <v>31</v>
      </c>
      <c r="K665" s="849">
        <v>38552.839999999997</v>
      </c>
      <c r="L665" s="849">
        <v>1</v>
      </c>
      <c r="M665" s="849">
        <v>1243.6399999999999</v>
      </c>
      <c r="N665" s="849">
        <v>39</v>
      </c>
      <c r="O665" s="849">
        <v>48501.96</v>
      </c>
      <c r="P665" s="837">
        <v>1.2580645161290323</v>
      </c>
      <c r="Q665" s="850">
        <v>1243.6399999999999</v>
      </c>
    </row>
    <row r="666" spans="1:17" ht="14.4" customHeight="1" x14ac:dyDescent="0.3">
      <c r="A666" s="831" t="s">
        <v>585</v>
      </c>
      <c r="B666" s="832" t="s">
        <v>5540</v>
      </c>
      <c r="C666" s="832" t="s">
        <v>4812</v>
      </c>
      <c r="D666" s="832" t="s">
        <v>5207</v>
      </c>
      <c r="E666" s="832" t="s">
        <v>5208</v>
      </c>
      <c r="F666" s="849">
        <v>1</v>
      </c>
      <c r="G666" s="849">
        <v>16137.22</v>
      </c>
      <c r="H666" s="849"/>
      <c r="I666" s="849">
        <v>16137.22</v>
      </c>
      <c r="J666" s="849"/>
      <c r="K666" s="849"/>
      <c r="L666" s="849"/>
      <c r="M666" s="849"/>
      <c r="N666" s="849"/>
      <c r="O666" s="849"/>
      <c r="P666" s="837"/>
      <c r="Q666" s="850"/>
    </row>
    <row r="667" spans="1:17" ht="14.4" customHeight="1" x14ac:dyDescent="0.3">
      <c r="A667" s="831" t="s">
        <v>585</v>
      </c>
      <c r="B667" s="832" t="s">
        <v>5540</v>
      </c>
      <c r="C667" s="832" t="s">
        <v>4812</v>
      </c>
      <c r="D667" s="832" t="s">
        <v>5209</v>
      </c>
      <c r="E667" s="832" t="s">
        <v>5210</v>
      </c>
      <c r="F667" s="849">
        <v>4</v>
      </c>
      <c r="G667" s="849">
        <v>6632</v>
      </c>
      <c r="H667" s="849">
        <v>1</v>
      </c>
      <c r="I667" s="849">
        <v>1658</v>
      </c>
      <c r="J667" s="849">
        <v>4</v>
      </c>
      <c r="K667" s="849">
        <v>6632</v>
      </c>
      <c r="L667" s="849">
        <v>1</v>
      </c>
      <c r="M667" s="849">
        <v>1658</v>
      </c>
      <c r="N667" s="849"/>
      <c r="O667" s="849"/>
      <c r="P667" s="837"/>
      <c r="Q667" s="850"/>
    </row>
    <row r="668" spans="1:17" ht="14.4" customHeight="1" x14ac:dyDescent="0.3">
      <c r="A668" s="831" t="s">
        <v>585</v>
      </c>
      <c r="B668" s="832" t="s">
        <v>5540</v>
      </c>
      <c r="C668" s="832" t="s">
        <v>4812</v>
      </c>
      <c r="D668" s="832" t="s">
        <v>5211</v>
      </c>
      <c r="E668" s="832" t="s">
        <v>5212</v>
      </c>
      <c r="F668" s="849">
        <v>3</v>
      </c>
      <c r="G668" s="849">
        <v>25348.41</v>
      </c>
      <c r="H668" s="849"/>
      <c r="I668" s="849">
        <v>8449.4699999999993</v>
      </c>
      <c r="J668" s="849"/>
      <c r="K668" s="849"/>
      <c r="L668" s="849"/>
      <c r="M668" s="849"/>
      <c r="N668" s="849">
        <v>2</v>
      </c>
      <c r="O668" s="849">
        <v>16898.939999999999</v>
      </c>
      <c r="P668" s="837"/>
      <c r="Q668" s="850">
        <v>8449.4699999999993</v>
      </c>
    </row>
    <row r="669" spans="1:17" ht="14.4" customHeight="1" x14ac:dyDescent="0.3">
      <c r="A669" s="831" t="s">
        <v>585</v>
      </c>
      <c r="B669" s="832" t="s">
        <v>5540</v>
      </c>
      <c r="C669" s="832" t="s">
        <v>4812</v>
      </c>
      <c r="D669" s="832" t="s">
        <v>5213</v>
      </c>
      <c r="E669" s="832" t="s">
        <v>5203</v>
      </c>
      <c r="F669" s="849"/>
      <c r="G669" s="849"/>
      <c r="H669" s="849"/>
      <c r="I669" s="849"/>
      <c r="J669" s="849">
        <v>1</v>
      </c>
      <c r="K669" s="849">
        <v>8025.6</v>
      </c>
      <c r="L669" s="849">
        <v>1</v>
      </c>
      <c r="M669" s="849">
        <v>8025.6</v>
      </c>
      <c r="N669" s="849"/>
      <c r="O669" s="849"/>
      <c r="P669" s="837"/>
      <c r="Q669" s="850"/>
    </row>
    <row r="670" spans="1:17" ht="14.4" customHeight="1" x14ac:dyDescent="0.3">
      <c r="A670" s="831" t="s">
        <v>585</v>
      </c>
      <c r="B670" s="832" t="s">
        <v>5540</v>
      </c>
      <c r="C670" s="832" t="s">
        <v>4812</v>
      </c>
      <c r="D670" s="832" t="s">
        <v>5214</v>
      </c>
      <c r="E670" s="832" t="s">
        <v>5215</v>
      </c>
      <c r="F670" s="849">
        <v>65</v>
      </c>
      <c r="G670" s="849">
        <v>72954.7</v>
      </c>
      <c r="H670" s="849">
        <v>1.1607142857142856</v>
      </c>
      <c r="I670" s="849">
        <v>1122.3799999999999</v>
      </c>
      <c r="J670" s="849">
        <v>56</v>
      </c>
      <c r="K670" s="849">
        <v>62853.279999999999</v>
      </c>
      <c r="L670" s="849">
        <v>1</v>
      </c>
      <c r="M670" s="849">
        <v>1122.3799999999999</v>
      </c>
      <c r="N670" s="849">
        <v>38</v>
      </c>
      <c r="O670" s="849">
        <v>42650.44</v>
      </c>
      <c r="P670" s="837">
        <v>0.6785714285714286</v>
      </c>
      <c r="Q670" s="850">
        <v>1122.3800000000001</v>
      </c>
    </row>
    <row r="671" spans="1:17" ht="14.4" customHeight="1" x14ac:dyDescent="0.3">
      <c r="A671" s="831" t="s">
        <v>585</v>
      </c>
      <c r="B671" s="832" t="s">
        <v>5540</v>
      </c>
      <c r="C671" s="832" t="s">
        <v>4812</v>
      </c>
      <c r="D671" s="832" t="s">
        <v>5216</v>
      </c>
      <c r="E671" s="832" t="s">
        <v>5217</v>
      </c>
      <c r="F671" s="849">
        <v>61</v>
      </c>
      <c r="G671" s="849">
        <v>109043.6</v>
      </c>
      <c r="H671" s="849">
        <v>2.3461538461538463</v>
      </c>
      <c r="I671" s="849">
        <v>1787.6000000000001</v>
      </c>
      <c r="J671" s="849">
        <v>26</v>
      </c>
      <c r="K671" s="849">
        <v>46477.599999999999</v>
      </c>
      <c r="L671" s="849">
        <v>1</v>
      </c>
      <c r="M671" s="849">
        <v>1787.6</v>
      </c>
      <c r="N671" s="849">
        <v>33</v>
      </c>
      <c r="O671" s="849">
        <v>56185.919999999998</v>
      </c>
      <c r="P671" s="837">
        <v>1.2088816978501471</v>
      </c>
      <c r="Q671" s="850">
        <v>1702.6036363636363</v>
      </c>
    </row>
    <row r="672" spans="1:17" ht="14.4" customHeight="1" x14ac:dyDescent="0.3">
      <c r="A672" s="831" t="s">
        <v>585</v>
      </c>
      <c r="B672" s="832" t="s">
        <v>5540</v>
      </c>
      <c r="C672" s="832" t="s">
        <v>4812</v>
      </c>
      <c r="D672" s="832" t="s">
        <v>5218</v>
      </c>
      <c r="E672" s="832" t="s">
        <v>5219</v>
      </c>
      <c r="F672" s="849">
        <v>3</v>
      </c>
      <c r="G672" s="849">
        <v>209640</v>
      </c>
      <c r="H672" s="849">
        <v>1.0869565217391306</v>
      </c>
      <c r="I672" s="849">
        <v>69880</v>
      </c>
      <c r="J672" s="849">
        <v>3</v>
      </c>
      <c r="K672" s="849">
        <v>192868.8</v>
      </c>
      <c r="L672" s="849">
        <v>1</v>
      </c>
      <c r="M672" s="849">
        <v>64289.599999999999</v>
      </c>
      <c r="N672" s="849">
        <v>1</v>
      </c>
      <c r="O672" s="849">
        <v>64289.599999999999</v>
      </c>
      <c r="P672" s="837">
        <v>0.33333333333333337</v>
      </c>
      <c r="Q672" s="850">
        <v>64289.599999999999</v>
      </c>
    </row>
    <row r="673" spans="1:17" ht="14.4" customHeight="1" x14ac:dyDescent="0.3">
      <c r="A673" s="831" t="s">
        <v>585</v>
      </c>
      <c r="B673" s="832" t="s">
        <v>5540</v>
      </c>
      <c r="C673" s="832" t="s">
        <v>4812</v>
      </c>
      <c r="D673" s="832" t="s">
        <v>5222</v>
      </c>
      <c r="E673" s="832" t="s">
        <v>5223</v>
      </c>
      <c r="F673" s="849"/>
      <c r="G673" s="849"/>
      <c r="H673" s="849"/>
      <c r="I673" s="849"/>
      <c r="J673" s="849">
        <v>1</v>
      </c>
      <c r="K673" s="849">
        <v>70587</v>
      </c>
      <c r="L673" s="849">
        <v>1</v>
      </c>
      <c r="M673" s="849">
        <v>70587</v>
      </c>
      <c r="N673" s="849"/>
      <c r="O673" s="849"/>
      <c r="P673" s="837"/>
      <c r="Q673" s="850"/>
    </row>
    <row r="674" spans="1:17" ht="14.4" customHeight="1" x14ac:dyDescent="0.3">
      <c r="A674" s="831" t="s">
        <v>585</v>
      </c>
      <c r="B674" s="832" t="s">
        <v>5540</v>
      </c>
      <c r="C674" s="832" t="s">
        <v>4812</v>
      </c>
      <c r="D674" s="832" t="s">
        <v>5226</v>
      </c>
      <c r="E674" s="832" t="s">
        <v>5227</v>
      </c>
      <c r="F674" s="849"/>
      <c r="G674" s="849"/>
      <c r="H674" s="849"/>
      <c r="I674" s="849"/>
      <c r="J674" s="849">
        <v>1</v>
      </c>
      <c r="K674" s="849">
        <v>12270</v>
      </c>
      <c r="L674" s="849">
        <v>1</v>
      </c>
      <c r="M674" s="849">
        <v>12270</v>
      </c>
      <c r="N674" s="849">
        <v>2</v>
      </c>
      <c r="O674" s="849">
        <v>24540</v>
      </c>
      <c r="P674" s="837">
        <v>2</v>
      </c>
      <c r="Q674" s="850">
        <v>12270</v>
      </c>
    </row>
    <row r="675" spans="1:17" ht="14.4" customHeight="1" x14ac:dyDescent="0.3">
      <c r="A675" s="831" t="s">
        <v>585</v>
      </c>
      <c r="B675" s="832" t="s">
        <v>5540</v>
      </c>
      <c r="C675" s="832" t="s">
        <v>4812</v>
      </c>
      <c r="D675" s="832" t="s">
        <v>5228</v>
      </c>
      <c r="E675" s="832" t="s">
        <v>5229</v>
      </c>
      <c r="F675" s="849"/>
      <c r="G675" s="849"/>
      <c r="H675" s="849"/>
      <c r="I675" s="849"/>
      <c r="J675" s="849"/>
      <c r="K675" s="849"/>
      <c r="L675" s="849"/>
      <c r="M675" s="849"/>
      <c r="N675" s="849">
        <v>1</v>
      </c>
      <c r="O675" s="849">
        <v>57507</v>
      </c>
      <c r="P675" s="837"/>
      <c r="Q675" s="850">
        <v>57507</v>
      </c>
    </row>
    <row r="676" spans="1:17" ht="14.4" customHeight="1" x14ac:dyDescent="0.3">
      <c r="A676" s="831" t="s">
        <v>585</v>
      </c>
      <c r="B676" s="832" t="s">
        <v>5540</v>
      </c>
      <c r="C676" s="832" t="s">
        <v>4812</v>
      </c>
      <c r="D676" s="832" t="s">
        <v>5587</v>
      </c>
      <c r="E676" s="832" t="s">
        <v>5588</v>
      </c>
      <c r="F676" s="849"/>
      <c r="G676" s="849"/>
      <c r="H676" s="849"/>
      <c r="I676" s="849"/>
      <c r="J676" s="849"/>
      <c r="K676" s="849"/>
      <c r="L676" s="849"/>
      <c r="M676" s="849"/>
      <c r="N676" s="849">
        <v>1</v>
      </c>
      <c r="O676" s="849">
        <v>5705.8</v>
      </c>
      <c r="P676" s="837"/>
      <c r="Q676" s="850">
        <v>5705.8</v>
      </c>
    </row>
    <row r="677" spans="1:17" ht="14.4" customHeight="1" x14ac:dyDescent="0.3">
      <c r="A677" s="831" t="s">
        <v>585</v>
      </c>
      <c r="B677" s="832" t="s">
        <v>5540</v>
      </c>
      <c r="C677" s="832" t="s">
        <v>4812</v>
      </c>
      <c r="D677" s="832" t="s">
        <v>5232</v>
      </c>
      <c r="E677" s="832" t="s">
        <v>5233</v>
      </c>
      <c r="F677" s="849">
        <v>4</v>
      </c>
      <c r="G677" s="849">
        <v>54761.440000000002</v>
      </c>
      <c r="H677" s="849">
        <v>0.5714285714285714</v>
      </c>
      <c r="I677" s="849">
        <v>13690.36</v>
      </c>
      <c r="J677" s="849">
        <v>7</v>
      </c>
      <c r="K677" s="849">
        <v>95832.52</v>
      </c>
      <c r="L677" s="849">
        <v>1</v>
      </c>
      <c r="M677" s="849">
        <v>13690.36</v>
      </c>
      <c r="N677" s="849">
        <v>3</v>
      </c>
      <c r="O677" s="849">
        <v>41071.08</v>
      </c>
      <c r="P677" s="837">
        <v>0.42857142857142855</v>
      </c>
      <c r="Q677" s="850">
        <v>13690.36</v>
      </c>
    </row>
    <row r="678" spans="1:17" ht="14.4" customHeight="1" x14ac:dyDescent="0.3">
      <c r="A678" s="831" t="s">
        <v>585</v>
      </c>
      <c r="B678" s="832" t="s">
        <v>5540</v>
      </c>
      <c r="C678" s="832" t="s">
        <v>4812</v>
      </c>
      <c r="D678" s="832" t="s">
        <v>5234</v>
      </c>
      <c r="E678" s="832" t="s">
        <v>5227</v>
      </c>
      <c r="F678" s="849">
        <v>1</v>
      </c>
      <c r="G678" s="849">
        <v>19400</v>
      </c>
      <c r="H678" s="849">
        <v>0.34124890061565522</v>
      </c>
      <c r="I678" s="849">
        <v>19400</v>
      </c>
      <c r="J678" s="849">
        <v>3</v>
      </c>
      <c r="K678" s="849">
        <v>56850</v>
      </c>
      <c r="L678" s="849">
        <v>1</v>
      </c>
      <c r="M678" s="849">
        <v>18950</v>
      </c>
      <c r="N678" s="849">
        <v>3</v>
      </c>
      <c r="O678" s="849">
        <v>56850</v>
      </c>
      <c r="P678" s="837">
        <v>1</v>
      </c>
      <c r="Q678" s="850">
        <v>18950</v>
      </c>
    </row>
    <row r="679" spans="1:17" ht="14.4" customHeight="1" x14ac:dyDescent="0.3">
      <c r="A679" s="831" t="s">
        <v>585</v>
      </c>
      <c r="B679" s="832" t="s">
        <v>5540</v>
      </c>
      <c r="C679" s="832" t="s">
        <v>4812</v>
      </c>
      <c r="D679" s="832" t="s">
        <v>5235</v>
      </c>
      <c r="E679" s="832" t="s">
        <v>5236</v>
      </c>
      <c r="F679" s="849">
        <v>1</v>
      </c>
      <c r="G679" s="849">
        <v>2487.27</v>
      </c>
      <c r="H679" s="849">
        <v>1</v>
      </c>
      <c r="I679" s="849">
        <v>2487.27</v>
      </c>
      <c r="J679" s="849">
        <v>1</v>
      </c>
      <c r="K679" s="849">
        <v>2487.27</v>
      </c>
      <c r="L679" s="849">
        <v>1</v>
      </c>
      <c r="M679" s="849">
        <v>2487.27</v>
      </c>
      <c r="N679" s="849">
        <v>1</v>
      </c>
      <c r="O679" s="849">
        <v>2487.27</v>
      </c>
      <c r="P679" s="837">
        <v>1</v>
      </c>
      <c r="Q679" s="850">
        <v>2487.27</v>
      </c>
    </row>
    <row r="680" spans="1:17" ht="14.4" customHeight="1" x14ac:dyDescent="0.3">
      <c r="A680" s="831" t="s">
        <v>585</v>
      </c>
      <c r="B680" s="832" t="s">
        <v>5540</v>
      </c>
      <c r="C680" s="832" t="s">
        <v>4812</v>
      </c>
      <c r="D680" s="832" t="s">
        <v>5237</v>
      </c>
      <c r="E680" s="832" t="s">
        <v>5238</v>
      </c>
      <c r="F680" s="849">
        <v>4</v>
      </c>
      <c r="G680" s="849">
        <v>34734.76</v>
      </c>
      <c r="H680" s="849">
        <v>1</v>
      </c>
      <c r="I680" s="849">
        <v>8683.69</v>
      </c>
      <c r="J680" s="849">
        <v>4</v>
      </c>
      <c r="K680" s="849">
        <v>34734.76</v>
      </c>
      <c r="L680" s="849">
        <v>1</v>
      </c>
      <c r="M680" s="849">
        <v>8683.69</v>
      </c>
      <c r="N680" s="849">
        <v>2</v>
      </c>
      <c r="O680" s="849">
        <v>17367.38</v>
      </c>
      <c r="P680" s="837">
        <v>0.5</v>
      </c>
      <c r="Q680" s="850">
        <v>8683.69</v>
      </c>
    </row>
    <row r="681" spans="1:17" ht="14.4" customHeight="1" x14ac:dyDescent="0.3">
      <c r="A681" s="831" t="s">
        <v>585</v>
      </c>
      <c r="B681" s="832" t="s">
        <v>5540</v>
      </c>
      <c r="C681" s="832" t="s">
        <v>4812</v>
      </c>
      <c r="D681" s="832" t="s">
        <v>5241</v>
      </c>
      <c r="E681" s="832" t="s">
        <v>5242</v>
      </c>
      <c r="F681" s="849">
        <v>1</v>
      </c>
      <c r="G681" s="849">
        <v>1212.55</v>
      </c>
      <c r="H681" s="849"/>
      <c r="I681" s="849">
        <v>1212.55</v>
      </c>
      <c r="J681" s="849"/>
      <c r="K681" s="849"/>
      <c r="L681" s="849"/>
      <c r="M681" s="849"/>
      <c r="N681" s="849"/>
      <c r="O681" s="849"/>
      <c r="P681" s="837"/>
      <c r="Q681" s="850"/>
    </row>
    <row r="682" spans="1:17" ht="14.4" customHeight="1" x14ac:dyDescent="0.3">
      <c r="A682" s="831" t="s">
        <v>585</v>
      </c>
      <c r="B682" s="832" t="s">
        <v>5540</v>
      </c>
      <c r="C682" s="832" t="s">
        <v>4812</v>
      </c>
      <c r="D682" s="832" t="s">
        <v>5245</v>
      </c>
      <c r="E682" s="832" t="s">
        <v>5246</v>
      </c>
      <c r="F682" s="849">
        <v>1</v>
      </c>
      <c r="G682" s="849">
        <v>1359.71</v>
      </c>
      <c r="H682" s="849"/>
      <c r="I682" s="849">
        <v>1359.71</v>
      </c>
      <c r="J682" s="849"/>
      <c r="K682" s="849"/>
      <c r="L682" s="849"/>
      <c r="M682" s="849"/>
      <c r="N682" s="849"/>
      <c r="O682" s="849"/>
      <c r="P682" s="837"/>
      <c r="Q682" s="850"/>
    </row>
    <row r="683" spans="1:17" ht="14.4" customHeight="1" x14ac:dyDescent="0.3">
      <c r="A683" s="831" t="s">
        <v>585</v>
      </c>
      <c r="B683" s="832" t="s">
        <v>5540</v>
      </c>
      <c r="C683" s="832" t="s">
        <v>4812</v>
      </c>
      <c r="D683" s="832" t="s">
        <v>4855</v>
      </c>
      <c r="E683" s="832" t="s">
        <v>4856</v>
      </c>
      <c r="F683" s="849">
        <v>10</v>
      </c>
      <c r="G683" s="849">
        <v>70902.8</v>
      </c>
      <c r="H683" s="849">
        <v>1.6666666666666667</v>
      </c>
      <c r="I683" s="849">
        <v>7090.2800000000007</v>
      </c>
      <c r="J683" s="849">
        <v>6</v>
      </c>
      <c r="K683" s="849">
        <v>42541.68</v>
      </c>
      <c r="L683" s="849">
        <v>1</v>
      </c>
      <c r="M683" s="849">
        <v>7090.28</v>
      </c>
      <c r="N683" s="849">
        <v>4</v>
      </c>
      <c r="O683" s="849">
        <v>28361.119999999999</v>
      </c>
      <c r="P683" s="837">
        <v>0.66666666666666663</v>
      </c>
      <c r="Q683" s="850">
        <v>7090.28</v>
      </c>
    </row>
    <row r="684" spans="1:17" ht="14.4" customHeight="1" x14ac:dyDescent="0.3">
      <c r="A684" s="831" t="s">
        <v>585</v>
      </c>
      <c r="B684" s="832" t="s">
        <v>5540</v>
      </c>
      <c r="C684" s="832" t="s">
        <v>4812</v>
      </c>
      <c r="D684" s="832" t="s">
        <v>5251</v>
      </c>
      <c r="E684" s="832" t="s">
        <v>5252</v>
      </c>
      <c r="F684" s="849">
        <v>1</v>
      </c>
      <c r="G684" s="849">
        <v>1616.73</v>
      </c>
      <c r="H684" s="849"/>
      <c r="I684" s="849">
        <v>1616.73</v>
      </c>
      <c r="J684" s="849"/>
      <c r="K684" s="849"/>
      <c r="L684" s="849"/>
      <c r="M684" s="849"/>
      <c r="N684" s="849"/>
      <c r="O684" s="849"/>
      <c r="P684" s="837"/>
      <c r="Q684" s="850"/>
    </row>
    <row r="685" spans="1:17" ht="14.4" customHeight="1" x14ac:dyDescent="0.3">
      <c r="A685" s="831" t="s">
        <v>585</v>
      </c>
      <c r="B685" s="832" t="s">
        <v>5540</v>
      </c>
      <c r="C685" s="832" t="s">
        <v>4812</v>
      </c>
      <c r="D685" s="832" t="s">
        <v>5255</v>
      </c>
      <c r="E685" s="832" t="s">
        <v>5256</v>
      </c>
      <c r="F685" s="849">
        <v>2</v>
      </c>
      <c r="G685" s="849">
        <v>10227.74</v>
      </c>
      <c r="H685" s="849">
        <v>0.5</v>
      </c>
      <c r="I685" s="849">
        <v>5113.87</v>
      </c>
      <c r="J685" s="849">
        <v>4</v>
      </c>
      <c r="K685" s="849">
        <v>20455.48</v>
      </c>
      <c r="L685" s="849">
        <v>1</v>
      </c>
      <c r="M685" s="849">
        <v>5113.87</v>
      </c>
      <c r="N685" s="849">
        <v>6</v>
      </c>
      <c r="O685" s="849">
        <v>30683.22</v>
      </c>
      <c r="P685" s="837">
        <v>1.5</v>
      </c>
      <c r="Q685" s="850">
        <v>5113.87</v>
      </c>
    </row>
    <row r="686" spans="1:17" ht="14.4" customHeight="1" x14ac:dyDescent="0.3">
      <c r="A686" s="831" t="s">
        <v>585</v>
      </c>
      <c r="B686" s="832" t="s">
        <v>5540</v>
      </c>
      <c r="C686" s="832" t="s">
        <v>4812</v>
      </c>
      <c r="D686" s="832" t="s">
        <v>5257</v>
      </c>
      <c r="E686" s="832" t="s">
        <v>5258</v>
      </c>
      <c r="F686" s="849"/>
      <c r="G686" s="849"/>
      <c r="H686" s="849"/>
      <c r="I686" s="849"/>
      <c r="J686" s="849">
        <v>1</v>
      </c>
      <c r="K686" s="849">
        <v>44520</v>
      </c>
      <c r="L686" s="849">
        <v>1</v>
      </c>
      <c r="M686" s="849">
        <v>44520</v>
      </c>
      <c r="N686" s="849"/>
      <c r="O686" s="849"/>
      <c r="P686" s="837"/>
      <c r="Q686" s="850"/>
    </row>
    <row r="687" spans="1:17" ht="14.4" customHeight="1" x14ac:dyDescent="0.3">
      <c r="A687" s="831" t="s">
        <v>585</v>
      </c>
      <c r="B687" s="832" t="s">
        <v>5540</v>
      </c>
      <c r="C687" s="832" t="s">
        <v>4812</v>
      </c>
      <c r="D687" s="832" t="s">
        <v>5273</v>
      </c>
      <c r="E687" s="832" t="s">
        <v>5274</v>
      </c>
      <c r="F687" s="849">
        <v>9</v>
      </c>
      <c r="G687" s="849">
        <v>238446</v>
      </c>
      <c r="H687" s="849">
        <v>0.52941176470588236</v>
      </c>
      <c r="I687" s="849">
        <v>26494</v>
      </c>
      <c r="J687" s="849">
        <v>17</v>
      </c>
      <c r="K687" s="849">
        <v>450398</v>
      </c>
      <c r="L687" s="849">
        <v>1</v>
      </c>
      <c r="M687" s="849">
        <v>26494</v>
      </c>
      <c r="N687" s="849">
        <v>26</v>
      </c>
      <c r="O687" s="849">
        <v>622962.80000000005</v>
      </c>
      <c r="P687" s="837">
        <v>1.3831384686432888</v>
      </c>
      <c r="Q687" s="850">
        <v>23960.107692307694</v>
      </c>
    </row>
    <row r="688" spans="1:17" ht="14.4" customHeight="1" x14ac:dyDescent="0.3">
      <c r="A688" s="831" t="s">
        <v>585</v>
      </c>
      <c r="B688" s="832" t="s">
        <v>5540</v>
      </c>
      <c r="C688" s="832" t="s">
        <v>4812</v>
      </c>
      <c r="D688" s="832" t="s">
        <v>5589</v>
      </c>
      <c r="E688" s="832" t="s">
        <v>5590</v>
      </c>
      <c r="F688" s="849"/>
      <c r="G688" s="849"/>
      <c r="H688" s="849"/>
      <c r="I688" s="849"/>
      <c r="J688" s="849">
        <v>1</v>
      </c>
      <c r="K688" s="849">
        <v>270000</v>
      </c>
      <c r="L688" s="849">
        <v>1</v>
      </c>
      <c r="M688" s="849">
        <v>270000</v>
      </c>
      <c r="N688" s="849"/>
      <c r="O688" s="849"/>
      <c r="P688" s="837"/>
      <c r="Q688" s="850"/>
    </row>
    <row r="689" spans="1:17" ht="14.4" customHeight="1" x14ac:dyDescent="0.3">
      <c r="A689" s="831" t="s">
        <v>585</v>
      </c>
      <c r="B689" s="832" t="s">
        <v>5540</v>
      </c>
      <c r="C689" s="832" t="s">
        <v>4812</v>
      </c>
      <c r="D689" s="832" t="s">
        <v>5591</v>
      </c>
      <c r="E689" s="832" t="s">
        <v>5575</v>
      </c>
      <c r="F689" s="849">
        <v>1</v>
      </c>
      <c r="G689" s="849">
        <v>12900</v>
      </c>
      <c r="H689" s="849">
        <v>1</v>
      </c>
      <c r="I689" s="849">
        <v>12900</v>
      </c>
      <c r="J689" s="849">
        <v>1</v>
      </c>
      <c r="K689" s="849">
        <v>12900</v>
      </c>
      <c r="L689" s="849">
        <v>1</v>
      </c>
      <c r="M689" s="849">
        <v>12900</v>
      </c>
      <c r="N689" s="849"/>
      <c r="O689" s="849"/>
      <c r="P689" s="837"/>
      <c r="Q689" s="850"/>
    </row>
    <row r="690" spans="1:17" ht="14.4" customHeight="1" x14ac:dyDescent="0.3">
      <c r="A690" s="831" t="s">
        <v>585</v>
      </c>
      <c r="B690" s="832" t="s">
        <v>5540</v>
      </c>
      <c r="C690" s="832" t="s">
        <v>4812</v>
      </c>
      <c r="D690" s="832" t="s">
        <v>5286</v>
      </c>
      <c r="E690" s="832" t="s">
        <v>5287</v>
      </c>
      <c r="F690" s="849"/>
      <c r="G690" s="849"/>
      <c r="H690" s="849"/>
      <c r="I690" s="849"/>
      <c r="J690" s="849"/>
      <c r="K690" s="849"/>
      <c r="L690" s="849"/>
      <c r="M690" s="849"/>
      <c r="N690" s="849">
        <v>14</v>
      </c>
      <c r="O690" s="849">
        <v>14532</v>
      </c>
      <c r="P690" s="837"/>
      <c r="Q690" s="850">
        <v>1038</v>
      </c>
    </row>
    <row r="691" spans="1:17" ht="14.4" customHeight="1" x14ac:dyDescent="0.3">
      <c r="A691" s="831" t="s">
        <v>585</v>
      </c>
      <c r="B691" s="832" t="s">
        <v>5540</v>
      </c>
      <c r="C691" s="832" t="s">
        <v>4812</v>
      </c>
      <c r="D691" s="832" t="s">
        <v>5592</v>
      </c>
      <c r="E691" s="832" t="s">
        <v>5593</v>
      </c>
      <c r="F691" s="849"/>
      <c r="G691" s="849"/>
      <c r="H691" s="849"/>
      <c r="I691" s="849"/>
      <c r="J691" s="849">
        <v>1</v>
      </c>
      <c r="K691" s="849">
        <v>306.87</v>
      </c>
      <c r="L691" s="849">
        <v>1</v>
      </c>
      <c r="M691" s="849">
        <v>306.87</v>
      </c>
      <c r="N691" s="849"/>
      <c r="O691" s="849"/>
      <c r="P691" s="837"/>
      <c r="Q691" s="850"/>
    </row>
    <row r="692" spans="1:17" ht="14.4" customHeight="1" x14ac:dyDescent="0.3">
      <c r="A692" s="831" t="s">
        <v>585</v>
      </c>
      <c r="B692" s="832" t="s">
        <v>5540</v>
      </c>
      <c r="C692" s="832" t="s">
        <v>4812</v>
      </c>
      <c r="D692" s="832" t="s">
        <v>5594</v>
      </c>
      <c r="E692" s="832" t="s">
        <v>5595</v>
      </c>
      <c r="F692" s="849"/>
      <c r="G692" s="849"/>
      <c r="H692" s="849"/>
      <c r="I692" s="849"/>
      <c r="J692" s="849">
        <v>1</v>
      </c>
      <c r="K692" s="849">
        <v>829.09</v>
      </c>
      <c r="L692" s="849">
        <v>1</v>
      </c>
      <c r="M692" s="849">
        <v>829.09</v>
      </c>
      <c r="N692" s="849"/>
      <c r="O692" s="849"/>
      <c r="P692" s="837"/>
      <c r="Q692" s="850"/>
    </row>
    <row r="693" spans="1:17" ht="14.4" customHeight="1" x14ac:dyDescent="0.3">
      <c r="A693" s="831" t="s">
        <v>585</v>
      </c>
      <c r="B693" s="832" t="s">
        <v>5540</v>
      </c>
      <c r="C693" s="832" t="s">
        <v>4812</v>
      </c>
      <c r="D693" s="832" t="s">
        <v>5596</v>
      </c>
      <c r="E693" s="832" t="s">
        <v>5597</v>
      </c>
      <c r="F693" s="849"/>
      <c r="G693" s="849"/>
      <c r="H693" s="849"/>
      <c r="I693" s="849"/>
      <c r="J693" s="849"/>
      <c r="K693" s="849"/>
      <c r="L693" s="849"/>
      <c r="M693" s="849"/>
      <c r="N693" s="849">
        <v>1</v>
      </c>
      <c r="O693" s="849">
        <v>5880</v>
      </c>
      <c r="P693" s="837"/>
      <c r="Q693" s="850">
        <v>5880</v>
      </c>
    </row>
    <row r="694" spans="1:17" ht="14.4" customHeight="1" x14ac:dyDescent="0.3">
      <c r="A694" s="831" t="s">
        <v>585</v>
      </c>
      <c r="B694" s="832" t="s">
        <v>5540</v>
      </c>
      <c r="C694" s="832" t="s">
        <v>4812</v>
      </c>
      <c r="D694" s="832" t="s">
        <v>5598</v>
      </c>
      <c r="E694" s="832" t="s">
        <v>5599</v>
      </c>
      <c r="F694" s="849"/>
      <c r="G694" s="849"/>
      <c r="H694" s="849"/>
      <c r="I694" s="849"/>
      <c r="J694" s="849">
        <v>1</v>
      </c>
      <c r="K694" s="849">
        <v>2860.36</v>
      </c>
      <c r="L694" s="849">
        <v>1</v>
      </c>
      <c r="M694" s="849">
        <v>2860.36</v>
      </c>
      <c r="N694" s="849"/>
      <c r="O694" s="849"/>
      <c r="P694" s="837"/>
      <c r="Q694" s="850"/>
    </row>
    <row r="695" spans="1:17" ht="14.4" customHeight="1" x14ac:dyDescent="0.3">
      <c r="A695" s="831" t="s">
        <v>585</v>
      </c>
      <c r="B695" s="832" t="s">
        <v>5540</v>
      </c>
      <c r="C695" s="832" t="s">
        <v>4728</v>
      </c>
      <c r="D695" s="832" t="s">
        <v>5600</v>
      </c>
      <c r="E695" s="832" t="s">
        <v>5601</v>
      </c>
      <c r="F695" s="849">
        <v>716</v>
      </c>
      <c r="G695" s="849">
        <v>22887656</v>
      </c>
      <c r="H695" s="849">
        <v>1.1492776886035314</v>
      </c>
      <c r="I695" s="849">
        <v>31966</v>
      </c>
      <c r="J695" s="849">
        <v>623</v>
      </c>
      <c r="K695" s="849">
        <v>19914818</v>
      </c>
      <c r="L695" s="849">
        <v>1</v>
      </c>
      <c r="M695" s="849">
        <v>31966</v>
      </c>
      <c r="N695" s="849">
        <v>709</v>
      </c>
      <c r="O695" s="849">
        <v>22663894</v>
      </c>
      <c r="P695" s="837">
        <v>1.1380417335473516</v>
      </c>
      <c r="Q695" s="850">
        <v>31966</v>
      </c>
    </row>
    <row r="696" spans="1:17" ht="14.4" customHeight="1" x14ac:dyDescent="0.3">
      <c r="A696" s="831" t="s">
        <v>585</v>
      </c>
      <c r="B696" s="832" t="s">
        <v>5540</v>
      </c>
      <c r="C696" s="832" t="s">
        <v>4728</v>
      </c>
      <c r="D696" s="832" t="s">
        <v>5602</v>
      </c>
      <c r="E696" s="832" t="s">
        <v>5603</v>
      </c>
      <c r="F696" s="849">
        <v>18</v>
      </c>
      <c r="G696" s="849">
        <v>214146</v>
      </c>
      <c r="H696" s="849">
        <v>1.5</v>
      </c>
      <c r="I696" s="849">
        <v>11897</v>
      </c>
      <c r="J696" s="849">
        <v>12</v>
      </c>
      <c r="K696" s="849">
        <v>142764</v>
      </c>
      <c r="L696" s="849">
        <v>1</v>
      </c>
      <c r="M696" s="849">
        <v>11897</v>
      </c>
      <c r="N696" s="849">
        <v>13</v>
      </c>
      <c r="O696" s="849">
        <v>154661</v>
      </c>
      <c r="P696" s="837">
        <v>1.0833333333333333</v>
      </c>
      <c r="Q696" s="850">
        <v>11897</v>
      </c>
    </row>
    <row r="697" spans="1:17" ht="14.4" customHeight="1" x14ac:dyDescent="0.3">
      <c r="A697" s="831" t="s">
        <v>585</v>
      </c>
      <c r="B697" s="832" t="s">
        <v>5540</v>
      </c>
      <c r="C697" s="832" t="s">
        <v>4728</v>
      </c>
      <c r="D697" s="832" t="s">
        <v>5604</v>
      </c>
      <c r="E697" s="832" t="s">
        <v>5605</v>
      </c>
      <c r="F697" s="849">
        <v>3</v>
      </c>
      <c r="G697" s="849">
        <v>27960</v>
      </c>
      <c r="H697" s="849">
        <v>0.5</v>
      </c>
      <c r="I697" s="849">
        <v>9320</v>
      </c>
      <c r="J697" s="849">
        <v>6</v>
      </c>
      <c r="K697" s="849">
        <v>55920</v>
      </c>
      <c r="L697" s="849">
        <v>1</v>
      </c>
      <c r="M697" s="849">
        <v>9320</v>
      </c>
      <c r="N697" s="849"/>
      <c r="O697" s="849"/>
      <c r="P697" s="837"/>
      <c r="Q697" s="850"/>
    </row>
    <row r="698" spans="1:17" ht="14.4" customHeight="1" x14ac:dyDescent="0.3">
      <c r="A698" s="831" t="s">
        <v>585</v>
      </c>
      <c r="B698" s="832" t="s">
        <v>5540</v>
      </c>
      <c r="C698" s="832" t="s">
        <v>4728</v>
      </c>
      <c r="D698" s="832" t="s">
        <v>5604</v>
      </c>
      <c r="E698" s="832" t="s">
        <v>5606</v>
      </c>
      <c r="F698" s="849">
        <v>34</v>
      </c>
      <c r="G698" s="849">
        <v>316880</v>
      </c>
      <c r="H698" s="849">
        <v>8.5</v>
      </c>
      <c r="I698" s="849">
        <v>9320</v>
      </c>
      <c r="J698" s="849">
        <v>4</v>
      </c>
      <c r="K698" s="849">
        <v>37280</v>
      </c>
      <c r="L698" s="849">
        <v>1</v>
      </c>
      <c r="M698" s="849">
        <v>9320</v>
      </c>
      <c r="N698" s="849">
        <v>45</v>
      </c>
      <c r="O698" s="849">
        <v>419400</v>
      </c>
      <c r="P698" s="837">
        <v>11.25</v>
      </c>
      <c r="Q698" s="850">
        <v>9320</v>
      </c>
    </row>
    <row r="699" spans="1:17" ht="14.4" customHeight="1" x14ac:dyDescent="0.3">
      <c r="A699" s="831" t="s">
        <v>585</v>
      </c>
      <c r="B699" s="832" t="s">
        <v>5540</v>
      </c>
      <c r="C699" s="832" t="s">
        <v>4728</v>
      </c>
      <c r="D699" s="832" t="s">
        <v>5300</v>
      </c>
      <c r="E699" s="832" t="s">
        <v>5301</v>
      </c>
      <c r="F699" s="849">
        <v>0</v>
      </c>
      <c r="G699" s="849">
        <v>0</v>
      </c>
      <c r="H699" s="849"/>
      <c r="I699" s="849"/>
      <c r="J699" s="849">
        <v>0</v>
      </c>
      <c r="K699" s="849">
        <v>0</v>
      </c>
      <c r="L699" s="849"/>
      <c r="M699" s="849"/>
      <c r="N699" s="849">
        <v>0</v>
      </c>
      <c r="O699" s="849">
        <v>0</v>
      </c>
      <c r="P699" s="837"/>
      <c r="Q699" s="850"/>
    </row>
    <row r="700" spans="1:17" ht="14.4" customHeight="1" x14ac:dyDescent="0.3">
      <c r="A700" s="831" t="s">
        <v>585</v>
      </c>
      <c r="B700" s="832" t="s">
        <v>5540</v>
      </c>
      <c r="C700" s="832" t="s">
        <v>4728</v>
      </c>
      <c r="D700" s="832" t="s">
        <v>5302</v>
      </c>
      <c r="E700" s="832" t="s">
        <v>5303</v>
      </c>
      <c r="F700" s="849">
        <v>811</v>
      </c>
      <c r="G700" s="849">
        <v>0</v>
      </c>
      <c r="H700" s="849"/>
      <c r="I700" s="849">
        <v>0</v>
      </c>
      <c r="J700" s="849">
        <v>876</v>
      </c>
      <c r="K700" s="849">
        <v>0</v>
      </c>
      <c r="L700" s="849"/>
      <c r="M700" s="849">
        <v>0</v>
      </c>
      <c r="N700" s="849">
        <v>966</v>
      </c>
      <c r="O700" s="849">
        <v>0</v>
      </c>
      <c r="P700" s="837"/>
      <c r="Q700" s="850">
        <v>0</v>
      </c>
    </row>
    <row r="701" spans="1:17" ht="14.4" customHeight="1" x14ac:dyDescent="0.3">
      <c r="A701" s="831" t="s">
        <v>585</v>
      </c>
      <c r="B701" s="832" t="s">
        <v>5540</v>
      </c>
      <c r="C701" s="832" t="s">
        <v>4728</v>
      </c>
      <c r="D701" s="832" t="s">
        <v>5607</v>
      </c>
      <c r="E701" s="832" t="s">
        <v>5608</v>
      </c>
      <c r="F701" s="849">
        <v>6</v>
      </c>
      <c r="G701" s="849">
        <v>0</v>
      </c>
      <c r="H701" s="849"/>
      <c r="I701" s="849">
        <v>0</v>
      </c>
      <c r="J701" s="849">
        <v>2</v>
      </c>
      <c r="K701" s="849">
        <v>0</v>
      </c>
      <c r="L701" s="849"/>
      <c r="M701" s="849">
        <v>0</v>
      </c>
      <c r="N701" s="849">
        <v>5</v>
      </c>
      <c r="O701" s="849">
        <v>0</v>
      </c>
      <c r="P701" s="837"/>
      <c r="Q701" s="850">
        <v>0</v>
      </c>
    </row>
    <row r="702" spans="1:17" ht="14.4" customHeight="1" x14ac:dyDescent="0.3">
      <c r="A702" s="831" t="s">
        <v>585</v>
      </c>
      <c r="B702" s="832" t="s">
        <v>5540</v>
      </c>
      <c r="C702" s="832" t="s">
        <v>4728</v>
      </c>
      <c r="D702" s="832" t="s">
        <v>5609</v>
      </c>
      <c r="E702" s="832" t="s">
        <v>5610</v>
      </c>
      <c r="F702" s="849">
        <v>1</v>
      </c>
      <c r="G702" s="849">
        <v>0</v>
      </c>
      <c r="H702" s="849"/>
      <c r="I702" s="849">
        <v>0</v>
      </c>
      <c r="J702" s="849"/>
      <c r="K702" s="849"/>
      <c r="L702" s="849"/>
      <c r="M702" s="849"/>
      <c r="N702" s="849">
        <v>1</v>
      </c>
      <c r="O702" s="849">
        <v>0</v>
      </c>
      <c r="P702" s="837"/>
      <c r="Q702" s="850">
        <v>0</v>
      </c>
    </row>
    <row r="703" spans="1:17" ht="14.4" customHeight="1" x14ac:dyDescent="0.3">
      <c r="A703" s="831" t="s">
        <v>585</v>
      </c>
      <c r="B703" s="832" t="s">
        <v>5540</v>
      </c>
      <c r="C703" s="832" t="s">
        <v>4728</v>
      </c>
      <c r="D703" s="832" t="s">
        <v>5611</v>
      </c>
      <c r="E703" s="832" t="s">
        <v>5608</v>
      </c>
      <c r="F703" s="849"/>
      <c r="G703" s="849"/>
      <c r="H703" s="849"/>
      <c r="I703" s="849"/>
      <c r="J703" s="849"/>
      <c r="K703" s="849"/>
      <c r="L703" s="849"/>
      <c r="M703" s="849"/>
      <c r="N703" s="849">
        <v>1</v>
      </c>
      <c r="O703" s="849">
        <v>0</v>
      </c>
      <c r="P703" s="837"/>
      <c r="Q703" s="850">
        <v>0</v>
      </c>
    </row>
    <row r="704" spans="1:17" ht="14.4" customHeight="1" x14ac:dyDescent="0.3">
      <c r="A704" s="831" t="s">
        <v>585</v>
      </c>
      <c r="B704" s="832" t="s">
        <v>5540</v>
      </c>
      <c r="C704" s="832" t="s">
        <v>4728</v>
      </c>
      <c r="D704" s="832" t="s">
        <v>5612</v>
      </c>
      <c r="E704" s="832" t="s">
        <v>5608</v>
      </c>
      <c r="F704" s="849">
        <v>2</v>
      </c>
      <c r="G704" s="849">
        <v>0</v>
      </c>
      <c r="H704" s="849"/>
      <c r="I704" s="849">
        <v>0</v>
      </c>
      <c r="J704" s="849">
        <v>5</v>
      </c>
      <c r="K704" s="849">
        <v>0</v>
      </c>
      <c r="L704" s="849"/>
      <c r="M704" s="849">
        <v>0</v>
      </c>
      <c r="N704" s="849">
        <v>8</v>
      </c>
      <c r="O704" s="849">
        <v>0</v>
      </c>
      <c r="P704" s="837"/>
      <c r="Q704" s="850">
        <v>0</v>
      </c>
    </row>
    <row r="705" spans="1:17" ht="14.4" customHeight="1" x14ac:dyDescent="0.3">
      <c r="A705" s="831" t="s">
        <v>585</v>
      </c>
      <c r="B705" s="832" t="s">
        <v>5540</v>
      </c>
      <c r="C705" s="832" t="s">
        <v>4728</v>
      </c>
      <c r="D705" s="832" t="s">
        <v>5385</v>
      </c>
      <c r="E705" s="832" t="s">
        <v>5613</v>
      </c>
      <c r="F705" s="849"/>
      <c r="G705" s="849"/>
      <c r="H705" s="849"/>
      <c r="I705" s="849"/>
      <c r="J705" s="849"/>
      <c r="K705" s="849"/>
      <c r="L705" s="849"/>
      <c r="M705" s="849"/>
      <c r="N705" s="849">
        <v>1</v>
      </c>
      <c r="O705" s="849">
        <v>0</v>
      </c>
      <c r="P705" s="837"/>
      <c r="Q705" s="850">
        <v>0</v>
      </c>
    </row>
    <row r="706" spans="1:17" ht="14.4" customHeight="1" x14ac:dyDescent="0.3">
      <c r="A706" s="831" t="s">
        <v>585</v>
      </c>
      <c r="B706" s="832" t="s">
        <v>5540</v>
      </c>
      <c r="C706" s="832" t="s">
        <v>4728</v>
      </c>
      <c r="D706" s="832" t="s">
        <v>5614</v>
      </c>
      <c r="E706" s="832" t="s">
        <v>5615</v>
      </c>
      <c r="F706" s="849">
        <v>114</v>
      </c>
      <c r="G706" s="849">
        <v>2732124</v>
      </c>
      <c r="H706" s="849">
        <v>1.0857142857142856</v>
      </c>
      <c r="I706" s="849">
        <v>23966</v>
      </c>
      <c r="J706" s="849">
        <v>105</v>
      </c>
      <c r="K706" s="849">
        <v>2516430</v>
      </c>
      <c r="L706" s="849">
        <v>1</v>
      </c>
      <c r="M706" s="849">
        <v>23966</v>
      </c>
      <c r="N706" s="849">
        <v>84</v>
      </c>
      <c r="O706" s="849">
        <v>2013144</v>
      </c>
      <c r="P706" s="837">
        <v>0.8</v>
      </c>
      <c r="Q706" s="850">
        <v>23966</v>
      </c>
    </row>
    <row r="707" spans="1:17" ht="14.4" customHeight="1" x14ac:dyDescent="0.3">
      <c r="A707" s="831" t="s">
        <v>585</v>
      </c>
      <c r="B707" s="832" t="s">
        <v>5540</v>
      </c>
      <c r="C707" s="832" t="s">
        <v>4728</v>
      </c>
      <c r="D707" s="832" t="s">
        <v>5616</v>
      </c>
      <c r="E707" s="832" t="s">
        <v>5617</v>
      </c>
      <c r="F707" s="849"/>
      <c r="G707" s="849"/>
      <c r="H707" s="849"/>
      <c r="I707" s="849"/>
      <c r="J707" s="849">
        <v>1</v>
      </c>
      <c r="K707" s="849">
        <v>6676</v>
      </c>
      <c r="L707" s="849">
        <v>1</v>
      </c>
      <c r="M707" s="849">
        <v>6676</v>
      </c>
      <c r="N707" s="849">
        <v>2</v>
      </c>
      <c r="O707" s="849">
        <v>13352</v>
      </c>
      <c r="P707" s="837">
        <v>2</v>
      </c>
      <c r="Q707" s="850">
        <v>6676</v>
      </c>
    </row>
    <row r="708" spans="1:17" ht="14.4" customHeight="1" x14ac:dyDescent="0.3">
      <c r="A708" s="831" t="s">
        <v>585</v>
      </c>
      <c r="B708" s="832" t="s">
        <v>5540</v>
      </c>
      <c r="C708" s="832" t="s">
        <v>4728</v>
      </c>
      <c r="D708" s="832" t="s">
        <v>5618</v>
      </c>
      <c r="E708" s="832" t="s">
        <v>5608</v>
      </c>
      <c r="F708" s="849">
        <v>10</v>
      </c>
      <c r="G708" s="849">
        <v>0</v>
      </c>
      <c r="H708" s="849"/>
      <c r="I708" s="849">
        <v>0</v>
      </c>
      <c r="J708" s="849">
        <v>6</v>
      </c>
      <c r="K708" s="849">
        <v>0</v>
      </c>
      <c r="L708" s="849"/>
      <c r="M708" s="849">
        <v>0</v>
      </c>
      <c r="N708" s="849">
        <v>4</v>
      </c>
      <c r="O708" s="849">
        <v>0</v>
      </c>
      <c r="P708" s="837"/>
      <c r="Q708" s="850">
        <v>0</v>
      </c>
    </row>
    <row r="709" spans="1:17" ht="14.4" customHeight="1" x14ac:dyDescent="0.3">
      <c r="A709" s="831" t="s">
        <v>585</v>
      </c>
      <c r="B709" s="832" t="s">
        <v>5540</v>
      </c>
      <c r="C709" s="832" t="s">
        <v>4728</v>
      </c>
      <c r="D709" s="832" t="s">
        <v>5619</v>
      </c>
      <c r="E709" s="832" t="s">
        <v>5620</v>
      </c>
      <c r="F709" s="849">
        <v>299</v>
      </c>
      <c r="G709" s="849">
        <v>8361834</v>
      </c>
      <c r="H709" s="849">
        <v>0.89520958083832336</v>
      </c>
      <c r="I709" s="849">
        <v>27966</v>
      </c>
      <c r="J709" s="849">
        <v>334</v>
      </c>
      <c r="K709" s="849">
        <v>9340644</v>
      </c>
      <c r="L709" s="849">
        <v>1</v>
      </c>
      <c r="M709" s="849">
        <v>27966</v>
      </c>
      <c r="N709" s="849">
        <v>313</v>
      </c>
      <c r="O709" s="849">
        <v>8753358</v>
      </c>
      <c r="P709" s="837">
        <v>0.93712574850299402</v>
      </c>
      <c r="Q709" s="850">
        <v>27966</v>
      </c>
    </row>
    <row r="710" spans="1:17" ht="14.4" customHeight="1" x14ac:dyDescent="0.3">
      <c r="A710" s="831" t="s">
        <v>585</v>
      </c>
      <c r="B710" s="832" t="s">
        <v>5540</v>
      </c>
      <c r="C710" s="832" t="s">
        <v>4728</v>
      </c>
      <c r="D710" s="832" t="s">
        <v>4806</v>
      </c>
      <c r="E710" s="832" t="s">
        <v>4807</v>
      </c>
      <c r="F710" s="849">
        <v>53</v>
      </c>
      <c r="G710" s="849">
        <v>19624</v>
      </c>
      <c r="H710" s="849">
        <v>1.0522816236795538</v>
      </c>
      <c r="I710" s="849">
        <v>370.2641509433962</v>
      </c>
      <c r="J710" s="849">
        <v>50</v>
      </c>
      <c r="K710" s="849">
        <v>18649</v>
      </c>
      <c r="L710" s="849">
        <v>1</v>
      </c>
      <c r="M710" s="849">
        <v>372.98</v>
      </c>
      <c r="N710" s="849">
        <v>54</v>
      </c>
      <c r="O710" s="849">
        <v>20194</v>
      </c>
      <c r="P710" s="837">
        <v>1.082846265215293</v>
      </c>
      <c r="Q710" s="850">
        <v>373.96296296296299</v>
      </c>
    </row>
    <row r="711" spans="1:17" ht="14.4" customHeight="1" x14ac:dyDescent="0.3">
      <c r="A711" s="831" t="s">
        <v>585</v>
      </c>
      <c r="B711" s="832" t="s">
        <v>5540</v>
      </c>
      <c r="C711" s="832" t="s">
        <v>4728</v>
      </c>
      <c r="D711" s="832" t="s">
        <v>4806</v>
      </c>
      <c r="E711" s="832" t="s">
        <v>4808</v>
      </c>
      <c r="F711" s="849">
        <v>1</v>
      </c>
      <c r="G711" s="849">
        <v>372</v>
      </c>
      <c r="H711" s="849">
        <v>0.99731903485254692</v>
      </c>
      <c r="I711" s="849">
        <v>372</v>
      </c>
      <c r="J711" s="849">
        <v>1</v>
      </c>
      <c r="K711" s="849">
        <v>373</v>
      </c>
      <c r="L711" s="849">
        <v>1</v>
      </c>
      <c r="M711" s="849">
        <v>373</v>
      </c>
      <c r="N711" s="849"/>
      <c r="O711" s="849"/>
      <c r="P711" s="837"/>
      <c r="Q711" s="850"/>
    </row>
    <row r="712" spans="1:17" ht="14.4" customHeight="1" x14ac:dyDescent="0.3">
      <c r="A712" s="831" t="s">
        <v>585</v>
      </c>
      <c r="B712" s="832" t="s">
        <v>5540</v>
      </c>
      <c r="C712" s="832" t="s">
        <v>4728</v>
      </c>
      <c r="D712" s="832" t="s">
        <v>5621</v>
      </c>
      <c r="E712" s="832" t="s">
        <v>5622</v>
      </c>
      <c r="F712" s="849"/>
      <c r="G712" s="849"/>
      <c r="H712" s="849"/>
      <c r="I712" s="849"/>
      <c r="J712" s="849"/>
      <c r="K712" s="849"/>
      <c r="L712" s="849"/>
      <c r="M712" s="849"/>
      <c r="N712" s="849">
        <v>1</v>
      </c>
      <c r="O712" s="849">
        <v>0</v>
      </c>
      <c r="P712" s="837"/>
      <c r="Q712" s="850">
        <v>0</v>
      </c>
    </row>
    <row r="713" spans="1:17" ht="14.4" customHeight="1" x14ac:dyDescent="0.3">
      <c r="A713" s="831" t="s">
        <v>585</v>
      </c>
      <c r="B713" s="832" t="s">
        <v>5540</v>
      </c>
      <c r="C713" s="832" t="s">
        <v>4728</v>
      </c>
      <c r="D713" s="832" t="s">
        <v>4809</v>
      </c>
      <c r="E713" s="832" t="s">
        <v>4810</v>
      </c>
      <c r="F713" s="849">
        <v>21</v>
      </c>
      <c r="G713" s="849">
        <v>5271</v>
      </c>
      <c r="H713" s="849">
        <v>1.4</v>
      </c>
      <c r="I713" s="849">
        <v>251</v>
      </c>
      <c r="J713" s="849">
        <v>15</v>
      </c>
      <c r="K713" s="849">
        <v>3765</v>
      </c>
      <c r="L713" s="849">
        <v>1</v>
      </c>
      <c r="M713" s="849">
        <v>251</v>
      </c>
      <c r="N713" s="849">
        <v>28</v>
      </c>
      <c r="O713" s="849">
        <v>7056</v>
      </c>
      <c r="P713" s="837">
        <v>1.8741035856573705</v>
      </c>
      <c r="Q713" s="850">
        <v>252</v>
      </c>
    </row>
    <row r="714" spans="1:17" ht="14.4" customHeight="1" x14ac:dyDescent="0.3">
      <c r="A714" s="831" t="s">
        <v>585</v>
      </c>
      <c r="B714" s="832" t="s">
        <v>5540</v>
      </c>
      <c r="C714" s="832" t="s">
        <v>4728</v>
      </c>
      <c r="D714" s="832" t="s">
        <v>4809</v>
      </c>
      <c r="E714" s="832" t="s">
        <v>4841</v>
      </c>
      <c r="F714" s="849">
        <v>1</v>
      </c>
      <c r="G714" s="849">
        <v>251</v>
      </c>
      <c r="H714" s="849"/>
      <c r="I714" s="849">
        <v>251</v>
      </c>
      <c r="J714" s="849"/>
      <c r="K714" s="849"/>
      <c r="L714" s="849"/>
      <c r="M714" s="849"/>
      <c r="N714" s="849">
        <v>1</v>
      </c>
      <c r="O714" s="849">
        <v>252</v>
      </c>
      <c r="P714" s="837"/>
      <c r="Q714" s="850">
        <v>252</v>
      </c>
    </row>
    <row r="715" spans="1:17" ht="14.4" customHeight="1" x14ac:dyDescent="0.3">
      <c r="A715" s="831" t="s">
        <v>585</v>
      </c>
      <c r="B715" s="832" t="s">
        <v>5540</v>
      </c>
      <c r="C715" s="832" t="s">
        <v>4728</v>
      </c>
      <c r="D715" s="832" t="s">
        <v>5623</v>
      </c>
      <c r="E715" s="832" t="s">
        <v>5608</v>
      </c>
      <c r="F715" s="849">
        <v>4</v>
      </c>
      <c r="G715" s="849">
        <v>0</v>
      </c>
      <c r="H715" s="849"/>
      <c r="I715" s="849">
        <v>0</v>
      </c>
      <c r="J715" s="849"/>
      <c r="K715" s="849"/>
      <c r="L715" s="849"/>
      <c r="M715" s="849"/>
      <c r="N715" s="849">
        <v>2</v>
      </c>
      <c r="O715" s="849">
        <v>0</v>
      </c>
      <c r="P715" s="837"/>
      <c r="Q715" s="850">
        <v>0</v>
      </c>
    </row>
    <row r="716" spans="1:17" ht="14.4" customHeight="1" x14ac:dyDescent="0.3">
      <c r="A716" s="831" t="s">
        <v>585</v>
      </c>
      <c r="B716" s="832" t="s">
        <v>5624</v>
      </c>
      <c r="C716" s="832" t="s">
        <v>4728</v>
      </c>
      <c r="D716" s="832" t="s">
        <v>5625</v>
      </c>
      <c r="E716" s="832" t="s">
        <v>5626</v>
      </c>
      <c r="F716" s="849"/>
      <c r="G716" s="849"/>
      <c r="H716" s="849"/>
      <c r="I716" s="849"/>
      <c r="J716" s="849"/>
      <c r="K716" s="849"/>
      <c r="L716" s="849"/>
      <c r="M716" s="849"/>
      <c r="N716" s="849">
        <v>1</v>
      </c>
      <c r="O716" s="849">
        <v>3640</v>
      </c>
      <c r="P716" s="837"/>
      <c r="Q716" s="850">
        <v>3640</v>
      </c>
    </row>
    <row r="717" spans="1:17" ht="14.4" customHeight="1" x14ac:dyDescent="0.3">
      <c r="A717" s="831" t="s">
        <v>585</v>
      </c>
      <c r="B717" s="832" t="s">
        <v>5624</v>
      </c>
      <c r="C717" s="832" t="s">
        <v>4728</v>
      </c>
      <c r="D717" s="832" t="s">
        <v>4925</v>
      </c>
      <c r="E717" s="832" t="s">
        <v>4926</v>
      </c>
      <c r="F717" s="849"/>
      <c r="G717" s="849"/>
      <c r="H717" s="849"/>
      <c r="I717" s="849"/>
      <c r="J717" s="849">
        <v>1</v>
      </c>
      <c r="K717" s="849">
        <v>865</v>
      </c>
      <c r="L717" s="849">
        <v>1</v>
      </c>
      <c r="M717" s="849">
        <v>865</v>
      </c>
      <c r="N717" s="849">
        <v>1</v>
      </c>
      <c r="O717" s="849">
        <v>866</v>
      </c>
      <c r="P717" s="837">
        <v>1.0011560693641619</v>
      </c>
      <c r="Q717" s="850">
        <v>866</v>
      </c>
    </row>
    <row r="718" spans="1:17" ht="14.4" customHeight="1" x14ac:dyDescent="0.3">
      <c r="A718" s="831" t="s">
        <v>585</v>
      </c>
      <c r="B718" s="832" t="s">
        <v>5624</v>
      </c>
      <c r="C718" s="832" t="s">
        <v>4728</v>
      </c>
      <c r="D718" s="832" t="s">
        <v>5627</v>
      </c>
      <c r="E718" s="832" t="s">
        <v>5628</v>
      </c>
      <c r="F718" s="849"/>
      <c r="G718" s="849"/>
      <c r="H718" s="849"/>
      <c r="I718" s="849"/>
      <c r="J718" s="849">
        <v>1</v>
      </c>
      <c r="K718" s="849">
        <v>2762</v>
      </c>
      <c r="L718" s="849">
        <v>1</v>
      </c>
      <c r="M718" s="849">
        <v>2762</v>
      </c>
      <c r="N718" s="849"/>
      <c r="O718" s="849"/>
      <c r="P718" s="837"/>
      <c r="Q718" s="850"/>
    </row>
    <row r="719" spans="1:17" ht="14.4" customHeight="1" x14ac:dyDescent="0.3">
      <c r="A719" s="831" t="s">
        <v>585</v>
      </c>
      <c r="B719" s="832" t="s">
        <v>5624</v>
      </c>
      <c r="C719" s="832" t="s">
        <v>4728</v>
      </c>
      <c r="D719" s="832" t="s">
        <v>5629</v>
      </c>
      <c r="E719" s="832" t="s">
        <v>5630</v>
      </c>
      <c r="F719" s="849"/>
      <c r="G719" s="849"/>
      <c r="H719" s="849"/>
      <c r="I719" s="849"/>
      <c r="J719" s="849">
        <v>1</v>
      </c>
      <c r="K719" s="849">
        <v>5231</v>
      </c>
      <c r="L719" s="849">
        <v>1</v>
      </c>
      <c r="M719" s="849">
        <v>5231</v>
      </c>
      <c r="N719" s="849"/>
      <c r="O719" s="849"/>
      <c r="P719" s="837"/>
      <c r="Q719" s="850"/>
    </row>
    <row r="720" spans="1:17" ht="14.4" customHeight="1" x14ac:dyDescent="0.3">
      <c r="A720" s="831" t="s">
        <v>585</v>
      </c>
      <c r="B720" s="832" t="s">
        <v>4811</v>
      </c>
      <c r="C720" s="832" t="s">
        <v>4812</v>
      </c>
      <c r="D720" s="832" t="s">
        <v>4842</v>
      </c>
      <c r="E720" s="832" t="s">
        <v>4814</v>
      </c>
      <c r="F720" s="849"/>
      <c r="G720" s="849"/>
      <c r="H720" s="849"/>
      <c r="I720" s="849"/>
      <c r="J720" s="849"/>
      <c r="K720" s="849"/>
      <c r="L720" s="849"/>
      <c r="M720" s="849"/>
      <c r="N720" s="849">
        <v>4</v>
      </c>
      <c r="O720" s="849">
        <v>26709.919999999998</v>
      </c>
      <c r="P720" s="837"/>
      <c r="Q720" s="850">
        <v>6677.48</v>
      </c>
    </row>
    <row r="721" spans="1:17" ht="14.4" customHeight="1" x14ac:dyDescent="0.3">
      <c r="A721" s="831" t="s">
        <v>585</v>
      </c>
      <c r="B721" s="832" t="s">
        <v>4811</v>
      </c>
      <c r="C721" s="832" t="s">
        <v>4812</v>
      </c>
      <c r="D721" s="832" t="s">
        <v>4813</v>
      </c>
      <c r="E721" s="832" t="s">
        <v>4814</v>
      </c>
      <c r="F721" s="849"/>
      <c r="G721" s="849"/>
      <c r="H721" s="849"/>
      <c r="I721" s="849"/>
      <c r="J721" s="849"/>
      <c r="K721" s="849"/>
      <c r="L721" s="849"/>
      <c r="M721" s="849"/>
      <c r="N721" s="849">
        <v>4</v>
      </c>
      <c r="O721" s="849">
        <v>22272</v>
      </c>
      <c r="P721" s="837"/>
      <c r="Q721" s="850">
        <v>5568</v>
      </c>
    </row>
    <row r="722" spans="1:17" ht="14.4" customHeight="1" x14ac:dyDescent="0.3">
      <c r="A722" s="831" t="s">
        <v>585</v>
      </c>
      <c r="B722" s="832" t="s">
        <v>4811</v>
      </c>
      <c r="C722" s="832" t="s">
        <v>4812</v>
      </c>
      <c r="D722" s="832" t="s">
        <v>4843</v>
      </c>
      <c r="E722" s="832" t="s">
        <v>4814</v>
      </c>
      <c r="F722" s="849"/>
      <c r="G722" s="849"/>
      <c r="H722" s="849"/>
      <c r="I722" s="849"/>
      <c r="J722" s="849"/>
      <c r="K722" s="849"/>
      <c r="L722" s="849"/>
      <c r="M722" s="849"/>
      <c r="N722" s="849">
        <v>3</v>
      </c>
      <c r="O722" s="849">
        <v>18213</v>
      </c>
      <c r="P722" s="837"/>
      <c r="Q722" s="850">
        <v>6071</v>
      </c>
    </row>
    <row r="723" spans="1:17" ht="14.4" customHeight="1" x14ac:dyDescent="0.3">
      <c r="A723" s="831" t="s">
        <v>585</v>
      </c>
      <c r="B723" s="832" t="s">
        <v>4811</v>
      </c>
      <c r="C723" s="832" t="s">
        <v>4812</v>
      </c>
      <c r="D723" s="832" t="s">
        <v>4849</v>
      </c>
      <c r="E723" s="832" t="s">
        <v>4816</v>
      </c>
      <c r="F723" s="849"/>
      <c r="G723" s="849"/>
      <c r="H723" s="849"/>
      <c r="I723" s="849"/>
      <c r="J723" s="849"/>
      <c r="K723" s="849"/>
      <c r="L723" s="849"/>
      <c r="M723" s="849"/>
      <c r="N723" s="849">
        <v>1</v>
      </c>
      <c r="O723" s="849">
        <v>2492.4499999999998</v>
      </c>
      <c r="P723" s="837"/>
      <c r="Q723" s="850">
        <v>2492.4499999999998</v>
      </c>
    </row>
    <row r="724" spans="1:17" ht="14.4" customHeight="1" x14ac:dyDescent="0.3">
      <c r="A724" s="831" t="s">
        <v>585</v>
      </c>
      <c r="B724" s="832" t="s">
        <v>4811</v>
      </c>
      <c r="C724" s="832" t="s">
        <v>4728</v>
      </c>
      <c r="D724" s="832" t="s">
        <v>5631</v>
      </c>
      <c r="E724" s="832" t="s">
        <v>5632</v>
      </c>
      <c r="F724" s="849">
        <v>366</v>
      </c>
      <c r="G724" s="849">
        <v>91802</v>
      </c>
      <c r="H724" s="849">
        <v>1.0075620383479855</v>
      </c>
      <c r="I724" s="849">
        <v>250.82513661202185</v>
      </c>
      <c r="J724" s="849">
        <v>363</v>
      </c>
      <c r="K724" s="849">
        <v>91113</v>
      </c>
      <c r="L724" s="849">
        <v>1</v>
      </c>
      <c r="M724" s="849">
        <v>251</v>
      </c>
      <c r="N724" s="849">
        <v>356</v>
      </c>
      <c r="O724" s="849">
        <v>89710</v>
      </c>
      <c r="P724" s="837">
        <v>0.98460153874858691</v>
      </c>
      <c r="Q724" s="850">
        <v>251.99438202247191</v>
      </c>
    </row>
    <row r="725" spans="1:17" ht="14.4" customHeight="1" x14ac:dyDescent="0.3">
      <c r="A725" s="831" t="s">
        <v>585</v>
      </c>
      <c r="B725" s="832" t="s">
        <v>4811</v>
      </c>
      <c r="C725" s="832" t="s">
        <v>4728</v>
      </c>
      <c r="D725" s="832" t="s">
        <v>5631</v>
      </c>
      <c r="E725" s="832" t="s">
        <v>5633</v>
      </c>
      <c r="F725" s="849">
        <v>1</v>
      </c>
      <c r="G725" s="849">
        <v>251</v>
      </c>
      <c r="H725" s="849">
        <v>1</v>
      </c>
      <c r="I725" s="849">
        <v>251</v>
      </c>
      <c r="J725" s="849">
        <v>1</v>
      </c>
      <c r="K725" s="849">
        <v>251</v>
      </c>
      <c r="L725" s="849">
        <v>1</v>
      </c>
      <c r="M725" s="849">
        <v>251</v>
      </c>
      <c r="N725" s="849"/>
      <c r="O725" s="849"/>
      <c r="P725" s="837"/>
      <c r="Q725" s="850"/>
    </row>
    <row r="726" spans="1:17" ht="14.4" customHeight="1" x14ac:dyDescent="0.3">
      <c r="A726" s="831" t="s">
        <v>585</v>
      </c>
      <c r="B726" s="832" t="s">
        <v>4811</v>
      </c>
      <c r="C726" s="832" t="s">
        <v>4728</v>
      </c>
      <c r="D726" s="832" t="s">
        <v>5634</v>
      </c>
      <c r="E726" s="832" t="s">
        <v>5635</v>
      </c>
      <c r="F726" s="849">
        <v>7</v>
      </c>
      <c r="G726" s="849">
        <v>882</v>
      </c>
      <c r="H726" s="849">
        <v>0.7</v>
      </c>
      <c r="I726" s="849">
        <v>126</v>
      </c>
      <c r="J726" s="849">
        <v>10</v>
      </c>
      <c r="K726" s="849">
        <v>1260</v>
      </c>
      <c r="L726" s="849">
        <v>1</v>
      </c>
      <c r="M726" s="849">
        <v>126</v>
      </c>
      <c r="N726" s="849">
        <v>16</v>
      </c>
      <c r="O726" s="849">
        <v>2032</v>
      </c>
      <c r="P726" s="837">
        <v>1.6126984126984127</v>
      </c>
      <c r="Q726" s="850">
        <v>127</v>
      </c>
    </row>
    <row r="727" spans="1:17" ht="14.4" customHeight="1" x14ac:dyDescent="0.3">
      <c r="A727" s="831" t="s">
        <v>585</v>
      </c>
      <c r="B727" s="832" t="s">
        <v>4811</v>
      </c>
      <c r="C727" s="832" t="s">
        <v>4728</v>
      </c>
      <c r="D727" s="832" t="s">
        <v>5634</v>
      </c>
      <c r="E727" s="832" t="s">
        <v>5636</v>
      </c>
      <c r="F727" s="849">
        <v>389</v>
      </c>
      <c r="G727" s="849">
        <v>48958</v>
      </c>
      <c r="H727" s="849">
        <v>1.0853507138423339</v>
      </c>
      <c r="I727" s="849">
        <v>125.8560411311054</v>
      </c>
      <c r="J727" s="849">
        <v>358</v>
      </c>
      <c r="K727" s="849">
        <v>45108</v>
      </c>
      <c r="L727" s="849">
        <v>1</v>
      </c>
      <c r="M727" s="849">
        <v>126</v>
      </c>
      <c r="N727" s="849">
        <v>352</v>
      </c>
      <c r="O727" s="849">
        <v>44704</v>
      </c>
      <c r="P727" s="837">
        <v>0.99104371730070051</v>
      </c>
      <c r="Q727" s="850">
        <v>127</v>
      </c>
    </row>
    <row r="728" spans="1:17" ht="14.4" customHeight="1" x14ac:dyDescent="0.3">
      <c r="A728" s="831" t="s">
        <v>585</v>
      </c>
      <c r="B728" s="832" t="s">
        <v>4811</v>
      </c>
      <c r="C728" s="832" t="s">
        <v>4728</v>
      </c>
      <c r="D728" s="832" t="s">
        <v>5637</v>
      </c>
      <c r="E728" s="832" t="s">
        <v>5638</v>
      </c>
      <c r="F728" s="849">
        <v>1</v>
      </c>
      <c r="G728" s="849">
        <v>912</v>
      </c>
      <c r="H728" s="849">
        <v>0.99890470974808321</v>
      </c>
      <c r="I728" s="849">
        <v>912</v>
      </c>
      <c r="J728" s="849">
        <v>1</v>
      </c>
      <c r="K728" s="849">
        <v>913</v>
      </c>
      <c r="L728" s="849">
        <v>1</v>
      </c>
      <c r="M728" s="849">
        <v>913</v>
      </c>
      <c r="N728" s="849"/>
      <c r="O728" s="849"/>
      <c r="P728" s="837"/>
      <c r="Q728" s="850"/>
    </row>
    <row r="729" spans="1:17" ht="14.4" customHeight="1" x14ac:dyDescent="0.3">
      <c r="A729" s="831" t="s">
        <v>585</v>
      </c>
      <c r="B729" s="832" t="s">
        <v>4811</v>
      </c>
      <c r="C729" s="832" t="s">
        <v>4728</v>
      </c>
      <c r="D729" s="832" t="s">
        <v>5637</v>
      </c>
      <c r="E729" s="832" t="s">
        <v>5639</v>
      </c>
      <c r="F729" s="849">
        <v>252</v>
      </c>
      <c r="G729" s="849">
        <v>229776</v>
      </c>
      <c r="H729" s="849">
        <v>1.0148040843726813</v>
      </c>
      <c r="I729" s="849">
        <v>911.80952380952385</v>
      </c>
      <c r="J729" s="849">
        <v>248</v>
      </c>
      <c r="K729" s="849">
        <v>226424</v>
      </c>
      <c r="L729" s="849">
        <v>1</v>
      </c>
      <c r="M729" s="849">
        <v>913</v>
      </c>
      <c r="N729" s="849">
        <v>238</v>
      </c>
      <c r="O729" s="849">
        <v>217530</v>
      </c>
      <c r="P729" s="837">
        <v>0.96071971169134018</v>
      </c>
      <c r="Q729" s="850">
        <v>913.99159663865544</v>
      </c>
    </row>
    <row r="730" spans="1:17" ht="14.4" customHeight="1" x14ac:dyDescent="0.3">
      <c r="A730" s="831" t="s">
        <v>585</v>
      </c>
      <c r="B730" s="832" t="s">
        <v>4811</v>
      </c>
      <c r="C730" s="832" t="s">
        <v>4728</v>
      </c>
      <c r="D730" s="832" t="s">
        <v>5640</v>
      </c>
      <c r="E730" s="832" t="s">
        <v>5641</v>
      </c>
      <c r="F730" s="849">
        <v>10</v>
      </c>
      <c r="G730" s="849">
        <v>850</v>
      </c>
      <c r="H730" s="849">
        <v>0.625</v>
      </c>
      <c r="I730" s="849">
        <v>85</v>
      </c>
      <c r="J730" s="849">
        <v>16</v>
      </c>
      <c r="K730" s="849">
        <v>1360</v>
      </c>
      <c r="L730" s="849">
        <v>1</v>
      </c>
      <c r="M730" s="849">
        <v>85</v>
      </c>
      <c r="N730" s="849"/>
      <c r="O730" s="849"/>
      <c r="P730" s="837"/>
      <c r="Q730" s="850"/>
    </row>
    <row r="731" spans="1:17" ht="14.4" customHeight="1" x14ac:dyDescent="0.3">
      <c r="A731" s="831" t="s">
        <v>585</v>
      </c>
      <c r="B731" s="832" t="s">
        <v>4811</v>
      </c>
      <c r="C731" s="832" t="s">
        <v>4728</v>
      </c>
      <c r="D731" s="832" t="s">
        <v>5640</v>
      </c>
      <c r="E731" s="832" t="s">
        <v>5642</v>
      </c>
      <c r="F731" s="849">
        <v>4527</v>
      </c>
      <c r="G731" s="849">
        <v>384795</v>
      </c>
      <c r="H731" s="849">
        <v>1.0361638818951706</v>
      </c>
      <c r="I731" s="849">
        <v>85</v>
      </c>
      <c r="J731" s="849">
        <v>4369</v>
      </c>
      <c r="K731" s="849">
        <v>371365</v>
      </c>
      <c r="L731" s="849">
        <v>1</v>
      </c>
      <c r="M731" s="849">
        <v>85</v>
      </c>
      <c r="N731" s="849">
        <v>4310</v>
      </c>
      <c r="O731" s="849">
        <v>370628</v>
      </c>
      <c r="P731" s="837">
        <v>0.9980154295639061</v>
      </c>
      <c r="Q731" s="850">
        <v>85.992575406032486</v>
      </c>
    </row>
    <row r="732" spans="1:17" ht="14.4" customHeight="1" x14ac:dyDescent="0.3">
      <c r="A732" s="831" t="s">
        <v>585</v>
      </c>
      <c r="B732" s="832" t="s">
        <v>4811</v>
      </c>
      <c r="C732" s="832" t="s">
        <v>4728</v>
      </c>
      <c r="D732" s="832" t="s">
        <v>5643</v>
      </c>
      <c r="E732" s="832" t="s">
        <v>5644</v>
      </c>
      <c r="F732" s="849">
        <v>4537</v>
      </c>
      <c r="G732" s="849">
        <v>2462247</v>
      </c>
      <c r="H732" s="849">
        <v>1.0301056024258184</v>
      </c>
      <c r="I732" s="849">
        <v>542.70376901035922</v>
      </c>
      <c r="J732" s="849">
        <v>4402</v>
      </c>
      <c r="K732" s="849">
        <v>2390286</v>
      </c>
      <c r="L732" s="849">
        <v>1</v>
      </c>
      <c r="M732" s="849">
        <v>543</v>
      </c>
      <c r="N732" s="849">
        <v>4313</v>
      </c>
      <c r="O732" s="849">
        <v>2346240</v>
      </c>
      <c r="P732" s="837">
        <v>0.9815729163790442</v>
      </c>
      <c r="Q732" s="850">
        <v>543.99258057036866</v>
      </c>
    </row>
    <row r="733" spans="1:17" ht="14.4" customHeight="1" x14ac:dyDescent="0.3">
      <c r="A733" s="831" t="s">
        <v>585</v>
      </c>
      <c r="B733" s="832" t="s">
        <v>4811</v>
      </c>
      <c r="C733" s="832" t="s">
        <v>4728</v>
      </c>
      <c r="D733" s="832" t="s">
        <v>5645</v>
      </c>
      <c r="E733" s="832" t="s">
        <v>5646</v>
      </c>
      <c r="F733" s="849">
        <v>11</v>
      </c>
      <c r="G733" s="849">
        <v>3377</v>
      </c>
      <c r="H733" s="849">
        <v>1.1000000000000001</v>
      </c>
      <c r="I733" s="849">
        <v>307</v>
      </c>
      <c r="J733" s="849">
        <v>10</v>
      </c>
      <c r="K733" s="849">
        <v>3070</v>
      </c>
      <c r="L733" s="849">
        <v>1</v>
      </c>
      <c r="M733" s="849">
        <v>307</v>
      </c>
      <c r="N733" s="849">
        <v>15</v>
      </c>
      <c r="O733" s="849">
        <v>4620</v>
      </c>
      <c r="P733" s="837">
        <v>1.504885993485342</v>
      </c>
      <c r="Q733" s="850">
        <v>308</v>
      </c>
    </row>
    <row r="734" spans="1:17" ht="14.4" customHeight="1" x14ac:dyDescent="0.3">
      <c r="A734" s="831" t="s">
        <v>585</v>
      </c>
      <c r="B734" s="832" t="s">
        <v>4811</v>
      </c>
      <c r="C734" s="832" t="s">
        <v>4728</v>
      </c>
      <c r="D734" s="832" t="s">
        <v>5645</v>
      </c>
      <c r="E734" s="832" t="s">
        <v>5647</v>
      </c>
      <c r="F734" s="849">
        <v>3</v>
      </c>
      <c r="G734" s="849">
        <v>921</v>
      </c>
      <c r="H734" s="849"/>
      <c r="I734" s="849">
        <v>307</v>
      </c>
      <c r="J734" s="849"/>
      <c r="K734" s="849"/>
      <c r="L734" s="849"/>
      <c r="M734" s="849"/>
      <c r="N734" s="849"/>
      <c r="O734" s="849"/>
      <c r="P734" s="837"/>
      <c r="Q734" s="850"/>
    </row>
    <row r="735" spans="1:17" ht="14.4" customHeight="1" x14ac:dyDescent="0.3">
      <c r="A735" s="831" t="s">
        <v>585</v>
      </c>
      <c r="B735" s="832" t="s">
        <v>4811</v>
      </c>
      <c r="C735" s="832" t="s">
        <v>4728</v>
      </c>
      <c r="D735" s="832" t="s">
        <v>5648</v>
      </c>
      <c r="E735" s="832" t="s">
        <v>5649</v>
      </c>
      <c r="F735" s="849">
        <v>380</v>
      </c>
      <c r="G735" s="849">
        <v>67608</v>
      </c>
      <c r="H735" s="849">
        <v>1.0550561797752809</v>
      </c>
      <c r="I735" s="849">
        <v>177.91578947368421</v>
      </c>
      <c r="J735" s="849">
        <v>360</v>
      </c>
      <c r="K735" s="849">
        <v>64080</v>
      </c>
      <c r="L735" s="849">
        <v>1</v>
      </c>
      <c r="M735" s="849">
        <v>178</v>
      </c>
      <c r="N735" s="849">
        <v>358</v>
      </c>
      <c r="O735" s="849">
        <v>64080</v>
      </c>
      <c r="P735" s="837">
        <v>1</v>
      </c>
      <c r="Q735" s="850">
        <v>178.99441340782124</v>
      </c>
    </row>
    <row r="736" spans="1:17" ht="14.4" customHeight="1" x14ac:dyDescent="0.3">
      <c r="A736" s="831" t="s">
        <v>585</v>
      </c>
      <c r="B736" s="832" t="s">
        <v>4811</v>
      </c>
      <c r="C736" s="832" t="s">
        <v>4728</v>
      </c>
      <c r="D736" s="832" t="s">
        <v>5648</v>
      </c>
      <c r="E736" s="832" t="s">
        <v>5650</v>
      </c>
      <c r="F736" s="849">
        <v>1</v>
      </c>
      <c r="G736" s="849">
        <v>178</v>
      </c>
      <c r="H736" s="849">
        <v>0.33333333333333331</v>
      </c>
      <c r="I736" s="849">
        <v>178</v>
      </c>
      <c r="J736" s="849">
        <v>3</v>
      </c>
      <c r="K736" s="849">
        <v>534</v>
      </c>
      <c r="L736" s="849">
        <v>1</v>
      </c>
      <c r="M736" s="849">
        <v>178</v>
      </c>
      <c r="N736" s="849">
        <v>1</v>
      </c>
      <c r="O736" s="849">
        <v>179</v>
      </c>
      <c r="P736" s="837">
        <v>0.33520599250936328</v>
      </c>
      <c r="Q736" s="850">
        <v>179</v>
      </c>
    </row>
    <row r="737" spans="1:17" ht="14.4" customHeight="1" x14ac:dyDescent="0.3">
      <c r="A737" s="831" t="s">
        <v>585</v>
      </c>
      <c r="B737" s="832" t="s">
        <v>4811</v>
      </c>
      <c r="C737" s="832" t="s">
        <v>4728</v>
      </c>
      <c r="D737" s="832" t="s">
        <v>5651</v>
      </c>
      <c r="E737" s="832" t="s">
        <v>5652</v>
      </c>
      <c r="F737" s="849">
        <v>500</v>
      </c>
      <c r="G737" s="849">
        <v>200404</v>
      </c>
      <c r="H737" s="849">
        <v>1.0137131815491696</v>
      </c>
      <c r="I737" s="849">
        <v>400.80799999999999</v>
      </c>
      <c r="J737" s="849">
        <v>493</v>
      </c>
      <c r="K737" s="849">
        <v>197693</v>
      </c>
      <c r="L737" s="849">
        <v>1</v>
      </c>
      <c r="M737" s="849">
        <v>401</v>
      </c>
      <c r="N737" s="849">
        <v>453</v>
      </c>
      <c r="O737" s="849">
        <v>182104</v>
      </c>
      <c r="P737" s="837">
        <v>0.92114541233124081</v>
      </c>
      <c r="Q737" s="850">
        <v>401.99558498896249</v>
      </c>
    </row>
    <row r="738" spans="1:17" ht="14.4" customHeight="1" x14ac:dyDescent="0.3">
      <c r="A738" s="831" t="s">
        <v>585</v>
      </c>
      <c r="B738" s="832" t="s">
        <v>4811</v>
      </c>
      <c r="C738" s="832" t="s">
        <v>4728</v>
      </c>
      <c r="D738" s="832" t="s">
        <v>5651</v>
      </c>
      <c r="E738" s="832" t="s">
        <v>5653</v>
      </c>
      <c r="F738" s="849">
        <v>2</v>
      </c>
      <c r="G738" s="849">
        <v>802</v>
      </c>
      <c r="H738" s="849">
        <v>1</v>
      </c>
      <c r="I738" s="849">
        <v>401</v>
      </c>
      <c r="J738" s="849">
        <v>2</v>
      </c>
      <c r="K738" s="849">
        <v>802</v>
      </c>
      <c r="L738" s="849">
        <v>1</v>
      </c>
      <c r="M738" s="849">
        <v>401</v>
      </c>
      <c r="N738" s="849"/>
      <c r="O738" s="849"/>
      <c r="P738" s="837"/>
      <c r="Q738" s="850"/>
    </row>
    <row r="739" spans="1:17" ht="14.4" customHeight="1" x14ac:dyDescent="0.3">
      <c r="A739" s="831" t="s">
        <v>585</v>
      </c>
      <c r="B739" s="832" t="s">
        <v>4811</v>
      </c>
      <c r="C739" s="832" t="s">
        <v>4728</v>
      </c>
      <c r="D739" s="832" t="s">
        <v>5654</v>
      </c>
      <c r="E739" s="832" t="s">
        <v>5655</v>
      </c>
      <c r="F739" s="849">
        <v>54</v>
      </c>
      <c r="G739" s="849">
        <v>47466</v>
      </c>
      <c r="H739" s="849">
        <v>0.93103448275862066</v>
      </c>
      <c r="I739" s="849">
        <v>879</v>
      </c>
      <c r="J739" s="849">
        <v>58</v>
      </c>
      <c r="K739" s="849">
        <v>50982</v>
      </c>
      <c r="L739" s="849">
        <v>1</v>
      </c>
      <c r="M739" s="849">
        <v>879</v>
      </c>
      <c r="N739" s="849">
        <v>57</v>
      </c>
      <c r="O739" s="849">
        <v>50160</v>
      </c>
      <c r="P739" s="837">
        <v>0.98387666235141813</v>
      </c>
      <c r="Q739" s="850">
        <v>880</v>
      </c>
    </row>
    <row r="740" spans="1:17" ht="14.4" customHeight="1" x14ac:dyDescent="0.3">
      <c r="A740" s="831" t="s">
        <v>585</v>
      </c>
      <c r="B740" s="832" t="s">
        <v>4811</v>
      </c>
      <c r="C740" s="832" t="s">
        <v>4728</v>
      </c>
      <c r="D740" s="832" t="s">
        <v>5654</v>
      </c>
      <c r="E740" s="832" t="s">
        <v>5656</v>
      </c>
      <c r="F740" s="849">
        <v>182</v>
      </c>
      <c r="G740" s="849">
        <v>159786</v>
      </c>
      <c r="H740" s="849">
        <v>1.5945751751392132</v>
      </c>
      <c r="I740" s="849">
        <v>877.94505494505495</v>
      </c>
      <c r="J740" s="849">
        <v>114</v>
      </c>
      <c r="K740" s="849">
        <v>100206</v>
      </c>
      <c r="L740" s="849">
        <v>1</v>
      </c>
      <c r="M740" s="849">
        <v>879</v>
      </c>
      <c r="N740" s="849">
        <v>156</v>
      </c>
      <c r="O740" s="849">
        <v>137280</v>
      </c>
      <c r="P740" s="837">
        <v>1.3699778456379859</v>
      </c>
      <c r="Q740" s="850">
        <v>880</v>
      </c>
    </row>
    <row r="741" spans="1:17" ht="14.4" customHeight="1" x14ac:dyDescent="0.3">
      <c r="A741" s="831" t="s">
        <v>585</v>
      </c>
      <c r="B741" s="832" t="s">
        <v>4811</v>
      </c>
      <c r="C741" s="832" t="s">
        <v>4728</v>
      </c>
      <c r="D741" s="832" t="s">
        <v>5657</v>
      </c>
      <c r="E741" s="832" t="s">
        <v>5655</v>
      </c>
      <c r="F741" s="849">
        <v>10</v>
      </c>
      <c r="G741" s="849">
        <v>9620</v>
      </c>
      <c r="H741" s="849">
        <v>0.625</v>
      </c>
      <c r="I741" s="849">
        <v>962</v>
      </c>
      <c r="J741" s="849">
        <v>16</v>
      </c>
      <c r="K741" s="849">
        <v>15392</v>
      </c>
      <c r="L741" s="849">
        <v>1</v>
      </c>
      <c r="M741" s="849">
        <v>962</v>
      </c>
      <c r="N741" s="849"/>
      <c r="O741" s="849"/>
      <c r="P741" s="837"/>
      <c r="Q741" s="850"/>
    </row>
    <row r="742" spans="1:17" ht="14.4" customHeight="1" x14ac:dyDescent="0.3">
      <c r="A742" s="831" t="s">
        <v>585</v>
      </c>
      <c r="B742" s="832" t="s">
        <v>4811</v>
      </c>
      <c r="C742" s="832" t="s">
        <v>4728</v>
      </c>
      <c r="D742" s="832" t="s">
        <v>5657</v>
      </c>
      <c r="E742" s="832" t="s">
        <v>5656</v>
      </c>
      <c r="F742" s="849">
        <v>4292</v>
      </c>
      <c r="G742" s="849">
        <v>4127752</v>
      </c>
      <c r="H742" s="849">
        <v>1.0182255564315366</v>
      </c>
      <c r="I742" s="849">
        <v>961.73159366262814</v>
      </c>
      <c r="J742" s="849">
        <v>4214</v>
      </c>
      <c r="K742" s="849">
        <v>4053868</v>
      </c>
      <c r="L742" s="849">
        <v>1</v>
      </c>
      <c r="M742" s="849">
        <v>962</v>
      </c>
      <c r="N742" s="849">
        <v>4095</v>
      </c>
      <c r="O742" s="849">
        <v>3943453</v>
      </c>
      <c r="P742" s="837">
        <v>0.97276305000557495</v>
      </c>
      <c r="Q742" s="850">
        <v>962.99218559218559</v>
      </c>
    </row>
    <row r="743" spans="1:17" ht="14.4" customHeight="1" x14ac:dyDescent="0.3">
      <c r="A743" s="831" t="s">
        <v>585</v>
      </c>
      <c r="B743" s="832" t="s">
        <v>4811</v>
      </c>
      <c r="C743" s="832" t="s">
        <v>4728</v>
      </c>
      <c r="D743" s="832" t="s">
        <v>5658</v>
      </c>
      <c r="E743" s="832" t="s">
        <v>5659</v>
      </c>
      <c r="F743" s="849">
        <v>18</v>
      </c>
      <c r="G743" s="849">
        <v>31397</v>
      </c>
      <c r="H743" s="849">
        <v>0.89808352402745995</v>
      </c>
      <c r="I743" s="849">
        <v>1744.2777777777778</v>
      </c>
      <c r="J743" s="849">
        <v>20</v>
      </c>
      <c r="K743" s="849">
        <v>34960</v>
      </c>
      <c r="L743" s="849">
        <v>1</v>
      </c>
      <c r="M743" s="849">
        <v>1748</v>
      </c>
      <c r="N743" s="849">
        <v>14</v>
      </c>
      <c r="O743" s="849">
        <v>24528</v>
      </c>
      <c r="P743" s="837">
        <v>0.70160183066361559</v>
      </c>
      <c r="Q743" s="850">
        <v>1752</v>
      </c>
    </row>
    <row r="744" spans="1:17" ht="14.4" customHeight="1" x14ac:dyDescent="0.3">
      <c r="A744" s="831" t="s">
        <v>585</v>
      </c>
      <c r="B744" s="832" t="s">
        <v>4811</v>
      </c>
      <c r="C744" s="832" t="s">
        <v>4728</v>
      </c>
      <c r="D744" s="832" t="s">
        <v>5658</v>
      </c>
      <c r="E744" s="832" t="s">
        <v>5660</v>
      </c>
      <c r="F744" s="849">
        <v>4</v>
      </c>
      <c r="G744" s="849">
        <v>6988</v>
      </c>
      <c r="H744" s="849">
        <v>1.3325705568268498</v>
      </c>
      <c r="I744" s="849">
        <v>1747</v>
      </c>
      <c r="J744" s="849">
        <v>3</v>
      </c>
      <c r="K744" s="849">
        <v>5244</v>
      </c>
      <c r="L744" s="849">
        <v>1</v>
      </c>
      <c r="M744" s="849">
        <v>1748</v>
      </c>
      <c r="N744" s="849">
        <v>3</v>
      </c>
      <c r="O744" s="849">
        <v>5256</v>
      </c>
      <c r="P744" s="837">
        <v>1.0022883295194509</v>
      </c>
      <c r="Q744" s="850">
        <v>1752</v>
      </c>
    </row>
    <row r="745" spans="1:17" ht="14.4" customHeight="1" x14ac:dyDescent="0.3">
      <c r="A745" s="831" t="s">
        <v>585</v>
      </c>
      <c r="B745" s="832" t="s">
        <v>4811</v>
      </c>
      <c r="C745" s="832" t="s">
        <v>4728</v>
      </c>
      <c r="D745" s="832" t="s">
        <v>5661</v>
      </c>
      <c r="E745" s="832" t="s">
        <v>5662</v>
      </c>
      <c r="F745" s="849"/>
      <c r="G745" s="849"/>
      <c r="H745" s="849"/>
      <c r="I745" s="849"/>
      <c r="J745" s="849">
        <v>2</v>
      </c>
      <c r="K745" s="849">
        <v>1248</v>
      </c>
      <c r="L745" s="849">
        <v>1</v>
      </c>
      <c r="M745" s="849">
        <v>624</v>
      </c>
      <c r="N745" s="849">
        <v>8</v>
      </c>
      <c r="O745" s="849">
        <v>5000</v>
      </c>
      <c r="P745" s="837">
        <v>4.0064102564102564</v>
      </c>
      <c r="Q745" s="850">
        <v>625</v>
      </c>
    </row>
    <row r="746" spans="1:17" ht="14.4" customHeight="1" x14ac:dyDescent="0.3">
      <c r="A746" s="831" t="s">
        <v>585</v>
      </c>
      <c r="B746" s="832" t="s">
        <v>4811</v>
      </c>
      <c r="C746" s="832" t="s">
        <v>4728</v>
      </c>
      <c r="D746" s="832" t="s">
        <v>5663</v>
      </c>
      <c r="E746" s="832" t="s">
        <v>5662</v>
      </c>
      <c r="F746" s="849"/>
      <c r="G746" s="849"/>
      <c r="H746" s="849"/>
      <c r="I746" s="849"/>
      <c r="J746" s="849">
        <v>1</v>
      </c>
      <c r="K746" s="849">
        <v>538</v>
      </c>
      <c r="L746" s="849">
        <v>1</v>
      </c>
      <c r="M746" s="849">
        <v>538</v>
      </c>
      <c r="N746" s="849">
        <v>3</v>
      </c>
      <c r="O746" s="849">
        <v>1617</v>
      </c>
      <c r="P746" s="837">
        <v>3.0055762081784385</v>
      </c>
      <c r="Q746" s="850">
        <v>539</v>
      </c>
    </row>
    <row r="747" spans="1:17" ht="14.4" customHeight="1" x14ac:dyDescent="0.3">
      <c r="A747" s="831" t="s">
        <v>585</v>
      </c>
      <c r="B747" s="832" t="s">
        <v>4811</v>
      </c>
      <c r="C747" s="832" t="s">
        <v>4728</v>
      </c>
      <c r="D747" s="832" t="s">
        <v>4817</v>
      </c>
      <c r="E747" s="832" t="s">
        <v>4818</v>
      </c>
      <c r="F747" s="849"/>
      <c r="G747" s="849"/>
      <c r="H747" s="849"/>
      <c r="I747" s="849"/>
      <c r="J747" s="849"/>
      <c r="K747" s="849"/>
      <c r="L747" s="849"/>
      <c r="M747" s="849"/>
      <c r="N747" s="849">
        <v>12</v>
      </c>
      <c r="O747" s="849">
        <v>6960</v>
      </c>
      <c r="P747" s="837"/>
      <c r="Q747" s="850">
        <v>580</v>
      </c>
    </row>
    <row r="748" spans="1:17" ht="14.4" customHeight="1" x14ac:dyDescent="0.3">
      <c r="A748" s="831" t="s">
        <v>585</v>
      </c>
      <c r="B748" s="832" t="s">
        <v>4811</v>
      </c>
      <c r="C748" s="832" t="s">
        <v>4728</v>
      </c>
      <c r="D748" s="832" t="s">
        <v>4817</v>
      </c>
      <c r="E748" s="832" t="s">
        <v>4819</v>
      </c>
      <c r="F748" s="849"/>
      <c r="G748" s="849"/>
      <c r="H748" s="849"/>
      <c r="I748" s="849"/>
      <c r="J748" s="849"/>
      <c r="K748" s="849"/>
      <c r="L748" s="849"/>
      <c r="M748" s="849"/>
      <c r="N748" s="849">
        <v>2</v>
      </c>
      <c r="O748" s="849">
        <v>1160</v>
      </c>
      <c r="P748" s="837"/>
      <c r="Q748" s="850">
        <v>580</v>
      </c>
    </row>
    <row r="749" spans="1:17" ht="14.4" customHeight="1" x14ac:dyDescent="0.3">
      <c r="A749" s="831" t="s">
        <v>585</v>
      </c>
      <c r="B749" s="832" t="s">
        <v>5664</v>
      </c>
      <c r="C749" s="832" t="s">
        <v>4728</v>
      </c>
      <c r="D749" s="832" t="s">
        <v>5665</v>
      </c>
      <c r="E749" s="832" t="s">
        <v>5666</v>
      </c>
      <c r="F749" s="849"/>
      <c r="G749" s="849"/>
      <c r="H749" s="849"/>
      <c r="I749" s="849"/>
      <c r="J749" s="849">
        <v>2</v>
      </c>
      <c r="K749" s="849">
        <v>12692</v>
      </c>
      <c r="L749" s="849">
        <v>1</v>
      </c>
      <c r="M749" s="849">
        <v>6346</v>
      </c>
      <c r="N749" s="849">
        <v>1</v>
      </c>
      <c r="O749" s="849">
        <v>6356</v>
      </c>
      <c r="P749" s="837">
        <v>0.5007878978884337</v>
      </c>
      <c r="Q749" s="850">
        <v>6356</v>
      </c>
    </row>
    <row r="750" spans="1:17" ht="14.4" customHeight="1" x14ac:dyDescent="0.3">
      <c r="A750" s="831" t="s">
        <v>5667</v>
      </c>
      <c r="B750" s="832" t="s">
        <v>4724</v>
      </c>
      <c r="C750" s="832" t="s">
        <v>4728</v>
      </c>
      <c r="D750" s="832" t="s">
        <v>4746</v>
      </c>
      <c r="E750" s="832" t="s">
        <v>4747</v>
      </c>
      <c r="F750" s="849">
        <v>5</v>
      </c>
      <c r="G750" s="849">
        <v>5040</v>
      </c>
      <c r="H750" s="849"/>
      <c r="I750" s="849">
        <v>1008</v>
      </c>
      <c r="J750" s="849"/>
      <c r="K750" s="849"/>
      <c r="L750" s="849"/>
      <c r="M750" s="849"/>
      <c r="N750" s="849">
        <v>3</v>
      </c>
      <c r="O750" s="849">
        <v>3030</v>
      </c>
      <c r="P750" s="837"/>
      <c r="Q750" s="850">
        <v>1010</v>
      </c>
    </row>
    <row r="751" spans="1:17" ht="14.4" customHeight="1" x14ac:dyDescent="0.3">
      <c r="A751" s="831" t="s">
        <v>5667</v>
      </c>
      <c r="B751" s="832" t="s">
        <v>4724</v>
      </c>
      <c r="C751" s="832" t="s">
        <v>4728</v>
      </c>
      <c r="D751" s="832" t="s">
        <v>4746</v>
      </c>
      <c r="E751" s="832" t="s">
        <v>4748</v>
      </c>
      <c r="F751" s="849"/>
      <c r="G751" s="849"/>
      <c r="H751" s="849"/>
      <c r="I751" s="849"/>
      <c r="J751" s="849">
        <v>2</v>
      </c>
      <c r="K751" s="849">
        <v>2018</v>
      </c>
      <c r="L751" s="849">
        <v>1</v>
      </c>
      <c r="M751" s="849">
        <v>1009</v>
      </c>
      <c r="N751" s="849"/>
      <c r="O751" s="849"/>
      <c r="P751" s="837"/>
      <c r="Q751" s="850"/>
    </row>
    <row r="752" spans="1:17" ht="14.4" customHeight="1" x14ac:dyDescent="0.3">
      <c r="A752" s="831" t="s">
        <v>5667</v>
      </c>
      <c r="B752" s="832" t="s">
        <v>4724</v>
      </c>
      <c r="C752" s="832" t="s">
        <v>4728</v>
      </c>
      <c r="D752" s="832" t="s">
        <v>4766</v>
      </c>
      <c r="E752" s="832" t="s">
        <v>4767</v>
      </c>
      <c r="F752" s="849">
        <v>2</v>
      </c>
      <c r="G752" s="849">
        <v>3858</v>
      </c>
      <c r="H752" s="849"/>
      <c r="I752" s="849">
        <v>1929</v>
      </c>
      <c r="J752" s="849"/>
      <c r="K752" s="849"/>
      <c r="L752" s="849"/>
      <c r="M752" s="849"/>
      <c r="N752" s="849"/>
      <c r="O752" s="849"/>
      <c r="P752" s="837"/>
      <c r="Q752" s="850"/>
    </row>
    <row r="753" spans="1:17" ht="14.4" customHeight="1" x14ac:dyDescent="0.3">
      <c r="A753" s="831" t="s">
        <v>5667</v>
      </c>
      <c r="B753" s="832" t="s">
        <v>4811</v>
      </c>
      <c r="C753" s="832" t="s">
        <v>4812</v>
      </c>
      <c r="D753" s="832" t="s">
        <v>4843</v>
      </c>
      <c r="E753" s="832" t="s">
        <v>4814</v>
      </c>
      <c r="F753" s="849"/>
      <c r="G753" s="849"/>
      <c r="H753" s="849"/>
      <c r="I753" s="849"/>
      <c r="J753" s="849"/>
      <c r="K753" s="849"/>
      <c r="L753" s="849"/>
      <c r="M753" s="849"/>
      <c r="N753" s="849">
        <v>2</v>
      </c>
      <c r="O753" s="849">
        <v>12142</v>
      </c>
      <c r="P753" s="837"/>
      <c r="Q753" s="850">
        <v>6071</v>
      </c>
    </row>
    <row r="754" spans="1:17" ht="14.4" customHeight="1" x14ac:dyDescent="0.3">
      <c r="A754" s="831" t="s">
        <v>5667</v>
      </c>
      <c r="B754" s="832" t="s">
        <v>4811</v>
      </c>
      <c r="C754" s="832" t="s">
        <v>4728</v>
      </c>
      <c r="D754" s="832" t="s">
        <v>4817</v>
      </c>
      <c r="E754" s="832" t="s">
        <v>4818</v>
      </c>
      <c r="F754" s="849"/>
      <c r="G754" s="849"/>
      <c r="H754" s="849"/>
      <c r="I754" s="849"/>
      <c r="J754" s="849"/>
      <c r="K754" s="849"/>
      <c r="L754" s="849"/>
      <c r="M754" s="849"/>
      <c r="N754" s="849">
        <v>1</v>
      </c>
      <c r="O754" s="849">
        <v>580</v>
      </c>
      <c r="P754" s="837"/>
      <c r="Q754" s="850">
        <v>580</v>
      </c>
    </row>
    <row r="755" spans="1:17" ht="14.4" customHeight="1" thickBot="1" x14ac:dyDescent="0.35">
      <c r="A755" s="839" t="s">
        <v>5667</v>
      </c>
      <c r="B755" s="840" t="s">
        <v>4811</v>
      </c>
      <c r="C755" s="840" t="s">
        <v>4728</v>
      </c>
      <c r="D755" s="840" t="s">
        <v>4817</v>
      </c>
      <c r="E755" s="840" t="s">
        <v>4819</v>
      </c>
      <c r="F755" s="851"/>
      <c r="G755" s="851"/>
      <c r="H755" s="851"/>
      <c r="I755" s="851"/>
      <c r="J755" s="851"/>
      <c r="K755" s="851"/>
      <c r="L755" s="851"/>
      <c r="M755" s="851"/>
      <c r="N755" s="851">
        <v>1</v>
      </c>
      <c r="O755" s="851">
        <v>580</v>
      </c>
      <c r="P755" s="845"/>
      <c r="Q755" s="852">
        <v>580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43" t="s">
        <v>134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65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66"/>
      <c r="B4" s="124">
        <v>2015</v>
      </c>
      <c r="C4" s="125">
        <v>2017</v>
      </c>
      <c r="D4" s="125">
        <v>2018</v>
      </c>
      <c r="E4" s="418" t="s">
        <v>257</v>
      </c>
      <c r="F4" s="419" t="s">
        <v>2</v>
      </c>
      <c r="G4" s="124">
        <v>2015</v>
      </c>
      <c r="H4" s="125">
        <v>2017</v>
      </c>
      <c r="I4" s="125">
        <v>2018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2084.4070000000002</v>
      </c>
      <c r="C5" s="114">
        <v>2020.9190000000001</v>
      </c>
      <c r="D5" s="114">
        <v>1779.771</v>
      </c>
      <c r="E5" s="424">
        <f>IF(OR(D5=0,B5=0),"",D5/B5)</f>
        <v>0.85385003984346619</v>
      </c>
      <c r="F5" s="129">
        <f>IF(OR(D5=0,C5=0),"",D5/C5)</f>
        <v>0.88067408936231484</v>
      </c>
      <c r="G5" s="130">
        <v>241</v>
      </c>
      <c r="H5" s="114">
        <v>230</v>
      </c>
      <c r="I5" s="114">
        <v>216</v>
      </c>
      <c r="J5" s="424">
        <f>IF(OR(I5=0,G5=0),"",I5/G5)</f>
        <v>0.89626556016597514</v>
      </c>
      <c r="K5" s="131">
        <f>IF(OR(I5=0,H5=0),"",I5/H5)</f>
        <v>0.93913043478260871</v>
      </c>
      <c r="L5" s="121"/>
      <c r="M5" s="121"/>
      <c r="N5" s="7">
        <f>D5-C5</f>
        <v>-241.14800000000014</v>
      </c>
      <c r="O5" s="8">
        <f>I5-H5</f>
        <v>-14</v>
      </c>
      <c r="P5" s="7">
        <f>D5-B5</f>
        <v>-304.63600000000019</v>
      </c>
      <c r="Q5" s="8">
        <f>I5-G5</f>
        <v>-25</v>
      </c>
    </row>
    <row r="6" spans="1:17" ht="14.4" hidden="1" customHeight="1" outlineLevel="1" x14ac:dyDescent="0.3">
      <c r="A6" s="441" t="s">
        <v>168</v>
      </c>
      <c r="B6" s="120">
        <v>247.971</v>
      </c>
      <c r="C6" s="113">
        <v>193.42500000000001</v>
      </c>
      <c r="D6" s="113">
        <v>202.595</v>
      </c>
      <c r="E6" s="424">
        <f t="shared" ref="E6:E12" si="0">IF(OR(D6=0,B6=0),"",D6/B6)</f>
        <v>0.81701086014090352</v>
      </c>
      <c r="F6" s="129">
        <f t="shared" ref="F6:F12" si="1">IF(OR(D6=0,C6=0),"",D6/C6)</f>
        <v>1.0474085562879669</v>
      </c>
      <c r="G6" s="133">
        <v>31</v>
      </c>
      <c r="H6" s="113">
        <v>23</v>
      </c>
      <c r="I6" s="113">
        <v>28</v>
      </c>
      <c r="J6" s="425">
        <f t="shared" ref="J6:J12" si="2">IF(OR(I6=0,G6=0),"",I6/G6)</f>
        <v>0.90322580645161288</v>
      </c>
      <c r="K6" s="134">
        <f t="shared" ref="K6:K12" si="3">IF(OR(I6=0,H6=0),"",I6/H6)</f>
        <v>1.2173913043478262</v>
      </c>
      <c r="L6" s="121"/>
      <c r="M6" s="121"/>
      <c r="N6" s="5">
        <f t="shared" ref="N6:N13" si="4">D6-C6</f>
        <v>9.1699999999999875</v>
      </c>
      <c r="O6" s="6">
        <f t="shared" ref="O6:O13" si="5">I6-H6</f>
        <v>5</v>
      </c>
      <c r="P6" s="5">
        <f t="shared" ref="P6:P13" si="6">D6-B6</f>
        <v>-45.376000000000005</v>
      </c>
      <c r="Q6" s="6">
        <f t="shared" ref="Q6:Q13" si="7">I6-G6</f>
        <v>-3</v>
      </c>
    </row>
    <row r="7" spans="1:17" ht="14.4" hidden="1" customHeight="1" outlineLevel="1" x14ac:dyDescent="0.3">
      <c r="A7" s="441" t="s">
        <v>169</v>
      </c>
      <c r="B7" s="120">
        <v>708.48400000000004</v>
      </c>
      <c r="C7" s="113">
        <v>894.36800000000005</v>
      </c>
      <c r="D7" s="113">
        <v>684.06200000000001</v>
      </c>
      <c r="E7" s="424">
        <f t="shared" si="0"/>
        <v>0.96552921449178808</v>
      </c>
      <c r="F7" s="129">
        <f t="shared" si="1"/>
        <v>0.76485518265412</v>
      </c>
      <c r="G7" s="133">
        <v>87</v>
      </c>
      <c r="H7" s="113">
        <v>109</v>
      </c>
      <c r="I7" s="113">
        <v>85</v>
      </c>
      <c r="J7" s="425">
        <f t="shared" si="2"/>
        <v>0.97701149425287359</v>
      </c>
      <c r="K7" s="134">
        <f t="shared" si="3"/>
        <v>0.77981651376146788</v>
      </c>
      <c r="L7" s="121"/>
      <c r="M7" s="121"/>
      <c r="N7" s="5">
        <f t="shared" si="4"/>
        <v>-210.30600000000004</v>
      </c>
      <c r="O7" s="6">
        <f t="shared" si="5"/>
        <v>-24</v>
      </c>
      <c r="P7" s="5">
        <f t="shared" si="6"/>
        <v>-24.422000000000025</v>
      </c>
      <c r="Q7" s="6">
        <f t="shared" si="7"/>
        <v>-2</v>
      </c>
    </row>
    <row r="8" spans="1:17" ht="14.4" hidden="1" customHeight="1" outlineLevel="1" x14ac:dyDescent="0.3">
      <c r="A8" s="441" t="s">
        <v>170</v>
      </c>
      <c r="B8" s="120">
        <v>170.49799999999999</v>
      </c>
      <c r="C8" s="113">
        <v>108.39</v>
      </c>
      <c r="D8" s="113">
        <v>156.63</v>
      </c>
      <c r="E8" s="424">
        <f t="shared" si="0"/>
        <v>0.9186618024844867</v>
      </c>
      <c r="F8" s="129">
        <f t="shared" si="1"/>
        <v>1.4450595073346248</v>
      </c>
      <c r="G8" s="133">
        <v>18</v>
      </c>
      <c r="H8" s="113">
        <v>16</v>
      </c>
      <c r="I8" s="113">
        <v>22</v>
      </c>
      <c r="J8" s="425">
        <f t="shared" si="2"/>
        <v>1.2222222222222223</v>
      </c>
      <c r="K8" s="134">
        <f t="shared" si="3"/>
        <v>1.375</v>
      </c>
      <c r="L8" s="121"/>
      <c r="M8" s="121"/>
      <c r="N8" s="5">
        <f t="shared" si="4"/>
        <v>48.239999999999995</v>
      </c>
      <c r="O8" s="6">
        <f t="shared" si="5"/>
        <v>6</v>
      </c>
      <c r="P8" s="5">
        <f t="shared" si="6"/>
        <v>-13.867999999999995</v>
      </c>
      <c r="Q8" s="6">
        <f t="shared" si="7"/>
        <v>4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273.66399999999999</v>
      </c>
      <c r="C10" s="113">
        <v>246.60900000000001</v>
      </c>
      <c r="D10" s="113">
        <v>339.18400000000003</v>
      </c>
      <c r="E10" s="424">
        <f t="shared" si="0"/>
        <v>1.2394176800748364</v>
      </c>
      <c r="F10" s="129">
        <f t="shared" si="1"/>
        <v>1.3753918145728665</v>
      </c>
      <c r="G10" s="133">
        <v>34</v>
      </c>
      <c r="H10" s="113">
        <v>29</v>
      </c>
      <c r="I10" s="113">
        <v>44</v>
      </c>
      <c r="J10" s="425">
        <f t="shared" si="2"/>
        <v>1.2941176470588236</v>
      </c>
      <c r="K10" s="134">
        <f t="shared" si="3"/>
        <v>1.5172413793103448</v>
      </c>
      <c r="L10" s="121"/>
      <c r="M10" s="121"/>
      <c r="N10" s="5">
        <f t="shared" si="4"/>
        <v>92.575000000000017</v>
      </c>
      <c r="O10" s="6">
        <f t="shared" si="5"/>
        <v>15</v>
      </c>
      <c r="P10" s="5">
        <f t="shared" si="6"/>
        <v>65.520000000000039</v>
      </c>
      <c r="Q10" s="6">
        <f t="shared" si="7"/>
        <v>10</v>
      </c>
    </row>
    <row r="11" spans="1:17" ht="14.4" hidden="1" customHeight="1" outlineLevel="1" x14ac:dyDescent="0.3">
      <c r="A11" s="441" t="s">
        <v>173</v>
      </c>
      <c r="B11" s="120">
        <v>77.846999999999994</v>
      </c>
      <c r="C11" s="113">
        <v>73.852999999999994</v>
      </c>
      <c r="D11" s="113">
        <v>179.03200000000001</v>
      </c>
      <c r="E11" s="424">
        <f t="shared" si="0"/>
        <v>2.2997931840661816</v>
      </c>
      <c r="F11" s="129">
        <f t="shared" si="1"/>
        <v>2.424166926191218</v>
      </c>
      <c r="G11" s="133">
        <v>10</v>
      </c>
      <c r="H11" s="113">
        <v>9</v>
      </c>
      <c r="I11" s="113">
        <v>11</v>
      </c>
      <c r="J11" s="425">
        <f t="shared" si="2"/>
        <v>1.1000000000000001</v>
      </c>
      <c r="K11" s="134">
        <f t="shared" si="3"/>
        <v>1.2222222222222223</v>
      </c>
      <c r="L11" s="121"/>
      <c r="M11" s="121"/>
      <c r="N11" s="5">
        <f t="shared" si="4"/>
        <v>105.17900000000002</v>
      </c>
      <c r="O11" s="6">
        <f t="shared" si="5"/>
        <v>2</v>
      </c>
      <c r="P11" s="5">
        <f t="shared" si="6"/>
        <v>101.18500000000002</v>
      </c>
      <c r="Q11" s="6">
        <f t="shared" si="7"/>
        <v>1</v>
      </c>
    </row>
    <row r="12" spans="1:17" ht="14.4" hidden="1" customHeight="1" outlineLevel="1" thickBot="1" x14ac:dyDescent="0.35">
      <c r="A12" s="442" t="s">
        <v>208</v>
      </c>
      <c r="B12" s="238">
        <v>8.6449999999999996</v>
      </c>
      <c r="C12" s="239">
        <v>18.131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1</v>
      </c>
      <c r="H12" s="239">
        <v>2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-18.131</v>
      </c>
      <c r="O12" s="244">
        <f t="shared" si="5"/>
        <v>-2</v>
      </c>
      <c r="P12" s="243">
        <f t="shared" si="6"/>
        <v>-8.6449999999999996</v>
      </c>
      <c r="Q12" s="244">
        <f t="shared" si="7"/>
        <v>-1</v>
      </c>
    </row>
    <row r="13" spans="1:17" ht="14.4" customHeight="1" collapsed="1" thickBot="1" x14ac:dyDescent="0.35">
      <c r="A13" s="117" t="s">
        <v>3</v>
      </c>
      <c r="B13" s="115">
        <f>SUM(B5:B12)</f>
        <v>3571.5160000000005</v>
      </c>
      <c r="C13" s="116">
        <f>SUM(C5:C12)</f>
        <v>3555.6949999999997</v>
      </c>
      <c r="D13" s="116">
        <f>SUM(D5:D12)</f>
        <v>3341.2740000000003</v>
      </c>
      <c r="E13" s="420">
        <f>IF(OR(D13=0,B13=0),0,D13/B13)</f>
        <v>0.9355338181321321</v>
      </c>
      <c r="F13" s="135">
        <f>IF(OR(D13=0,C13=0),0,D13/C13)</f>
        <v>0.93969645877950736</v>
      </c>
      <c r="G13" s="136">
        <f>SUM(G5:G12)</f>
        <v>422</v>
      </c>
      <c r="H13" s="116">
        <f>SUM(H5:H12)</f>
        <v>418</v>
      </c>
      <c r="I13" s="116">
        <f>SUM(I5:I12)</f>
        <v>406</v>
      </c>
      <c r="J13" s="420">
        <f>IF(OR(I13=0,G13=0),0,I13/G13)</f>
        <v>0.96208530805687209</v>
      </c>
      <c r="K13" s="137">
        <f>IF(OR(I13=0,H13=0),0,I13/H13)</f>
        <v>0.9712918660287081</v>
      </c>
      <c r="L13" s="121"/>
      <c r="M13" s="121"/>
      <c r="N13" s="127">
        <f t="shared" si="4"/>
        <v>-214.42099999999937</v>
      </c>
      <c r="O13" s="138">
        <f t="shared" si="5"/>
        <v>-12</v>
      </c>
      <c r="P13" s="127">
        <f t="shared" si="6"/>
        <v>-230.24200000000019</v>
      </c>
      <c r="Q13" s="138">
        <f t="shared" si="7"/>
        <v>-16</v>
      </c>
    </row>
    <row r="14" spans="1:17" ht="14.4" customHeight="1" x14ac:dyDescent="0.3">
      <c r="A14" s="139"/>
      <c r="B14" s="644"/>
      <c r="C14" s="644"/>
      <c r="D14" s="644"/>
      <c r="E14" s="667"/>
      <c r="F14" s="644"/>
      <c r="G14" s="644"/>
      <c r="H14" s="644"/>
      <c r="I14" s="644"/>
      <c r="J14" s="667"/>
      <c r="K14" s="644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68" t="s">
        <v>258</v>
      </c>
      <c r="B16" s="670" t="s">
        <v>70</v>
      </c>
      <c r="C16" s="671"/>
      <c r="D16" s="671"/>
      <c r="E16" s="672"/>
      <c r="F16" s="673"/>
      <c r="G16" s="670" t="s">
        <v>240</v>
      </c>
      <c r="H16" s="671"/>
      <c r="I16" s="671"/>
      <c r="J16" s="672"/>
      <c r="K16" s="673"/>
      <c r="L16" s="661" t="s">
        <v>178</v>
      </c>
      <c r="M16" s="662"/>
      <c r="N16" s="155"/>
      <c r="O16" s="155"/>
      <c r="P16" s="155"/>
      <c r="Q16" s="155"/>
    </row>
    <row r="17" spans="1:17" ht="14.4" customHeight="1" thickBot="1" x14ac:dyDescent="0.35">
      <c r="A17" s="669"/>
      <c r="B17" s="140">
        <v>2015</v>
      </c>
      <c r="C17" s="141">
        <v>2017</v>
      </c>
      <c r="D17" s="141">
        <v>2018</v>
      </c>
      <c r="E17" s="141" t="s">
        <v>257</v>
      </c>
      <c r="F17" s="142" t="s">
        <v>2</v>
      </c>
      <c r="G17" s="140">
        <v>2015</v>
      </c>
      <c r="H17" s="141">
        <v>2017</v>
      </c>
      <c r="I17" s="141">
        <v>2018</v>
      </c>
      <c r="J17" s="141" t="s">
        <v>257</v>
      </c>
      <c r="K17" s="142" t="s">
        <v>2</v>
      </c>
      <c r="L17" s="663" t="s">
        <v>179</v>
      </c>
      <c r="M17" s="66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2053.808</v>
      </c>
      <c r="C18" s="114">
        <v>1938.9860000000001</v>
      </c>
      <c r="D18" s="114">
        <v>1733.0550000000001</v>
      </c>
      <c r="E18" s="424">
        <f>IF(OR(D18=0,B18=0),"",D18/B18)</f>
        <v>0.84382522611656008</v>
      </c>
      <c r="F18" s="129">
        <f>IF(OR(D18=0,C18=0),"",D18/C18)</f>
        <v>0.89379448845943188</v>
      </c>
      <c r="G18" s="119">
        <v>239</v>
      </c>
      <c r="H18" s="114">
        <v>222</v>
      </c>
      <c r="I18" s="114">
        <v>212</v>
      </c>
      <c r="J18" s="424">
        <f>IF(OR(I18=0,G18=0),"",I18/G18)</f>
        <v>0.88702928870292885</v>
      </c>
      <c r="K18" s="131">
        <f>IF(OR(I18=0,H18=0),"",I18/H18)</f>
        <v>0.95495495495495497</v>
      </c>
      <c r="L18" s="659">
        <v>0.91871999999999998</v>
      </c>
      <c r="M18" s="660"/>
      <c r="N18" s="145">
        <f t="shared" ref="N18:N26" si="8">D18-C18</f>
        <v>-205.93100000000004</v>
      </c>
      <c r="O18" s="146">
        <f t="shared" ref="O18:O26" si="9">I18-H18</f>
        <v>-10</v>
      </c>
      <c r="P18" s="145">
        <f t="shared" ref="P18:P26" si="10">D18-B18</f>
        <v>-320.75299999999993</v>
      </c>
      <c r="Q18" s="146">
        <f t="shared" ref="Q18:Q26" si="11">I18-G18</f>
        <v>-27</v>
      </c>
    </row>
    <row r="19" spans="1:17" ht="14.4" hidden="1" customHeight="1" outlineLevel="1" x14ac:dyDescent="0.3">
      <c r="A19" s="441" t="s">
        <v>168</v>
      </c>
      <c r="B19" s="120">
        <v>223.46600000000001</v>
      </c>
      <c r="C19" s="113">
        <v>193.42500000000001</v>
      </c>
      <c r="D19" s="113">
        <v>185.84700000000001</v>
      </c>
      <c r="E19" s="425">
        <f t="shared" ref="E19:E25" si="12">IF(OR(D19=0,B19=0),"",D19/B19)</f>
        <v>0.83165671735297542</v>
      </c>
      <c r="F19" s="132">
        <f t="shared" ref="F19:F25" si="13">IF(OR(D19=0,C19=0),"",D19/C19)</f>
        <v>0.96082202404032568</v>
      </c>
      <c r="G19" s="120">
        <v>28</v>
      </c>
      <c r="H19" s="113">
        <v>23</v>
      </c>
      <c r="I19" s="113">
        <v>26</v>
      </c>
      <c r="J19" s="425">
        <f t="shared" ref="J19:J25" si="14">IF(OR(I19=0,G19=0),"",I19/G19)</f>
        <v>0.9285714285714286</v>
      </c>
      <c r="K19" s="134">
        <f t="shared" ref="K19:K25" si="15">IF(OR(I19=0,H19=0),"",I19/H19)</f>
        <v>1.1304347826086956</v>
      </c>
      <c r="L19" s="659">
        <v>0.99456</v>
      </c>
      <c r="M19" s="660"/>
      <c r="N19" s="147">
        <f t="shared" si="8"/>
        <v>-7.578000000000003</v>
      </c>
      <c r="O19" s="148">
        <f t="shared" si="9"/>
        <v>3</v>
      </c>
      <c r="P19" s="147">
        <f t="shared" si="10"/>
        <v>-37.619</v>
      </c>
      <c r="Q19" s="148">
        <f t="shared" si="11"/>
        <v>-2</v>
      </c>
    </row>
    <row r="20" spans="1:17" ht="14.4" hidden="1" customHeight="1" outlineLevel="1" x14ac:dyDescent="0.3">
      <c r="A20" s="441" t="s">
        <v>169</v>
      </c>
      <c r="B20" s="120">
        <v>705.54700000000003</v>
      </c>
      <c r="C20" s="113">
        <v>885.85299999999995</v>
      </c>
      <c r="D20" s="113">
        <v>643.61199999999997</v>
      </c>
      <c r="E20" s="425">
        <f t="shared" si="12"/>
        <v>0.91221704578149998</v>
      </c>
      <c r="F20" s="132">
        <f t="shared" si="13"/>
        <v>0.72654492336764676</v>
      </c>
      <c r="G20" s="120">
        <v>86</v>
      </c>
      <c r="H20" s="113">
        <v>108</v>
      </c>
      <c r="I20" s="113">
        <v>82</v>
      </c>
      <c r="J20" s="425">
        <f t="shared" si="14"/>
        <v>0.95348837209302328</v>
      </c>
      <c r="K20" s="134">
        <f t="shared" si="15"/>
        <v>0.7592592592592593</v>
      </c>
      <c r="L20" s="659">
        <v>0.96671999999999991</v>
      </c>
      <c r="M20" s="660"/>
      <c r="N20" s="147">
        <f t="shared" si="8"/>
        <v>-242.24099999999999</v>
      </c>
      <c r="O20" s="148">
        <f t="shared" si="9"/>
        <v>-26</v>
      </c>
      <c r="P20" s="147">
        <f t="shared" si="10"/>
        <v>-61.935000000000059</v>
      </c>
      <c r="Q20" s="148">
        <f t="shared" si="11"/>
        <v>-4</v>
      </c>
    </row>
    <row r="21" spans="1:17" ht="14.4" hidden="1" customHeight="1" outlineLevel="1" x14ac:dyDescent="0.3">
      <c r="A21" s="441" t="s">
        <v>170</v>
      </c>
      <c r="B21" s="120">
        <v>170.49799999999999</v>
      </c>
      <c r="C21" s="113">
        <v>108.39</v>
      </c>
      <c r="D21" s="113">
        <v>156.63</v>
      </c>
      <c r="E21" s="425">
        <f t="shared" si="12"/>
        <v>0.9186618024844867</v>
      </c>
      <c r="F21" s="132">
        <f t="shared" si="13"/>
        <v>1.4450595073346248</v>
      </c>
      <c r="G21" s="120">
        <v>18</v>
      </c>
      <c r="H21" s="113">
        <v>16</v>
      </c>
      <c r="I21" s="113">
        <v>22</v>
      </c>
      <c r="J21" s="425">
        <f t="shared" si="14"/>
        <v>1.2222222222222223</v>
      </c>
      <c r="K21" s="134">
        <f t="shared" si="15"/>
        <v>1.375</v>
      </c>
      <c r="L21" s="659">
        <v>1.11744</v>
      </c>
      <c r="M21" s="660"/>
      <c r="N21" s="147">
        <f t="shared" si="8"/>
        <v>48.239999999999995</v>
      </c>
      <c r="O21" s="148">
        <f t="shared" si="9"/>
        <v>6</v>
      </c>
      <c r="P21" s="147">
        <f t="shared" si="10"/>
        <v>-13.867999999999995</v>
      </c>
      <c r="Q21" s="148">
        <f t="shared" si="11"/>
        <v>4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59">
        <v>0.96</v>
      </c>
      <c r="M22" s="66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273.66399999999999</v>
      </c>
      <c r="C23" s="113">
        <v>246.60900000000001</v>
      </c>
      <c r="D23" s="113">
        <v>321.64499999999998</v>
      </c>
      <c r="E23" s="425">
        <f t="shared" si="12"/>
        <v>1.1753281396164639</v>
      </c>
      <c r="F23" s="132">
        <f t="shared" si="13"/>
        <v>1.3042711336569224</v>
      </c>
      <c r="G23" s="120">
        <v>34</v>
      </c>
      <c r="H23" s="113">
        <v>29</v>
      </c>
      <c r="I23" s="113">
        <v>42</v>
      </c>
      <c r="J23" s="425">
        <f t="shared" si="14"/>
        <v>1.2352941176470589</v>
      </c>
      <c r="K23" s="134">
        <f t="shared" si="15"/>
        <v>1.4482758620689655</v>
      </c>
      <c r="L23" s="659">
        <v>0.98495999999999995</v>
      </c>
      <c r="M23" s="660"/>
      <c r="N23" s="147">
        <f t="shared" si="8"/>
        <v>75.035999999999973</v>
      </c>
      <c r="O23" s="148">
        <f t="shared" si="9"/>
        <v>13</v>
      </c>
      <c r="P23" s="147">
        <f t="shared" si="10"/>
        <v>47.980999999999995</v>
      </c>
      <c r="Q23" s="148">
        <f t="shared" si="11"/>
        <v>8</v>
      </c>
    </row>
    <row r="24" spans="1:17" ht="14.4" hidden="1" customHeight="1" outlineLevel="1" x14ac:dyDescent="0.3">
      <c r="A24" s="441" t="s">
        <v>173</v>
      </c>
      <c r="B24" s="120">
        <v>77.846999999999994</v>
      </c>
      <c r="C24" s="113">
        <v>73.852999999999994</v>
      </c>
      <c r="D24" s="113">
        <v>179.03200000000001</v>
      </c>
      <c r="E24" s="425">
        <f t="shared" si="12"/>
        <v>2.2997931840661816</v>
      </c>
      <c r="F24" s="132">
        <f t="shared" si="13"/>
        <v>2.424166926191218</v>
      </c>
      <c r="G24" s="120">
        <v>10</v>
      </c>
      <c r="H24" s="113">
        <v>9</v>
      </c>
      <c r="I24" s="113">
        <v>11</v>
      </c>
      <c r="J24" s="425">
        <f t="shared" si="14"/>
        <v>1.1000000000000001</v>
      </c>
      <c r="K24" s="134">
        <f t="shared" si="15"/>
        <v>1.2222222222222223</v>
      </c>
      <c r="L24" s="659">
        <v>1.0147199999999998</v>
      </c>
      <c r="M24" s="660"/>
      <c r="N24" s="147">
        <f t="shared" si="8"/>
        <v>105.17900000000002</v>
      </c>
      <c r="O24" s="148">
        <f t="shared" si="9"/>
        <v>2</v>
      </c>
      <c r="P24" s="147">
        <f t="shared" si="10"/>
        <v>101.18500000000002</v>
      </c>
      <c r="Q24" s="148">
        <f t="shared" si="11"/>
        <v>1</v>
      </c>
    </row>
    <row r="25" spans="1:17" ht="14.4" hidden="1" customHeight="1" outlineLevel="1" thickBot="1" x14ac:dyDescent="0.35">
      <c r="A25" s="442" t="s">
        <v>208</v>
      </c>
      <c r="B25" s="238">
        <v>8.6449999999999996</v>
      </c>
      <c r="C25" s="239">
        <v>18.131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1</v>
      </c>
      <c r="H25" s="239">
        <v>2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-18.131</v>
      </c>
      <c r="O25" s="246">
        <f t="shared" si="9"/>
        <v>-2</v>
      </c>
      <c r="P25" s="245">
        <f t="shared" si="10"/>
        <v>-8.6449999999999996</v>
      </c>
      <c r="Q25" s="246">
        <f t="shared" si="11"/>
        <v>-1</v>
      </c>
    </row>
    <row r="26" spans="1:17" ht="14.4" customHeight="1" collapsed="1" thickBot="1" x14ac:dyDescent="0.35">
      <c r="A26" s="445" t="s">
        <v>3</v>
      </c>
      <c r="B26" s="149">
        <f>SUM(B18:B25)</f>
        <v>3513.4750000000004</v>
      </c>
      <c r="C26" s="150">
        <f>SUM(C18:C25)</f>
        <v>3465.2469999999998</v>
      </c>
      <c r="D26" s="150">
        <f>SUM(D18:D25)</f>
        <v>3219.8210000000004</v>
      </c>
      <c r="E26" s="421">
        <f>IF(OR(D26=0,B26=0),0,D26/B26)</f>
        <v>0.91642063768775928</v>
      </c>
      <c r="F26" s="151">
        <f>IF(OR(D26=0,C26=0),0,D26/C26)</f>
        <v>0.92917503427605608</v>
      </c>
      <c r="G26" s="149">
        <f>SUM(G18:G25)</f>
        <v>416</v>
      </c>
      <c r="H26" s="150">
        <f>SUM(H18:H25)</f>
        <v>409</v>
      </c>
      <c r="I26" s="150">
        <f>SUM(I18:I25)</f>
        <v>395</v>
      </c>
      <c r="J26" s="421">
        <f>IF(OR(I26=0,G26=0),0,I26/G26)</f>
        <v>0.94951923076923073</v>
      </c>
      <c r="K26" s="152">
        <f>IF(OR(I26=0,H26=0),0,I26/H26)</f>
        <v>0.96577017114914421</v>
      </c>
      <c r="L26" s="121"/>
      <c r="M26" s="121"/>
      <c r="N26" s="143">
        <f t="shared" si="8"/>
        <v>-245.42599999999948</v>
      </c>
      <c r="O26" s="153">
        <f t="shared" si="9"/>
        <v>-14</v>
      </c>
      <c r="P26" s="143">
        <f t="shared" si="10"/>
        <v>-293.654</v>
      </c>
      <c r="Q26" s="153">
        <f t="shared" si="11"/>
        <v>-21</v>
      </c>
    </row>
    <row r="27" spans="1:17" ht="14.4" customHeight="1" x14ac:dyDescent="0.3">
      <c r="A27" s="154"/>
      <c r="B27" s="644" t="s">
        <v>206</v>
      </c>
      <c r="C27" s="645"/>
      <c r="D27" s="645"/>
      <c r="E27" s="646"/>
      <c r="F27" s="645"/>
      <c r="G27" s="644" t="s">
        <v>207</v>
      </c>
      <c r="H27" s="645"/>
      <c r="I27" s="645"/>
      <c r="J27" s="646"/>
      <c r="K27" s="645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53" t="s">
        <v>259</v>
      </c>
      <c r="B29" s="655" t="s">
        <v>70</v>
      </c>
      <c r="C29" s="656"/>
      <c r="D29" s="656"/>
      <c r="E29" s="657"/>
      <c r="F29" s="658"/>
      <c r="G29" s="656" t="s">
        <v>240</v>
      </c>
      <c r="H29" s="656"/>
      <c r="I29" s="656"/>
      <c r="J29" s="657"/>
      <c r="K29" s="658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54"/>
      <c r="B30" s="157">
        <v>2015</v>
      </c>
      <c r="C30" s="158">
        <v>2017</v>
      </c>
      <c r="D30" s="158">
        <v>2018</v>
      </c>
      <c r="E30" s="158" t="s">
        <v>257</v>
      </c>
      <c r="F30" s="159" t="s">
        <v>2</v>
      </c>
      <c r="G30" s="158">
        <v>2015</v>
      </c>
      <c r="H30" s="158">
        <v>2017</v>
      </c>
      <c r="I30" s="158">
        <v>2018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30.599</v>
      </c>
      <c r="C31" s="114">
        <v>81.933000000000007</v>
      </c>
      <c r="D31" s="114">
        <v>46.716000000000001</v>
      </c>
      <c r="E31" s="424">
        <f>IF(OR(D31=0,B31=0),"",D31/B31)</f>
        <v>1.5267165593646852</v>
      </c>
      <c r="F31" s="129">
        <f>IF(OR(D31=0,C31=0),"",D31/C31)</f>
        <v>0.57017319028962687</v>
      </c>
      <c r="G31" s="130">
        <v>2</v>
      </c>
      <c r="H31" s="114">
        <v>8</v>
      </c>
      <c r="I31" s="114">
        <v>4</v>
      </c>
      <c r="J31" s="424">
        <f>IF(OR(I31=0,G31=0),"",I31/G31)</f>
        <v>2</v>
      </c>
      <c r="K31" s="131">
        <f>IF(OR(I31=0,H31=0),"",I31/H31)</f>
        <v>0.5</v>
      </c>
      <c r="L31" s="155"/>
      <c r="M31" s="155"/>
      <c r="N31" s="145">
        <f t="shared" ref="N31:N39" si="16">D31-C31</f>
        <v>-35.217000000000006</v>
      </c>
      <c r="O31" s="146">
        <f t="shared" ref="O31:O39" si="17">I31-H31</f>
        <v>-4</v>
      </c>
      <c r="P31" s="145">
        <f t="shared" ref="P31:P39" si="18">D31-B31</f>
        <v>16.117000000000001</v>
      </c>
      <c r="Q31" s="146">
        <f t="shared" ref="Q31:Q39" si="19">I31-G31</f>
        <v>2</v>
      </c>
    </row>
    <row r="32" spans="1:17" ht="14.4" hidden="1" customHeight="1" outlineLevel="1" x14ac:dyDescent="0.3">
      <c r="A32" s="441" t="s">
        <v>168</v>
      </c>
      <c r="B32" s="120">
        <v>24.504999999999999</v>
      </c>
      <c r="C32" s="113">
        <v>0</v>
      </c>
      <c r="D32" s="113">
        <v>16.748000000000001</v>
      </c>
      <c r="E32" s="425">
        <f t="shared" ref="E32:E38" si="20">IF(OR(D32=0,B32=0),"",D32/B32)</f>
        <v>0.68345235666190585</v>
      </c>
      <c r="F32" s="132" t="str">
        <f t="shared" ref="F32:F38" si="21">IF(OR(D32=0,C32=0),"",D32/C32)</f>
        <v/>
      </c>
      <c r="G32" s="133">
        <v>3</v>
      </c>
      <c r="H32" s="113">
        <v>0</v>
      </c>
      <c r="I32" s="113">
        <v>2</v>
      </c>
      <c r="J32" s="425">
        <f t="shared" ref="J32:J38" si="22">IF(OR(I32=0,G32=0),"",I32/G32)</f>
        <v>0.66666666666666663</v>
      </c>
      <c r="K32" s="134" t="str">
        <f t="shared" ref="K32:K38" si="23">IF(OR(I32=0,H32=0),"",I32/H32)</f>
        <v/>
      </c>
      <c r="L32" s="155"/>
      <c r="M32" s="155"/>
      <c r="N32" s="147">
        <f t="shared" si="16"/>
        <v>16.748000000000001</v>
      </c>
      <c r="O32" s="148">
        <f t="shared" si="17"/>
        <v>2</v>
      </c>
      <c r="P32" s="147">
        <f t="shared" si="18"/>
        <v>-7.7569999999999979</v>
      </c>
      <c r="Q32" s="148">
        <f t="shared" si="19"/>
        <v>-1</v>
      </c>
    </row>
    <row r="33" spans="1:17" ht="14.4" hidden="1" customHeight="1" outlineLevel="1" x14ac:dyDescent="0.3">
      <c r="A33" s="441" t="s">
        <v>169</v>
      </c>
      <c r="B33" s="120">
        <v>2.9369999999999998</v>
      </c>
      <c r="C33" s="113">
        <v>8.5150000000000006</v>
      </c>
      <c r="D33" s="113">
        <v>40.450000000000003</v>
      </c>
      <c r="E33" s="425">
        <f t="shared" si="20"/>
        <v>13.772557030983998</v>
      </c>
      <c r="F33" s="132">
        <f t="shared" si="21"/>
        <v>4.7504403992953614</v>
      </c>
      <c r="G33" s="133">
        <v>1</v>
      </c>
      <c r="H33" s="113">
        <v>1</v>
      </c>
      <c r="I33" s="113">
        <v>3</v>
      </c>
      <c r="J33" s="425">
        <f t="shared" si="22"/>
        <v>3</v>
      </c>
      <c r="K33" s="134">
        <f t="shared" si="23"/>
        <v>3</v>
      </c>
      <c r="L33" s="155"/>
      <c r="M33" s="155"/>
      <c r="N33" s="147">
        <f t="shared" si="16"/>
        <v>31.935000000000002</v>
      </c>
      <c r="O33" s="148">
        <f t="shared" si="17"/>
        <v>2</v>
      </c>
      <c r="P33" s="147">
        <f t="shared" si="18"/>
        <v>37.513000000000005</v>
      </c>
      <c r="Q33" s="148">
        <f t="shared" si="19"/>
        <v>2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17.539000000000001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2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17.539000000000001</v>
      </c>
      <c r="O36" s="148">
        <f t="shared" si="17"/>
        <v>2</v>
      </c>
      <c r="P36" s="147">
        <f t="shared" si="18"/>
        <v>17.539000000000001</v>
      </c>
      <c r="Q36" s="148">
        <f t="shared" si="19"/>
        <v>2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58.040999999999997</v>
      </c>
      <c r="C39" s="162">
        <f>SUM(C31:C38)</f>
        <v>90.448000000000008</v>
      </c>
      <c r="D39" s="162">
        <f>SUM(D31:D38)</f>
        <v>121.453</v>
      </c>
      <c r="E39" s="422">
        <f>IF(OR(D39=0,B39=0),0,D39/B39)</f>
        <v>2.0925380334591068</v>
      </c>
      <c r="F39" s="163">
        <f>IF(OR(D39=0,C39=0),0,D39/C39)</f>
        <v>1.3427936493897046</v>
      </c>
      <c r="G39" s="164">
        <f>SUM(G31:G38)</f>
        <v>6</v>
      </c>
      <c r="H39" s="162">
        <f>SUM(H31:H38)</f>
        <v>9</v>
      </c>
      <c r="I39" s="162">
        <f>SUM(I31:I38)</f>
        <v>11</v>
      </c>
      <c r="J39" s="422">
        <f>IF(OR(I39=0,G39=0),0,I39/G39)</f>
        <v>1.8333333333333333</v>
      </c>
      <c r="K39" s="165">
        <f>IF(OR(I39=0,H39=0),0,I39/H39)</f>
        <v>1.2222222222222223</v>
      </c>
      <c r="L39" s="155"/>
      <c r="M39" s="155"/>
      <c r="N39" s="160">
        <f t="shared" si="16"/>
        <v>31.004999999999995</v>
      </c>
      <c r="O39" s="166">
        <f t="shared" si="17"/>
        <v>2</v>
      </c>
      <c r="P39" s="160">
        <f t="shared" si="18"/>
        <v>63.412000000000006</v>
      </c>
      <c r="Q39" s="166">
        <f t="shared" si="19"/>
        <v>5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47" t="s">
        <v>260</v>
      </c>
      <c r="B42" s="649" t="s">
        <v>70</v>
      </c>
      <c r="C42" s="650"/>
      <c r="D42" s="650"/>
      <c r="E42" s="651"/>
      <c r="F42" s="652"/>
      <c r="G42" s="650" t="s">
        <v>240</v>
      </c>
      <c r="H42" s="650"/>
      <c r="I42" s="650"/>
      <c r="J42" s="651"/>
      <c r="K42" s="652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8"/>
      <c r="B43" s="407">
        <v>2015</v>
      </c>
      <c r="C43" s="408">
        <v>2017</v>
      </c>
      <c r="D43" s="408">
        <v>2018</v>
      </c>
      <c r="E43" s="408" t="s">
        <v>257</v>
      </c>
      <c r="F43" s="409" t="s">
        <v>2</v>
      </c>
      <c r="G43" s="408">
        <v>2015</v>
      </c>
      <c r="H43" s="408">
        <v>2017</v>
      </c>
      <c r="I43" s="408">
        <v>2018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323</v>
      </c>
    </row>
    <row r="56" spans="1:17" ht="14.4" customHeight="1" x14ac:dyDescent="0.25">
      <c r="A56" s="386" t="s">
        <v>324</v>
      </c>
    </row>
    <row r="57" spans="1:17" ht="14.4" customHeight="1" x14ac:dyDescent="0.25">
      <c r="A57" s="385" t="s">
        <v>325</v>
      </c>
    </row>
    <row r="58" spans="1:17" ht="14.4" customHeight="1" x14ac:dyDescent="0.25">
      <c r="A58" s="386" t="s">
        <v>326</v>
      </c>
    </row>
    <row r="59" spans="1:17" ht="14.4" customHeight="1" x14ac:dyDescent="0.25">
      <c r="A59" s="386" t="s">
        <v>263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510</v>
      </c>
      <c r="C33" s="199">
        <v>416</v>
      </c>
      <c r="D33" s="84">
        <f>IF(C33="","",C33-B33)</f>
        <v>-94</v>
      </c>
      <c r="E33" s="85">
        <f>IF(C33="","",C33/B33)</f>
        <v>0.81568627450980391</v>
      </c>
      <c r="F33" s="86">
        <v>17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1283</v>
      </c>
      <c r="C34" s="200">
        <v>1150</v>
      </c>
      <c r="D34" s="87">
        <f t="shared" ref="D34:D45" si="0">IF(C34="","",C34-B34)</f>
        <v>-133</v>
      </c>
      <c r="E34" s="88">
        <f t="shared" ref="E34:E45" si="1">IF(C34="","",C34/B34)</f>
        <v>0.89633671083398281</v>
      </c>
      <c r="F34" s="89">
        <v>107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2003</v>
      </c>
      <c r="C35" s="200">
        <v>1889</v>
      </c>
      <c r="D35" s="87">
        <f t="shared" si="0"/>
        <v>-114</v>
      </c>
      <c r="E35" s="88">
        <f t="shared" si="1"/>
        <v>0.94308537194208686</v>
      </c>
      <c r="F35" s="89">
        <v>227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>
        <v>2701</v>
      </c>
      <c r="C36" s="200">
        <v>2533</v>
      </c>
      <c r="D36" s="87">
        <f t="shared" si="0"/>
        <v>-168</v>
      </c>
      <c r="E36" s="88">
        <f t="shared" si="1"/>
        <v>0.93780081451314323</v>
      </c>
      <c r="F36" s="89">
        <v>288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>
        <v>3252</v>
      </c>
      <c r="C37" s="200">
        <v>2980</v>
      </c>
      <c r="D37" s="87">
        <f t="shared" si="0"/>
        <v>-272</v>
      </c>
      <c r="E37" s="88">
        <f t="shared" si="1"/>
        <v>0.91635916359163594</v>
      </c>
      <c r="F37" s="89">
        <v>304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>
        <v>4343</v>
      </c>
      <c r="C38" s="200">
        <v>3971</v>
      </c>
      <c r="D38" s="87">
        <f t="shared" si="0"/>
        <v>-372</v>
      </c>
      <c r="E38" s="88">
        <f t="shared" si="1"/>
        <v>0.91434492286437941</v>
      </c>
      <c r="F38" s="89">
        <v>383</v>
      </c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>
        <v>4890</v>
      </c>
      <c r="C39" s="200">
        <v>4481</v>
      </c>
      <c r="D39" s="87">
        <f t="shared" si="0"/>
        <v>-409</v>
      </c>
      <c r="E39" s="88">
        <f t="shared" si="1"/>
        <v>0.91635991820040896</v>
      </c>
      <c r="F39" s="89">
        <v>430</v>
      </c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78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82" t="s">
        <v>5815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2017</v>
      </c>
      <c r="F3" s="688"/>
      <c r="G3" s="689"/>
      <c r="H3" s="687">
        <v>2018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9" t="s">
        <v>5669</v>
      </c>
      <c r="B5" s="950"/>
      <c r="C5" s="951"/>
      <c r="D5" s="952"/>
      <c r="E5" s="953"/>
      <c r="F5" s="954"/>
      <c r="G5" s="955"/>
      <c r="H5" s="956">
        <v>1</v>
      </c>
      <c r="I5" s="957">
        <v>82.71</v>
      </c>
      <c r="J5" s="958">
        <v>141</v>
      </c>
      <c r="K5" s="959">
        <v>81.209999999999994</v>
      </c>
      <c r="L5" s="960">
        <v>75</v>
      </c>
      <c r="M5" s="960">
        <v>372</v>
      </c>
      <c r="N5" s="961">
        <v>124</v>
      </c>
      <c r="O5" s="960" t="s">
        <v>5670</v>
      </c>
      <c r="P5" s="962" t="s">
        <v>5671</v>
      </c>
      <c r="Q5" s="963">
        <f>H5-B5</f>
        <v>1</v>
      </c>
      <c r="R5" s="976">
        <f>I5-C5</f>
        <v>82.71</v>
      </c>
      <c r="S5" s="963">
        <f>H5-E5</f>
        <v>1</v>
      </c>
      <c r="T5" s="976">
        <f>I5-F5</f>
        <v>82.71</v>
      </c>
      <c r="U5" s="986">
        <v>124</v>
      </c>
      <c r="V5" s="950">
        <v>141</v>
      </c>
      <c r="W5" s="950">
        <v>17</v>
      </c>
      <c r="X5" s="987">
        <v>1.1370967741935485</v>
      </c>
      <c r="Y5" s="988">
        <v>17</v>
      </c>
    </row>
    <row r="6" spans="1:25" ht="14.4" customHeight="1" x14ac:dyDescent="0.3">
      <c r="A6" s="947" t="s">
        <v>5672</v>
      </c>
      <c r="B6" s="920">
        <v>4</v>
      </c>
      <c r="C6" s="921">
        <v>135.27000000000001</v>
      </c>
      <c r="D6" s="922">
        <v>31</v>
      </c>
      <c r="E6" s="931"/>
      <c r="F6" s="911"/>
      <c r="G6" s="912"/>
      <c r="H6" s="917">
        <v>1</v>
      </c>
      <c r="I6" s="911">
        <v>33.15</v>
      </c>
      <c r="J6" s="912">
        <v>22</v>
      </c>
      <c r="K6" s="916">
        <v>33.15</v>
      </c>
      <c r="L6" s="917">
        <v>22</v>
      </c>
      <c r="M6" s="917">
        <v>135</v>
      </c>
      <c r="N6" s="918">
        <v>45</v>
      </c>
      <c r="O6" s="917" t="s">
        <v>5670</v>
      </c>
      <c r="P6" s="932" t="s">
        <v>5673</v>
      </c>
      <c r="Q6" s="919">
        <f t="shared" ref="Q6:R69" si="0">H6-B6</f>
        <v>-3</v>
      </c>
      <c r="R6" s="977">
        <f t="shared" si="0"/>
        <v>-102.12</v>
      </c>
      <c r="S6" s="919">
        <f t="shared" ref="S6:S69" si="1">H6-E6</f>
        <v>1</v>
      </c>
      <c r="T6" s="977">
        <f t="shared" ref="T6:T69" si="2">I6-F6</f>
        <v>33.15</v>
      </c>
      <c r="U6" s="984">
        <v>45</v>
      </c>
      <c r="V6" s="928">
        <v>22</v>
      </c>
      <c r="W6" s="928">
        <v>-23</v>
      </c>
      <c r="X6" s="982">
        <v>0.48888888888888887</v>
      </c>
      <c r="Y6" s="980"/>
    </row>
    <row r="7" spans="1:25" ht="14.4" customHeight="1" x14ac:dyDescent="0.3">
      <c r="A7" s="947" t="s">
        <v>5674</v>
      </c>
      <c r="B7" s="920">
        <v>7</v>
      </c>
      <c r="C7" s="921">
        <v>152.77000000000001</v>
      </c>
      <c r="D7" s="922">
        <v>22.3</v>
      </c>
      <c r="E7" s="931">
        <v>5</v>
      </c>
      <c r="F7" s="911">
        <v>114.93</v>
      </c>
      <c r="G7" s="912">
        <v>25</v>
      </c>
      <c r="H7" s="917">
        <v>4</v>
      </c>
      <c r="I7" s="911">
        <v>83.24</v>
      </c>
      <c r="J7" s="912">
        <v>19.8</v>
      </c>
      <c r="K7" s="916">
        <v>20.34</v>
      </c>
      <c r="L7" s="917">
        <v>11</v>
      </c>
      <c r="M7" s="917">
        <v>87</v>
      </c>
      <c r="N7" s="918">
        <v>29</v>
      </c>
      <c r="O7" s="917" t="s">
        <v>5670</v>
      </c>
      <c r="P7" s="932" t="s">
        <v>5675</v>
      </c>
      <c r="Q7" s="919">
        <f t="shared" si="0"/>
        <v>-3</v>
      </c>
      <c r="R7" s="977">
        <f t="shared" si="0"/>
        <v>-69.530000000000015</v>
      </c>
      <c r="S7" s="919">
        <f t="shared" si="1"/>
        <v>-1</v>
      </c>
      <c r="T7" s="977">
        <f t="shared" si="2"/>
        <v>-31.690000000000012</v>
      </c>
      <c r="U7" s="984">
        <v>116</v>
      </c>
      <c r="V7" s="928">
        <v>79.2</v>
      </c>
      <c r="W7" s="928">
        <v>-36.799999999999997</v>
      </c>
      <c r="X7" s="982">
        <v>0.6827586206896552</v>
      </c>
      <c r="Y7" s="980">
        <v>4</v>
      </c>
    </row>
    <row r="8" spans="1:25" ht="14.4" customHeight="1" x14ac:dyDescent="0.3">
      <c r="A8" s="947" t="s">
        <v>5676</v>
      </c>
      <c r="B8" s="920">
        <v>1</v>
      </c>
      <c r="C8" s="921">
        <v>12.83</v>
      </c>
      <c r="D8" s="922">
        <v>31</v>
      </c>
      <c r="E8" s="931"/>
      <c r="F8" s="911"/>
      <c r="G8" s="912"/>
      <c r="H8" s="917"/>
      <c r="I8" s="911"/>
      <c r="J8" s="912"/>
      <c r="K8" s="916">
        <v>12.65</v>
      </c>
      <c r="L8" s="917">
        <v>5</v>
      </c>
      <c r="M8" s="917">
        <v>60</v>
      </c>
      <c r="N8" s="918">
        <v>20</v>
      </c>
      <c r="O8" s="917" t="s">
        <v>5670</v>
      </c>
      <c r="P8" s="932" t="s">
        <v>5677</v>
      </c>
      <c r="Q8" s="919">
        <f t="shared" si="0"/>
        <v>-1</v>
      </c>
      <c r="R8" s="977">
        <f t="shared" si="0"/>
        <v>-12.83</v>
      </c>
      <c r="S8" s="919">
        <f t="shared" si="1"/>
        <v>0</v>
      </c>
      <c r="T8" s="977">
        <f t="shared" si="2"/>
        <v>0</v>
      </c>
      <c r="U8" s="984" t="s">
        <v>587</v>
      </c>
      <c r="V8" s="928" t="s">
        <v>587</v>
      </c>
      <c r="W8" s="928" t="s">
        <v>587</v>
      </c>
      <c r="X8" s="982" t="s">
        <v>587</v>
      </c>
      <c r="Y8" s="980"/>
    </row>
    <row r="9" spans="1:25" ht="14.4" customHeight="1" x14ac:dyDescent="0.3">
      <c r="A9" s="947" t="s">
        <v>5678</v>
      </c>
      <c r="B9" s="928"/>
      <c r="C9" s="929"/>
      <c r="D9" s="930"/>
      <c r="E9" s="931"/>
      <c r="F9" s="911"/>
      <c r="G9" s="912"/>
      <c r="H9" s="913">
        <v>2</v>
      </c>
      <c r="I9" s="914">
        <v>8.32</v>
      </c>
      <c r="J9" s="923">
        <v>9.5</v>
      </c>
      <c r="K9" s="916">
        <v>4.13</v>
      </c>
      <c r="L9" s="917">
        <v>4</v>
      </c>
      <c r="M9" s="917">
        <v>36</v>
      </c>
      <c r="N9" s="918">
        <v>12</v>
      </c>
      <c r="O9" s="917" t="s">
        <v>5670</v>
      </c>
      <c r="P9" s="932" t="s">
        <v>5679</v>
      </c>
      <c r="Q9" s="919">
        <f t="shared" si="0"/>
        <v>2</v>
      </c>
      <c r="R9" s="977">
        <f t="shared" si="0"/>
        <v>8.32</v>
      </c>
      <c r="S9" s="919">
        <f t="shared" si="1"/>
        <v>2</v>
      </c>
      <c r="T9" s="977">
        <f t="shared" si="2"/>
        <v>8.32</v>
      </c>
      <c r="U9" s="984">
        <v>24</v>
      </c>
      <c r="V9" s="928">
        <v>19</v>
      </c>
      <c r="W9" s="928">
        <v>-5</v>
      </c>
      <c r="X9" s="982">
        <v>0.79166666666666663</v>
      </c>
      <c r="Y9" s="980"/>
    </row>
    <row r="10" spans="1:25" ht="14.4" customHeight="1" x14ac:dyDescent="0.3">
      <c r="A10" s="947" t="s">
        <v>5680</v>
      </c>
      <c r="B10" s="928"/>
      <c r="C10" s="929"/>
      <c r="D10" s="930"/>
      <c r="E10" s="931"/>
      <c r="F10" s="911"/>
      <c r="G10" s="912"/>
      <c r="H10" s="913">
        <v>1</v>
      </c>
      <c r="I10" s="914">
        <v>1.0900000000000001</v>
      </c>
      <c r="J10" s="915">
        <v>13</v>
      </c>
      <c r="K10" s="916">
        <v>0.93</v>
      </c>
      <c r="L10" s="917">
        <v>4</v>
      </c>
      <c r="M10" s="917">
        <v>33</v>
      </c>
      <c r="N10" s="918">
        <v>11</v>
      </c>
      <c r="O10" s="917" t="s">
        <v>5670</v>
      </c>
      <c r="P10" s="932" t="s">
        <v>5681</v>
      </c>
      <c r="Q10" s="919">
        <f t="shared" si="0"/>
        <v>1</v>
      </c>
      <c r="R10" s="977">
        <f t="shared" si="0"/>
        <v>1.0900000000000001</v>
      </c>
      <c r="S10" s="919">
        <f t="shared" si="1"/>
        <v>1</v>
      </c>
      <c r="T10" s="977">
        <f t="shared" si="2"/>
        <v>1.0900000000000001</v>
      </c>
      <c r="U10" s="984">
        <v>11</v>
      </c>
      <c r="V10" s="928">
        <v>13</v>
      </c>
      <c r="W10" s="928">
        <v>2</v>
      </c>
      <c r="X10" s="982">
        <v>1.1818181818181819</v>
      </c>
      <c r="Y10" s="980">
        <v>2</v>
      </c>
    </row>
    <row r="11" spans="1:25" ht="14.4" customHeight="1" x14ac:dyDescent="0.3">
      <c r="A11" s="947" t="s">
        <v>5682</v>
      </c>
      <c r="B11" s="920">
        <v>3</v>
      </c>
      <c r="C11" s="921">
        <v>2.23</v>
      </c>
      <c r="D11" s="922">
        <v>6</v>
      </c>
      <c r="E11" s="931"/>
      <c r="F11" s="911"/>
      <c r="G11" s="912"/>
      <c r="H11" s="917"/>
      <c r="I11" s="911"/>
      <c r="J11" s="912"/>
      <c r="K11" s="916">
        <v>0.73</v>
      </c>
      <c r="L11" s="917">
        <v>2</v>
      </c>
      <c r="M11" s="917">
        <v>21</v>
      </c>
      <c r="N11" s="918">
        <v>7</v>
      </c>
      <c r="O11" s="917" t="s">
        <v>5670</v>
      </c>
      <c r="P11" s="932" t="s">
        <v>5683</v>
      </c>
      <c r="Q11" s="919">
        <f t="shared" si="0"/>
        <v>-3</v>
      </c>
      <c r="R11" s="977">
        <f t="shared" si="0"/>
        <v>-2.23</v>
      </c>
      <c r="S11" s="919">
        <f t="shared" si="1"/>
        <v>0</v>
      </c>
      <c r="T11" s="977">
        <f t="shared" si="2"/>
        <v>0</v>
      </c>
      <c r="U11" s="984" t="s">
        <v>587</v>
      </c>
      <c r="V11" s="928" t="s">
        <v>587</v>
      </c>
      <c r="W11" s="928" t="s">
        <v>587</v>
      </c>
      <c r="X11" s="982" t="s">
        <v>587</v>
      </c>
      <c r="Y11" s="980"/>
    </row>
    <row r="12" spans="1:25" ht="14.4" customHeight="1" x14ac:dyDescent="0.3">
      <c r="A12" s="948" t="s">
        <v>5684</v>
      </c>
      <c r="B12" s="934">
        <v>1</v>
      </c>
      <c r="C12" s="935">
        <v>0.87</v>
      </c>
      <c r="D12" s="924">
        <v>3</v>
      </c>
      <c r="E12" s="936"/>
      <c r="F12" s="937"/>
      <c r="G12" s="925"/>
      <c r="H12" s="938"/>
      <c r="I12" s="937"/>
      <c r="J12" s="925"/>
      <c r="K12" s="939">
        <v>0.87</v>
      </c>
      <c r="L12" s="938">
        <v>3</v>
      </c>
      <c r="M12" s="938">
        <v>27</v>
      </c>
      <c r="N12" s="940">
        <v>9</v>
      </c>
      <c r="O12" s="938" t="s">
        <v>5670</v>
      </c>
      <c r="P12" s="941" t="s">
        <v>5685</v>
      </c>
      <c r="Q12" s="942">
        <f t="shared" si="0"/>
        <v>-1</v>
      </c>
      <c r="R12" s="978">
        <f t="shared" si="0"/>
        <v>-0.87</v>
      </c>
      <c r="S12" s="942">
        <f t="shared" si="1"/>
        <v>0</v>
      </c>
      <c r="T12" s="978">
        <f t="shared" si="2"/>
        <v>0</v>
      </c>
      <c r="U12" s="985" t="s">
        <v>587</v>
      </c>
      <c r="V12" s="943" t="s">
        <v>587</v>
      </c>
      <c r="W12" s="943" t="s">
        <v>587</v>
      </c>
      <c r="X12" s="983" t="s">
        <v>587</v>
      </c>
      <c r="Y12" s="981"/>
    </row>
    <row r="13" spans="1:25" ht="14.4" customHeight="1" x14ac:dyDescent="0.3">
      <c r="A13" s="947" t="s">
        <v>5686</v>
      </c>
      <c r="B13" s="928">
        <v>1</v>
      </c>
      <c r="C13" s="929">
        <v>0.47</v>
      </c>
      <c r="D13" s="930">
        <v>2</v>
      </c>
      <c r="E13" s="931"/>
      <c r="F13" s="911"/>
      <c r="G13" s="912"/>
      <c r="H13" s="913">
        <v>2</v>
      </c>
      <c r="I13" s="914">
        <v>0.86</v>
      </c>
      <c r="J13" s="923">
        <v>1.5</v>
      </c>
      <c r="K13" s="916">
        <v>0.42</v>
      </c>
      <c r="L13" s="917">
        <v>1</v>
      </c>
      <c r="M13" s="917">
        <v>5</v>
      </c>
      <c r="N13" s="918">
        <v>2</v>
      </c>
      <c r="O13" s="917" t="s">
        <v>5670</v>
      </c>
      <c r="P13" s="932" t="s">
        <v>5687</v>
      </c>
      <c r="Q13" s="919">
        <f t="shared" si="0"/>
        <v>1</v>
      </c>
      <c r="R13" s="977">
        <f t="shared" si="0"/>
        <v>0.39</v>
      </c>
      <c r="S13" s="919">
        <f t="shared" si="1"/>
        <v>2</v>
      </c>
      <c r="T13" s="977">
        <f t="shared" si="2"/>
        <v>0.86</v>
      </c>
      <c r="U13" s="984">
        <v>4</v>
      </c>
      <c r="V13" s="928">
        <v>3</v>
      </c>
      <c r="W13" s="928">
        <v>-1</v>
      </c>
      <c r="X13" s="982">
        <v>0.75</v>
      </c>
      <c r="Y13" s="980"/>
    </row>
    <row r="14" spans="1:25" ht="14.4" customHeight="1" x14ac:dyDescent="0.3">
      <c r="A14" s="947" t="s">
        <v>5688</v>
      </c>
      <c r="B14" s="928">
        <v>1</v>
      </c>
      <c r="C14" s="929">
        <v>13.4</v>
      </c>
      <c r="D14" s="930">
        <v>2</v>
      </c>
      <c r="E14" s="931">
        <v>1</v>
      </c>
      <c r="F14" s="911">
        <v>13.4</v>
      </c>
      <c r="G14" s="912">
        <v>7</v>
      </c>
      <c r="H14" s="913">
        <v>2</v>
      </c>
      <c r="I14" s="914">
        <v>28.4</v>
      </c>
      <c r="J14" s="915">
        <v>18</v>
      </c>
      <c r="K14" s="916">
        <v>13.4</v>
      </c>
      <c r="L14" s="917">
        <v>1</v>
      </c>
      <c r="M14" s="917">
        <v>12</v>
      </c>
      <c r="N14" s="918">
        <v>4</v>
      </c>
      <c r="O14" s="917" t="s">
        <v>4728</v>
      </c>
      <c r="P14" s="932" t="s">
        <v>5689</v>
      </c>
      <c r="Q14" s="919">
        <f t="shared" si="0"/>
        <v>1</v>
      </c>
      <c r="R14" s="977">
        <f t="shared" si="0"/>
        <v>14.999999999999998</v>
      </c>
      <c r="S14" s="919">
        <f t="shared" si="1"/>
        <v>1</v>
      </c>
      <c r="T14" s="977">
        <f t="shared" si="2"/>
        <v>14.999999999999998</v>
      </c>
      <c r="U14" s="984">
        <v>8</v>
      </c>
      <c r="V14" s="928">
        <v>36</v>
      </c>
      <c r="W14" s="928">
        <v>28</v>
      </c>
      <c r="X14" s="982">
        <v>4.5</v>
      </c>
      <c r="Y14" s="980">
        <v>28</v>
      </c>
    </row>
    <row r="15" spans="1:25" ht="14.4" customHeight="1" x14ac:dyDescent="0.3">
      <c r="A15" s="948" t="s">
        <v>5690</v>
      </c>
      <c r="B15" s="943"/>
      <c r="C15" s="944"/>
      <c r="D15" s="933"/>
      <c r="E15" s="936"/>
      <c r="F15" s="937"/>
      <c r="G15" s="925"/>
      <c r="H15" s="945">
        <v>3</v>
      </c>
      <c r="I15" s="946">
        <v>40.270000000000003</v>
      </c>
      <c r="J15" s="926">
        <v>9.6999999999999993</v>
      </c>
      <c r="K15" s="939">
        <v>14.17</v>
      </c>
      <c r="L15" s="938">
        <v>2</v>
      </c>
      <c r="M15" s="938">
        <v>18</v>
      </c>
      <c r="N15" s="940">
        <v>6</v>
      </c>
      <c r="O15" s="938" t="s">
        <v>4728</v>
      </c>
      <c r="P15" s="941" t="s">
        <v>5691</v>
      </c>
      <c r="Q15" s="942">
        <f t="shared" si="0"/>
        <v>3</v>
      </c>
      <c r="R15" s="978">
        <f t="shared" si="0"/>
        <v>40.270000000000003</v>
      </c>
      <c r="S15" s="942">
        <f t="shared" si="1"/>
        <v>3</v>
      </c>
      <c r="T15" s="978">
        <f t="shared" si="2"/>
        <v>40.270000000000003</v>
      </c>
      <c r="U15" s="985">
        <v>18</v>
      </c>
      <c r="V15" s="943">
        <v>29.099999999999998</v>
      </c>
      <c r="W15" s="943">
        <v>11.099999999999998</v>
      </c>
      <c r="X15" s="983">
        <v>1.6166666666666665</v>
      </c>
      <c r="Y15" s="981">
        <v>13</v>
      </c>
    </row>
    <row r="16" spans="1:25" ht="14.4" customHeight="1" x14ac:dyDescent="0.3">
      <c r="A16" s="948" t="s">
        <v>5692</v>
      </c>
      <c r="B16" s="943">
        <v>2</v>
      </c>
      <c r="C16" s="944">
        <v>34.4</v>
      </c>
      <c r="D16" s="933">
        <v>24.5</v>
      </c>
      <c r="E16" s="936">
        <v>5</v>
      </c>
      <c r="F16" s="937">
        <v>67.31</v>
      </c>
      <c r="G16" s="925">
        <v>11.2</v>
      </c>
      <c r="H16" s="945">
        <v>3</v>
      </c>
      <c r="I16" s="946">
        <v>43.96</v>
      </c>
      <c r="J16" s="926">
        <v>14.7</v>
      </c>
      <c r="K16" s="939">
        <v>17.2</v>
      </c>
      <c r="L16" s="938">
        <v>4</v>
      </c>
      <c r="M16" s="938">
        <v>39</v>
      </c>
      <c r="N16" s="940">
        <v>13</v>
      </c>
      <c r="O16" s="938" t="s">
        <v>4728</v>
      </c>
      <c r="P16" s="941" t="s">
        <v>5693</v>
      </c>
      <c r="Q16" s="942">
        <f t="shared" si="0"/>
        <v>1</v>
      </c>
      <c r="R16" s="978">
        <f t="shared" si="0"/>
        <v>9.5600000000000023</v>
      </c>
      <c r="S16" s="942">
        <f t="shared" si="1"/>
        <v>-2</v>
      </c>
      <c r="T16" s="978">
        <f t="shared" si="2"/>
        <v>-23.35</v>
      </c>
      <c r="U16" s="985">
        <v>39</v>
      </c>
      <c r="V16" s="943">
        <v>44.099999999999994</v>
      </c>
      <c r="W16" s="943">
        <v>5.0999999999999943</v>
      </c>
      <c r="X16" s="983">
        <v>1.1307692307692305</v>
      </c>
      <c r="Y16" s="981">
        <v>16</v>
      </c>
    </row>
    <row r="17" spans="1:25" ht="14.4" customHeight="1" x14ac:dyDescent="0.3">
      <c r="A17" s="947" t="s">
        <v>5694</v>
      </c>
      <c r="B17" s="928">
        <v>8</v>
      </c>
      <c r="C17" s="929">
        <v>104.56</v>
      </c>
      <c r="D17" s="930">
        <v>15.5</v>
      </c>
      <c r="E17" s="913">
        <v>9</v>
      </c>
      <c r="F17" s="914">
        <v>116.61</v>
      </c>
      <c r="G17" s="923">
        <v>16</v>
      </c>
      <c r="H17" s="917">
        <v>5</v>
      </c>
      <c r="I17" s="911">
        <v>65.349999999999994</v>
      </c>
      <c r="J17" s="912">
        <v>13.6</v>
      </c>
      <c r="K17" s="916">
        <v>13.07</v>
      </c>
      <c r="L17" s="917">
        <v>6</v>
      </c>
      <c r="M17" s="917">
        <v>54</v>
      </c>
      <c r="N17" s="918">
        <v>18</v>
      </c>
      <c r="O17" s="917" t="s">
        <v>5670</v>
      </c>
      <c r="P17" s="932" t="s">
        <v>5695</v>
      </c>
      <c r="Q17" s="919">
        <f t="shared" si="0"/>
        <v>-3</v>
      </c>
      <c r="R17" s="977">
        <f t="shared" si="0"/>
        <v>-39.210000000000008</v>
      </c>
      <c r="S17" s="919">
        <f t="shared" si="1"/>
        <v>-4</v>
      </c>
      <c r="T17" s="977">
        <f t="shared" si="2"/>
        <v>-51.260000000000005</v>
      </c>
      <c r="U17" s="984">
        <v>90</v>
      </c>
      <c r="V17" s="928">
        <v>68</v>
      </c>
      <c r="W17" s="928">
        <v>-22</v>
      </c>
      <c r="X17" s="982">
        <v>0.75555555555555554</v>
      </c>
      <c r="Y17" s="980">
        <v>3</v>
      </c>
    </row>
    <row r="18" spans="1:25" ht="14.4" customHeight="1" x14ac:dyDescent="0.3">
      <c r="A18" s="948" t="s">
        <v>5696</v>
      </c>
      <c r="B18" s="943">
        <v>5</v>
      </c>
      <c r="C18" s="944">
        <v>65.349999999999994</v>
      </c>
      <c r="D18" s="933">
        <v>15</v>
      </c>
      <c r="E18" s="945">
        <v>10</v>
      </c>
      <c r="F18" s="946">
        <v>130.07</v>
      </c>
      <c r="G18" s="927">
        <v>16.100000000000001</v>
      </c>
      <c r="H18" s="938">
        <v>11</v>
      </c>
      <c r="I18" s="937">
        <v>144.26</v>
      </c>
      <c r="J18" s="925">
        <v>15.4</v>
      </c>
      <c r="K18" s="939">
        <v>13.07</v>
      </c>
      <c r="L18" s="938">
        <v>6</v>
      </c>
      <c r="M18" s="938">
        <v>54</v>
      </c>
      <c r="N18" s="940">
        <v>18</v>
      </c>
      <c r="O18" s="938" t="s">
        <v>5670</v>
      </c>
      <c r="P18" s="941" t="s">
        <v>5697</v>
      </c>
      <c r="Q18" s="942">
        <f t="shared" si="0"/>
        <v>6</v>
      </c>
      <c r="R18" s="978">
        <f t="shared" si="0"/>
        <v>78.91</v>
      </c>
      <c r="S18" s="942">
        <f t="shared" si="1"/>
        <v>1</v>
      </c>
      <c r="T18" s="978">
        <f t="shared" si="2"/>
        <v>14.189999999999998</v>
      </c>
      <c r="U18" s="985">
        <v>198</v>
      </c>
      <c r="V18" s="943">
        <v>169.4</v>
      </c>
      <c r="W18" s="943">
        <v>-28.599999999999994</v>
      </c>
      <c r="X18" s="983">
        <v>0.85555555555555562</v>
      </c>
      <c r="Y18" s="981">
        <v>6</v>
      </c>
    </row>
    <row r="19" spans="1:25" ht="14.4" customHeight="1" x14ac:dyDescent="0.3">
      <c r="A19" s="948" t="s">
        <v>5698</v>
      </c>
      <c r="B19" s="943">
        <v>7</v>
      </c>
      <c r="C19" s="944">
        <v>112.71</v>
      </c>
      <c r="D19" s="933">
        <v>21.7</v>
      </c>
      <c r="E19" s="945">
        <v>8</v>
      </c>
      <c r="F19" s="946">
        <v>133.13999999999999</v>
      </c>
      <c r="G19" s="927">
        <v>23.4</v>
      </c>
      <c r="H19" s="938">
        <v>2</v>
      </c>
      <c r="I19" s="937">
        <v>32.200000000000003</v>
      </c>
      <c r="J19" s="926">
        <v>35.5</v>
      </c>
      <c r="K19" s="939">
        <v>16.100000000000001</v>
      </c>
      <c r="L19" s="938">
        <v>7</v>
      </c>
      <c r="M19" s="938">
        <v>63</v>
      </c>
      <c r="N19" s="940">
        <v>21</v>
      </c>
      <c r="O19" s="938" t="s">
        <v>5670</v>
      </c>
      <c r="P19" s="941" t="s">
        <v>5699</v>
      </c>
      <c r="Q19" s="942">
        <f t="shared" si="0"/>
        <v>-5</v>
      </c>
      <c r="R19" s="978">
        <f t="shared" si="0"/>
        <v>-80.509999999999991</v>
      </c>
      <c r="S19" s="942">
        <f t="shared" si="1"/>
        <v>-6</v>
      </c>
      <c r="T19" s="978">
        <f t="shared" si="2"/>
        <v>-100.93999999999998</v>
      </c>
      <c r="U19" s="985">
        <v>42</v>
      </c>
      <c r="V19" s="943">
        <v>71</v>
      </c>
      <c r="W19" s="943">
        <v>29</v>
      </c>
      <c r="X19" s="983">
        <v>1.6904761904761905</v>
      </c>
      <c r="Y19" s="981">
        <v>29</v>
      </c>
    </row>
    <row r="20" spans="1:25" ht="14.4" customHeight="1" x14ac:dyDescent="0.3">
      <c r="A20" s="947" t="s">
        <v>5700</v>
      </c>
      <c r="B20" s="928">
        <v>53</v>
      </c>
      <c r="C20" s="929">
        <v>519.61</v>
      </c>
      <c r="D20" s="930">
        <v>11.1</v>
      </c>
      <c r="E20" s="913">
        <v>48</v>
      </c>
      <c r="F20" s="914">
        <v>470.59</v>
      </c>
      <c r="G20" s="923">
        <v>10.6</v>
      </c>
      <c r="H20" s="917">
        <v>48</v>
      </c>
      <c r="I20" s="911">
        <v>470.59</v>
      </c>
      <c r="J20" s="912">
        <v>10.4</v>
      </c>
      <c r="K20" s="916">
        <v>9.8000000000000007</v>
      </c>
      <c r="L20" s="917">
        <v>4</v>
      </c>
      <c r="M20" s="917">
        <v>33</v>
      </c>
      <c r="N20" s="918">
        <v>11</v>
      </c>
      <c r="O20" s="917" t="s">
        <v>5670</v>
      </c>
      <c r="P20" s="932" t="s">
        <v>5701</v>
      </c>
      <c r="Q20" s="919">
        <f t="shared" si="0"/>
        <v>-5</v>
      </c>
      <c r="R20" s="977">
        <f t="shared" si="0"/>
        <v>-49.020000000000039</v>
      </c>
      <c r="S20" s="919">
        <f t="shared" si="1"/>
        <v>0</v>
      </c>
      <c r="T20" s="977">
        <f t="shared" si="2"/>
        <v>0</v>
      </c>
      <c r="U20" s="984">
        <v>528</v>
      </c>
      <c r="V20" s="928">
        <v>499.20000000000005</v>
      </c>
      <c r="W20" s="928">
        <v>-28.799999999999955</v>
      </c>
      <c r="X20" s="982">
        <v>0.94545454545454555</v>
      </c>
      <c r="Y20" s="980">
        <v>30</v>
      </c>
    </row>
    <row r="21" spans="1:25" ht="14.4" customHeight="1" x14ac:dyDescent="0.3">
      <c r="A21" s="948" t="s">
        <v>5702</v>
      </c>
      <c r="B21" s="943">
        <v>42</v>
      </c>
      <c r="C21" s="944">
        <v>451.83</v>
      </c>
      <c r="D21" s="933">
        <v>12.1</v>
      </c>
      <c r="E21" s="945">
        <v>47</v>
      </c>
      <c r="F21" s="946">
        <v>508.65</v>
      </c>
      <c r="G21" s="927">
        <v>13</v>
      </c>
      <c r="H21" s="938">
        <v>44</v>
      </c>
      <c r="I21" s="937">
        <v>473.35</v>
      </c>
      <c r="J21" s="925">
        <v>11.6</v>
      </c>
      <c r="K21" s="939">
        <v>10.76</v>
      </c>
      <c r="L21" s="938">
        <v>5</v>
      </c>
      <c r="M21" s="938">
        <v>42</v>
      </c>
      <c r="N21" s="940">
        <v>14</v>
      </c>
      <c r="O21" s="938" t="s">
        <v>5670</v>
      </c>
      <c r="P21" s="941" t="s">
        <v>5703</v>
      </c>
      <c r="Q21" s="942">
        <f t="shared" si="0"/>
        <v>2</v>
      </c>
      <c r="R21" s="978">
        <f t="shared" si="0"/>
        <v>21.520000000000039</v>
      </c>
      <c r="S21" s="942">
        <f t="shared" si="1"/>
        <v>-3</v>
      </c>
      <c r="T21" s="978">
        <f t="shared" si="2"/>
        <v>-35.299999999999955</v>
      </c>
      <c r="U21" s="985">
        <v>616</v>
      </c>
      <c r="V21" s="943">
        <v>510.4</v>
      </c>
      <c r="W21" s="943">
        <v>-105.60000000000002</v>
      </c>
      <c r="X21" s="983">
        <v>0.82857142857142851</v>
      </c>
      <c r="Y21" s="981">
        <v>28</v>
      </c>
    </row>
    <row r="22" spans="1:25" ht="14.4" customHeight="1" x14ac:dyDescent="0.3">
      <c r="A22" s="948" t="s">
        <v>5704</v>
      </c>
      <c r="B22" s="943">
        <v>11</v>
      </c>
      <c r="C22" s="944">
        <v>144.94999999999999</v>
      </c>
      <c r="D22" s="933">
        <v>17.3</v>
      </c>
      <c r="E22" s="945">
        <v>19</v>
      </c>
      <c r="F22" s="946">
        <v>251.68</v>
      </c>
      <c r="G22" s="927">
        <v>20.100000000000001</v>
      </c>
      <c r="H22" s="938">
        <v>10</v>
      </c>
      <c r="I22" s="937">
        <v>131.72999999999999</v>
      </c>
      <c r="J22" s="925">
        <v>17.399999999999999</v>
      </c>
      <c r="K22" s="939">
        <v>13.17</v>
      </c>
      <c r="L22" s="938">
        <v>6</v>
      </c>
      <c r="M22" s="938">
        <v>54</v>
      </c>
      <c r="N22" s="940">
        <v>18</v>
      </c>
      <c r="O22" s="938" t="s">
        <v>5670</v>
      </c>
      <c r="P22" s="941" t="s">
        <v>5705</v>
      </c>
      <c r="Q22" s="942">
        <f t="shared" si="0"/>
        <v>-1</v>
      </c>
      <c r="R22" s="978">
        <f t="shared" si="0"/>
        <v>-13.219999999999999</v>
      </c>
      <c r="S22" s="942">
        <f t="shared" si="1"/>
        <v>-9</v>
      </c>
      <c r="T22" s="978">
        <f t="shared" si="2"/>
        <v>-119.95000000000002</v>
      </c>
      <c r="U22" s="985">
        <v>180</v>
      </c>
      <c r="V22" s="943">
        <v>174</v>
      </c>
      <c r="W22" s="943">
        <v>-6</v>
      </c>
      <c r="X22" s="983">
        <v>0.96666666666666667</v>
      </c>
      <c r="Y22" s="981">
        <v>16</v>
      </c>
    </row>
    <row r="23" spans="1:25" ht="14.4" customHeight="1" x14ac:dyDescent="0.3">
      <c r="A23" s="947" t="s">
        <v>5706</v>
      </c>
      <c r="B23" s="920">
        <v>49</v>
      </c>
      <c r="C23" s="921">
        <v>423.45</v>
      </c>
      <c r="D23" s="922">
        <v>13.1</v>
      </c>
      <c r="E23" s="931">
        <v>49</v>
      </c>
      <c r="F23" s="911">
        <v>423.6</v>
      </c>
      <c r="G23" s="912">
        <v>13.1</v>
      </c>
      <c r="H23" s="917">
        <v>32</v>
      </c>
      <c r="I23" s="911">
        <v>276.64</v>
      </c>
      <c r="J23" s="912">
        <v>12.9</v>
      </c>
      <c r="K23" s="916">
        <v>8.65</v>
      </c>
      <c r="L23" s="917">
        <v>4</v>
      </c>
      <c r="M23" s="917">
        <v>39</v>
      </c>
      <c r="N23" s="918">
        <v>13</v>
      </c>
      <c r="O23" s="917" t="s">
        <v>5670</v>
      </c>
      <c r="P23" s="932" t="s">
        <v>5707</v>
      </c>
      <c r="Q23" s="919">
        <f t="shared" si="0"/>
        <v>-17</v>
      </c>
      <c r="R23" s="977">
        <f t="shared" si="0"/>
        <v>-146.81</v>
      </c>
      <c r="S23" s="919">
        <f t="shared" si="1"/>
        <v>-17</v>
      </c>
      <c r="T23" s="977">
        <f t="shared" si="2"/>
        <v>-146.96000000000004</v>
      </c>
      <c r="U23" s="984">
        <v>416</v>
      </c>
      <c r="V23" s="928">
        <v>412.8</v>
      </c>
      <c r="W23" s="928">
        <v>-3.1999999999999886</v>
      </c>
      <c r="X23" s="982">
        <v>0.99230769230769234</v>
      </c>
      <c r="Y23" s="980">
        <v>46</v>
      </c>
    </row>
    <row r="24" spans="1:25" ht="14.4" customHeight="1" x14ac:dyDescent="0.3">
      <c r="A24" s="948" t="s">
        <v>5708</v>
      </c>
      <c r="B24" s="934">
        <v>13</v>
      </c>
      <c r="C24" s="935">
        <v>122.79</v>
      </c>
      <c r="D24" s="924">
        <v>19.2</v>
      </c>
      <c r="E24" s="936">
        <v>9</v>
      </c>
      <c r="F24" s="937">
        <v>84.02</v>
      </c>
      <c r="G24" s="925">
        <v>16.7</v>
      </c>
      <c r="H24" s="938">
        <v>11</v>
      </c>
      <c r="I24" s="937">
        <v>102.63</v>
      </c>
      <c r="J24" s="925">
        <v>11.7</v>
      </c>
      <c r="K24" s="939">
        <v>9.34</v>
      </c>
      <c r="L24" s="938">
        <v>5</v>
      </c>
      <c r="M24" s="938">
        <v>48</v>
      </c>
      <c r="N24" s="940">
        <v>16</v>
      </c>
      <c r="O24" s="938" t="s">
        <v>5670</v>
      </c>
      <c r="P24" s="941" t="s">
        <v>5709</v>
      </c>
      <c r="Q24" s="942">
        <f t="shared" si="0"/>
        <v>-2</v>
      </c>
      <c r="R24" s="978">
        <f t="shared" si="0"/>
        <v>-20.160000000000011</v>
      </c>
      <c r="S24" s="942">
        <f t="shared" si="1"/>
        <v>2</v>
      </c>
      <c r="T24" s="978">
        <f t="shared" si="2"/>
        <v>18.61</v>
      </c>
      <c r="U24" s="985">
        <v>176</v>
      </c>
      <c r="V24" s="943">
        <v>128.69999999999999</v>
      </c>
      <c r="W24" s="943">
        <v>-47.300000000000011</v>
      </c>
      <c r="X24" s="983">
        <v>0.73124999999999996</v>
      </c>
      <c r="Y24" s="981"/>
    </row>
    <row r="25" spans="1:25" ht="14.4" customHeight="1" x14ac:dyDescent="0.3">
      <c r="A25" s="948" t="s">
        <v>5710</v>
      </c>
      <c r="B25" s="934">
        <v>6</v>
      </c>
      <c r="C25" s="935">
        <v>67.260000000000005</v>
      </c>
      <c r="D25" s="924">
        <v>20.7</v>
      </c>
      <c r="E25" s="936">
        <v>7</v>
      </c>
      <c r="F25" s="937">
        <v>73.959999999999994</v>
      </c>
      <c r="G25" s="925">
        <v>11.7</v>
      </c>
      <c r="H25" s="938">
        <v>13</v>
      </c>
      <c r="I25" s="937">
        <v>139.27000000000001</v>
      </c>
      <c r="J25" s="925">
        <v>13.2</v>
      </c>
      <c r="K25" s="939">
        <v>11.21</v>
      </c>
      <c r="L25" s="938">
        <v>6</v>
      </c>
      <c r="M25" s="938">
        <v>54</v>
      </c>
      <c r="N25" s="940">
        <v>18</v>
      </c>
      <c r="O25" s="938" t="s">
        <v>5670</v>
      </c>
      <c r="P25" s="941" t="s">
        <v>5711</v>
      </c>
      <c r="Q25" s="942">
        <f t="shared" si="0"/>
        <v>7</v>
      </c>
      <c r="R25" s="978">
        <f t="shared" si="0"/>
        <v>72.010000000000005</v>
      </c>
      <c r="S25" s="942">
        <f t="shared" si="1"/>
        <v>6</v>
      </c>
      <c r="T25" s="978">
        <f t="shared" si="2"/>
        <v>65.310000000000016</v>
      </c>
      <c r="U25" s="985">
        <v>234</v>
      </c>
      <c r="V25" s="943">
        <v>171.6</v>
      </c>
      <c r="W25" s="943">
        <v>-62.400000000000006</v>
      </c>
      <c r="X25" s="983">
        <v>0.73333333333333328</v>
      </c>
      <c r="Y25" s="981">
        <v>20</v>
      </c>
    </row>
    <row r="26" spans="1:25" ht="14.4" customHeight="1" x14ac:dyDescent="0.3">
      <c r="A26" s="947" t="s">
        <v>5712</v>
      </c>
      <c r="B26" s="920">
        <v>111</v>
      </c>
      <c r="C26" s="921">
        <v>805.94</v>
      </c>
      <c r="D26" s="922">
        <v>9.6999999999999993</v>
      </c>
      <c r="E26" s="931">
        <v>109</v>
      </c>
      <c r="F26" s="911">
        <v>787.41</v>
      </c>
      <c r="G26" s="912">
        <v>9.6</v>
      </c>
      <c r="H26" s="917">
        <v>104</v>
      </c>
      <c r="I26" s="911">
        <v>755.11</v>
      </c>
      <c r="J26" s="912">
        <v>9.6999999999999993</v>
      </c>
      <c r="K26" s="916">
        <v>7.26</v>
      </c>
      <c r="L26" s="917">
        <v>3</v>
      </c>
      <c r="M26" s="917">
        <v>30</v>
      </c>
      <c r="N26" s="918">
        <v>10</v>
      </c>
      <c r="O26" s="917" t="s">
        <v>5670</v>
      </c>
      <c r="P26" s="932" t="s">
        <v>5713</v>
      </c>
      <c r="Q26" s="919">
        <f t="shared" si="0"/>
        <v>-7</v>
      </c>
      <c r="R26" s="977">
        <f t="shared" si="0"/>
        <v>-50.830000000000041</v>
      </c>
      <c r="S26" s="919">
        <f t="shared" si="1"/>
        <v>-5</v>
      </c>
      <c r="T26" s="977">
        <f t="shared" si="2"/>
        <v>-32.299999999999955</v>
      </c>
      <c r="U26" s="984">
        <v>1040</v>
      </c>
      <c r="V26" s="928">
        <v>1008.8</v>
      </c>
      <c r="W26" s="928">
        <v>-31.200000000000045</v>
      </c>
      <c r="X26" s="982">
        <v>0.97</v>
      </c>
      <c r="Y26" s="980">
        <v>56</v>
      </c>
    </row>
    <row r="27" spans="1:25" ht="14.4" customHeight="1" x14ac:dyDescent="0.3">
      <c r="A27" s="948" t="s">
        <v>5714</v>
      </c>
      <c r="B27" s="934">
        <v>22</v>
      </c>
      <c r="C27" s="935">
        <v>167.11</v>
      </c>
      <c r="D27" s="924">
        <v>14</v>
      </c>
      <c r="E27" s="936">
        <v>21</v>
      </c>
      <c r="F27" s="937">
        <v>155.13999999999999</v>
      </c>
      <c r="G27" s="925">
        <v>13.8</v>
      </c>
      <c r="H27" s="938">
        <v>17</v>
      </c>
      <c r="I27" s="937">
        <v>125.34</v>
      </c>
      <c r="J27" s="925">
        <v>10.5</v>
      </c>
      <c r="K27" s="939">
        <v>7.37</v>
      </c>
      <c r="L27" s="938">
        <v>4</v>
      </c>
      <c r="M27" s="938">
        <v>36</v>
      </c>
      <c r="N27" s="940">
        <v>12</v>
      </c>
      <c r="O27" s="938" t="s">
        <v>5670</v>
      </c>
      <c r="P27" s="941" t="s">
        <v>5715</v>
      </c>
      <c r="Q27" s="942">
        <f t="shared" si="0"/>
        <v>-5</v>
      </c>
      <c r="R27" s="978">
        <f t="shared" si="0"/>
        <v>-41.77000000000001</v>
      </c>
      <c r="S27" s="942">
        <f t="shared" si="1"/>
        <v>-4</v>
      </c>
      <c r="T27" s="978">
        <f t="shared" si="2"/>
        <v>-29.799999999999983</v>
      </c>
      <c r="U27" s="985">
        <v>204</v>
      </c>
      <c r="V27" s="943">
        <v>178.5</v>
      </c>
      <c r="W27" s="943">
        <v>-25.5</v>
      </c>
      <c r="X27" s="983">
        <v>0.875</v>
      </c>
      <c r="Y27" s="981">
        <v>4</v>
      </c>
    </row>
    <row r="28" spans="1:25" ht="14.4" customHeight="1" x14ac:dyDescent="0.3">
      <c r="A28" s="948" t="s">
        <v>5716</v>
      </c>
      <c r="B28" s="934">
        <v>6</v>
      </c>
      <c r="C28" s="935">
        <v>50.96</v>
      </c>
      <c r="D28" s="924">
        <v>11.2</v>
      </c>
      <c r="E28" s="936">
        <v>2</v>
      </c>
      <c r="F28" s="937">
        <v>16.989999999999998</v>
      </c>
      <c r="G28" s="925">
        <v>10.5</v>
      </c>
      <c r="H28" s="938">
        <v>7</v>
      </c>
      <c r="I28" s="937">
        <v>60.35</v>
      </c>
      <c r="J28" s="925">
        <v>14.9</v>
      </c>
      <c r="K28" s="939">
        <v>8.49</v>
      </c>
      <c r="L28" s="938">
        <v>5</v>
      </c>
      <c r="M28" s="938">
        <v>45</v>
      </c>
      <c r="N28" s="940">
        <v>15</v>
      </c>
      <c r="O28" s="938" t="s">
        <v>5670</v>
      </c>
      <c r="P28" s="941" t="s">
        <v>5717</v>
      </c>
      <c r="Q28" s="942">
        <f t="shared" si="0"/>
        <v>1</v>
      </c>
      <c r="R28" s="978">
        <f t="shared" si="0"/>
        <v>9.39</v>
      </c>
      <c r="S28" s="942">
        <f t="shared" si="1"/>
        <v>5</v>
      </c>
      <c r="T28" s="978">
        <f t="shared" si="2"/>
        <v>43.36</v>
      </c>
      <c r="U28" s="985">
        <v>105</v>
      </c>
      <c r="V28" s="943">
        <v>104.3</v>
      </c>
      <c r="W28" s="943">
        <v>-0.70000000000000284</v>
      </c>
      <c r="X28" s="983">
        <v>0.99333333333333329</v>
      </c>
      <c r="Y28" s="981">
        <v>19</v>
      </c>
    </row>
    <row r="29" spans="1:25" ht="14.4" customHeight="1" x14ac:dyDescent="0.3">
      <c r="A29" s="947" t="s">
        <v>5718</v>
      </c>
      <c r="B29" s="928"/>
      <c r="C29" s="929"/>
      <c r="D29" s="930"/>
      <c r="E29" s="931">
        <v>2</v>
      </c>
      <c r="F29" s="911">
        <v>12.33</v>
      </c>
      <c r="G29" s="912">
        <v>15</v>
      </c>
      <c r="H29" s="913">
        <v>4</v>
      </c>
      <c r="I29" s="914">
        <v>31.59</v>
      </c>
      <c r="J29" s="923">
        <v>9.3000000000000007</v>
      </c>
      <c r="K29" s="916">
        <v>5.41</v>
      </c>
      <c r="L29" s="917">
        <v>4</v>
      </c>
      <c r="M29" s="917">
        <v>33</v>
      </c>
      <c r="N29" s="918">
        <v>11</v>
      </c>
      <c r="O29" s="917" t="s">
        <v>5670</v>
      </c>
      <c r="P29" s="932" t="s">
        <v>5719</v>
      </c>
      <c r="Q29" s="919">
        <f t="shared" si="0"/>
        <v>4</v>
      </c>
      <c r="R29" s="977">
        <f t="shared" si="0"/>
        <v>31.59</v>
      </c>
      <c r="S29" s="919">
        <f t="shared" si="1"/>
        <v>2</v>
      </c>
      <c r="T29" s="977">
        <f t="shared" si="2"/>
        <v>19.259999999999998</v>
      </c>
      <c r="U29" s="984">
        <v>44</v>
      </c>
      <c r="V29" s="928">
        <v>37.200000000000003</v>
      </c>
      <c r="W29" s="928">
        <v>-6.7999999999999972</v>
      </c>
      <c r="X29" s="982">
        <v>0.84545454545454557</v>
      </c>
      <c r="Y29" s="980"/>
    </row>
    <row r="30" spans="1:25" ht="14.4" customHeight="1" x14ac:dyDescent="0.3">
      <c r="A30" s="948" t="s">
        <v>5720</v>
      </c>
      <c r="B30" s="943"/>
      <c r="C30" s="944"/>
      <c r="D30" s="933"/>
      <c r="E30" s="936"/>
      <c r="F30" s="937"/>
      <c r="G30" s="925"/>
      <c r="H30" s="945">
        <v>1</v>
      </c>
      <c r="I30" s="946">
        <v>7.26</v>
      </c>
      <c r="J30" s="927">
        <v>10</v>
      </c>
      <c r="K30" s="939">
        <v>7.26</v>
      </c>
      <c r="L30" s="938">
        <v>4</v>
      </c>
      <c r="M30" s="938">
        <v>39</v>
      </c>
      <c r="N30" s="940">
        <v>13</v>
      </c>
      <c r="O30" s="938" t="s">
        <v>5670</v>
      </c>
      <c r="P30" s="941" t="s">
        <v>5721</v>
      </c>
      <c r="Q30" s="942">
        <f t="shared" si="0"/>
        <v>1</v>
      </c>
      <c r="R30" s="978">
        <f t="shared" si="0"/>
        <v>7.26</v>
      </c>
      <c r="S30" s="942">
        <f t="shared" si="1"/>
        <v>1</v>
      </c>
      <c r="T30" s="978">
        <f t="shared" si="2"/>
        <v>7.26</v>
      </c>
      <c r="U30" s="985">
        <v>13</v>
      </c>
      <c r="V30" s="943">
        <v>10</v>
      </c>
      <c r="W30" s="943">
        <v>-3</v>
      </c>
      <c r="X30" s="983">
        <v>0.76923076923076927</v>
      </c>
      <c r="Y30" s="981"/>
    </row>
    <row r="31" spans="1:25" ht="14.4" customHeight="1" x14ac:dyDescent="0.3">
      <c r="A31" s="947" t="s">
        <v>5722</v>
      </c>
      <c r="B31" s="928"/>
      <c r="C31" s="929"/>
      <c r="D31" s="930"/>
      <c r="E31" s="931">
        <v>1</v>
      </c>
      <c r="F31" s="911">
        <v>3.18</v>
      </c>
      <c r="G31" s="912">
        <v>14</v>
      </c>
      <c r="H31" s="913">
        <v>1</v>
      </c>
      <c r="I31" s="914">
        <v>2.95</v>
      </c>
      <c r="J31" s="923">
        <v>2</v>
      </c>
      <c r="K31" s="916">
        <v>2.95</v>
      </c>
      <c r="L31" s="917">
        <v>1</v>
      </c>
      <c r="M31" s="917">
        <v>12</v>
      </c>
      <c r="N31" s="918">
        <v>4</v>
      </c>
      <c r="O31" s="917" t="s">
        <v>4728</v>
      </c>
      <c r="P31" s="932" t="s">
        <v>5723</v>
      </c>
      <c r="Q31" s="919">
        <f t="shared" si="0"/>
        <v>1</v>
      </c>
      <c r="R31" s="977">
        <f t="shared" si="0"/>
        <v>2.95</v>
      </c>
      <c r="S31" s="919">
        <f t="shared" si="1"/>
        <v>0</v>
      </c>
      <c r="T31" s="977">
        <f t="shared" si="2"/>
        <v>-0.22999999999999998</v>
      </c>
      <c r="U31" s="984">
        <v>4</v>
      </c>
      <c r="V31" s="928">
        <v>2</v>
      </c>
      <c r="W31" s="928">
        <v>-2</v>
      </c>
      <c r="X31" s="982">
        <v>0.5</v>
      </c>
      <c r="Y31" s="980"/>
    </row>
    <row r="32" spans="1:25" ht="14.4" customHeight="1" x14ac:dyDescent="0.3">
      <c r="A32" s="947" t="s">
        <v>5724</v>
      </c>
      <c r="B32" s="928">
        <v>6</v>
      </c>
      <c r="C32" s="929">
        <v>42.19</v>
      </c>
      <c r="D32" s="930">
        <v>10</v>
      </c>
      <c r="E32" s="913">
        <v>12</v>
      </c>
      <c r="F32" s="914">
        <v>79.25</v>
      </c>
      <c r="G32" s="923">
        <v>8.3000000000000007</v>
      </c>
      <c r="H32" s="917">
        <v>11</v>
      </c>
      <c r="I32" s="911">
        <v>69.78</v>
      </c>
      <c r="J32" s="915">
        <v>10.5</v>
      </c>
      <c r="K32" s="916">
        <v>6.66</v>
      </c>
      <c r="L32" s="917">
        <v>3</v>
      </c>
      <c r="M32" s="917">
        <v>30</v>
      </c>
      <c r="N32" s="918">
        <v>10</v>
      </c>
      <c r="O32" s="917" t="s">
        <v>5670</v>
      </c>
      <c r="P32" s="932" t="s">
        <v>5725</v>
      </c>
      <c r="Q32" s="919">
        <f t="shared" si="0"/>
        <v>5</v>
      </c>
      <c r="R32" s="977">
        <f t="shared" si="0"/>
        <v>27.590000000000003</v>
      </c>
      <c r="S32" s="919">
        <f t="shared" si="1"/>
        <v>-1</v>
      </c>
      <c r="T32" s="977">
        <f t="shared" si="2"/>
        <v>-9.4699999999999989</v>
      </c>
      <c r="U32" s="984">
        <v>110</v>
      </c>
      <c r="V32" s="928">
        <v>115.5</v>
      </c>
      <c r="W32" s="928">
        <v>5.5</v>
      </c>
      <c r="X32" s="982">
        <v>1.05</v>
      </c>
      <c r="Y32" s="980">
        <v>24</v>
      </c>
    </row>
    <row r="33" spans="1:25" ht="14.4" customHeight="1" x14ac:dyDescent="0.3">
      <c r="A33" s="948" t="s">
        <v>5726</v>
      </c>
      <c r="B33" s="943">
        <v>7</v>
      </c>
      <c r="C33" s="944">
        <v>51.34</v>
      </c>
      <c r="D33" s="933">
        <v>14.7</v>
      </c>
      <c r="E33" s="945">
        <v>6</v>
      </c>
      <c r="F33" s="946">
        <v>51.22</v>
      </c>
      <c r="G33" s="927">
        <v>18.2</v>
      </c>
      <c r="H33" s="938">
        <v>4</v>
      </c>
      <c r="I33" s="937">
        <v>23.7</v>
      </c>
      <c r="J33" s="925">
        <v>7.5</v>
      </c>
      <c r="K33" s="939">
        <v>7.01</v>
      </c>
      <c r="L33" s="938">
        <v>5</v>
      </c>
      <c r="M33" s="938">
        <v>42</v>
      </c>
      <c r="N33" s="940">
        <v>14</v>
      </c>
      <c r="O33" s="938" t="s">
        <v>5670</v>
      </c>
      <c r="P33" s="941" t="s">
        <v>5727</v>
      </c>
      <c r="Q33" s="942">
        <f t="shared" si="0"/>
        <v>-3</v>
      </c>
      <c r="R33" s="978">
        <f t="shared" si="0"/>
        <v>-27.640000000000004</v>
      </c>
      <c r="S33" s="942">
        <f t="shared" si="1"/>
        <v>-2</v>
      </c>
      <c r="T33" s="978">
        <f t="shared" si="2"/>
        <v>-27.52</v>
      </c>
      <c r="U33" s="985">
        <v>56</v>
      </c>
      <c r="V33" s="943">
        <v>30</v>
      </c>
      <c r="W33" s="943">
        <v>-26</v>
      </c>
      <c r="X33" s="983">
        <v>0.5357142857142857</v>
      </c>
      <c r="Y33" s="981"/>
    </row>
    <row r="34" spans="1:25" ht="14.4" customHeight="1" x14ac:dyDescent="0.3">
      <c r="A34" s="948" t="s">
        <v>5728</v>
      </c>
      <c r="B34" s="943">
        <v>5</v>
      </c>
      <c r="C34" s="944">
        <v>40.43</v>
      </c>
      <c r="D34" s="933">
        <v>12</v>
      </c>
      <c r="E34" s="945">
        <v>2</v>
      </c>
      <c r="F34" s="946">
        <v>20.76</v>
      </c>
      <c r="G34" s="927">
        <v>33.5</v>
      </c>
      <c r="H34" s="938">
        <v>4</v>
      </c>
      <c r="I34" s="937">
        <v>40.880000000000003</v>
      </c>
      <c r="J34" s="926">
        <v>18</v>
      </c>
      <c r="K34" s="939">
        <v>10.38</v>
      </c>
      <c r="L34" s="938">
        <v>6</v>
      </c>
      <c r="M34" s="938">
        <v>51</v>
      </c>
      <c r="N34" s="940">
        <v>17</v>
      </c>
      <c r="O34" s="938" t="s">
        <v>5670</v>
      </c>
      <c r="P34" s="941" t="s">
        <v>5729</v>
      </c>
      <c r="Q34" s="942">
        <f t="shared" si="0"/>
        <v>-1</v>
      </c>
      <c r="R34" s="978">
        <f t="shared" si="0"/>
        <v>0.45000000000000284</v>
      </c>
      <c r="S34" s="942">
        <f t="shared" si="1"/>
        <v>2</v>
      </c>
      <c r="T34" s="978">
        <f t="shared" si="2"/>
        <v>20.12</v>
      </c>
      <c r="U34" s="985">
        <v>68</v>
      </c>
      <c r="V34" s="943">
        <v>72</v>
      </c>
      <c r="W34" s="943">
        <v>4</v>
      </c>
      <c r="X34" s="983">
        <v>1.0588235294117647</v>
      </c>
      <c r="Y34" s="981">
        <v>10</v>
      </c>
    </row>
    <row r="35" spans="1:25" ht="14.4" customHeight="1" x14ac:dyDescent="0.3">
      <c r="A35" s="947" t="s">
        <v>5730</v>
      </c>
      <c r="B35" s="928"/>
      <c r="C35" s="929"/>
      <c r="D35" s="930"/>
      <c r="E35" s="913">
        <v>1</v>
      </c>
      <c r="F35" s="914">
        <v>1.28</v>
      </c>
      <c r="G35" s="923">
        <v>6</v>
      </c>
      <c r="H35" s="917"/>
      <c r="I35" s="911"/>
      <c r="J35" s="912"/>
      <c r="K35" s="916">
        <v>1.28</v>
      </c>
      <c r="L35" s="917">
        <v>2</v>
      </c>
      <c r="M35" s="917">
        <v>15</v>
      </c>
      <c r="N35" s="918">
        <v>5</v>
      </c>
      <c r="O35" s="917" t="s">
        <v>5670</v>
      </c>
      <c r="P35" s="932" t="s">
        <v>5731</v>
      </c>
      <c r="Q35" s="919">
        <f t="shared" si="0"/>
        <v>0</v>
      </c>
      <c r="R35" s="977">
        <f t="shared" si="0"/>
        <v>0</v>
      </c>
      <c r="S35" s="919">
        <f t="shared" si="1"/>
        <v>-1</v>
      </c>
      <c r="T35" s="977">
        <f t="shared" si="2"/>
        <v>-1.28</v>
      </c>
      <c r="U35" s="984" t="s">
        <v>587</v>
      </c>
      <c r="V35" s="928" t="s">
        <v>587</v>
      </c>
      <c r="W35" s="928" t="s">
        <v>587</v>
      </c>
      <c r="X35" s="982" t="s">
        <v>587</v>
      </c>
      <c r="Y35" s="980"/>
    </row>
    <row r="36" spans="1:25" ht="14.4" customHeight="1" x14ac:dyDescent="0.3">
      <c r="A36" s="947" t="s">
        <v>5732</v>
      </c>
      <c r="B36" s="920">
        <v>2</v>
      </c>
      <c r="C36" s="921">
        <v>5.87</v>
      </c>
      <c r="D36" s="922">
        <v>3</v>
      </c>
      <c r="E36" s="931">
        <v>1</v>
      </c>
      <c r="F36" s="911">
        <v>2.94</v>
      </c>
      <c r="G36" s="912">
        <v>2</v>
      </c>
      <c r="H36" s="917">
        <v>2</v>
      </c>
      <c r="I36" s="911">
        <v>5.87</v>
      </c>
      <c r="J36" s="915">
        <v>3.5</v>
      </c>
      <c r="K36" s="916">
        <v>2.94</v>
      </c>
      <c r="L36" s="917">
        <v>1</v>
      </c>
      <c r="M36" s="917">
        <v>9</v>
      </c>
      <c r="N36" s="918">
        <v>3</v>
      </c>
      <c r="O36" s="917" t="s">
        <v>4728</v>
      </c>
      <c r="P36" s="932" t="s">
        <v>5733</v>
      </c>
      <c r="Q36" s="919">
        <f t="shared" si="0"/>
        <v>0</v>
      </c>
      <c r="R36" s="977">
        <f t="shared" si="0"/>
        <v>0</v>
      </c>
      <c r="S36" s="919">
        <f t="shared" si="1"/>
        <v>1</v>
      </c>
      <c r="T36" s="977">
        <f t="shared" si="2"/>
        <v>2.93</v>
      </c>
      <c r="U36" s="984">
        <v>6</v>
      </c>
      <c r="V36" s="928">
        <v>7</v>
      </c>
      <c r="W36" s="928">
        <v>1</v>
      </c>
      <c r="X36" s="982">
        <v>1.1666666666666667</v>
      </c>
      <c r="Y36" s="980">
        <v>2</v>
      </c>
    </row>
    <row r="37" spans="1:25" ht="14.4" customHeight="1" x14ac:dyDescent="0.3">
      <c r="A37" s="948" t="s">
        <v>5734</v>
      </c>
      <c r="B37" s="934"/>
      <c r="C37" s="935"/>
      <c r="D37" s="924"/>
      <c r="E37" s="936">
        <v>1</v>
      </c>
      <c r="F37" s="937">
        <v>3.62</v>
      </c>
      <c r="G37" s="925">
        <v>7</v>
      </c>
      <c r="H37" s="938"/>
      <c r="I37" s="937"/>
      <c r="J37" s="925"/>
      <c r="K37" s="939">
        <v>3.67</v>
      </c>
      <c r="L37" s="938">
        <v>1</v>
      </c>
      <c r="M37" s="938">
        <v>12</v>
      </c>
      <c r="N37" s="940">
        <v>4</v>
      </c>
      <c r="O37" s="938" t="s">
        <v>4728</v>
      </c>
      <c r="P37" s="941" t="s">
        <v>5733</v>
      </c>
      <c r="Q37" s="942">
        <f t="shared" si="0"/>
        <v>0</v>
      </c>
      <c r="R37" s="978">
        <f t="shared" si="0"/>
        <v>0</v>
      </c>
      <c r="S37" s="942">
        <f t="shared" si="1"/>
        <v>-1</v>
      </c>
      <c r="T37" s="978">
        <f t="shared" si="2"/>
        <v>-3.62</v>
      </c>
      <c r="U37" s="985" t="s">
        <v>587</v>
      </c>
      <c r="V37" s="943" t="s">
        <v>587</v>
      </c>
      <c r="W37" s="943" t="s">
        <v>587</v>
      </c>
      <c r="X37" s="983" t="s">
        <v>587</v>
      </c>
      <c r="Y37" s="981"/>
    </row>
    <row r="38" spans="1:25" ht="14.4" customHeight="1" x14ac:dyDescent="0.3">
      <c r="A38" s="948" t="s">
        <v>5735</v>
      </c>
      <c r="B38" s="934">
        <v>1</v>
      </c>
      <c r="C38" s="935">
        <v>4.37</v>
      </c>
      <c r="D38" s="924">
        <v>2</v>
      </c>
      <c r="E38" s="936"/>
      <c r="F38" s="937"/>
      <c r="G38" s="925"/>
      <c r="H38" s="938"/>
      <c r="I38" s="937"/>
      <c r="J38" s="925"/>
      <c r="K38" s="939">
        <v>4.37</v>
      </c>
      <c r="L38" s="938">
        <v>2</v>
      </c>
      <c r="M38" s="938">
        <v>21</v>
      </c>
      <c r="N38" s="940">
        <v>7</v>
      </c>
      <c r="O38" s="938" t="s">
        <v>4728</v>
      </c>
      <c r="P38" s="941" t="s">
        <v>5733</v>
      </c>
      <c r="Q38" s="942">
        <f t="shared" si="0"/>
        <v>-1</v>
      </c>
      <c r="R38" s="978">
        <f t="shared" si="0"/>
        <v>-4.37</v>
      </c>
      <c r="S38" s="942">
        <f t="shared" si="1"/>
        <v>0</v>
      </c>
      <c r="T38" s="978">
        <f t="shared" si="2"/>
        <v>0</v>
      </c>
      <c r="U38" s="985" t="s">
        <v>587</v>
      </c>
      <c r="V38" s="943" t="s">
        <v>587</v>
      </c>
      <c r="W38" s="943" t="s">
        <v>587</v>
      </c>
      <c r="X38" s="983" t="s">
        <v>587</v>
      </c>
      <c r="Y38" s="981"/>
    </row>
    <row r="39" spans="1:25" ht="14.4" customHeight="1" x14ac:dyDescent="0.3">
      <c r="A39" s="947" t="s">
        <v>5736</v>
      </c>
      <c r="B39" s="928"/>
      <c r="C39" s="929"/>
      <c r="D39" s="930"/>
      <c r="E39" s="931">
        <v>1</v>
      </c>
      <c r="F39" s="911">
        <v>0.73</v>
      </c>
      <c r="G39" s="912">
        <v>6</v>
      </c>
      <c r="H39" s="913"/>
      <c r="I39" s="914"/>
      <c r="J39" s="923"/>
      <c r="K39" s="916">
        <v>0.73</v>
      </c>
      <c r="L39" s="917">
        <v>1</v>
      </c>
      <c r="M39" s="917">
        <v>12</v>
      </c>
      <c r="N39" s="918">
        <v>4</v>
      </c>
      <c r="O39" s="917" t="s">
        <v>5670</v>
      </c>
      <c r="P39" s="932" t="s">
        <v>5737</v>
      </c>
      <c r="Q39" s="919">
        <f t="shared" si="0"/>
        <v>0</v>
      </c>
      <c r="R39" s="977">
        <f t="shared" si="0"/>
        <v>0</v>
      </c>
      <c r="S39" s="919">
        <f t="shared" si="1"/>
        <v>-1</v>
      </c>
      <c r="T39" s="977">
        <f t="shared" si="2"/>
        <v>-0.73</v>
      </c>
      <c r="U39" s="984" t="s">
        <v>587</v>
      </c>
      <c r="V39" s="928" t="s">
        <v>587</v>
      </c>
      <c r="W39" s="928" t="s">
        <v>587</v>
      </c>
      <c r="X39" s="982" t="s">
        <v>587</v>
      </c>
      <c r="Y39" s="980"/>
    </row>
    <row r="40" spans="1:25" ht="14.4" customHeight="1" x14ac:dyDescent="0.3">
      <c r="A40" s="948" t="s">
        <v>5738</v>
      </c>
      <c r="B40" s="943"/>
      <c r="C40" s="944"/>
      <c r="D40" s="933"/>
      <c r="E40" s="936"/>
      <c r="F40" s="937"/>
      <c r="G40" s="925"/>
      <c r="H40" s="945">
        <v>1</v>
      </c>
      <c r="I40" s="946">
        <v>1.49</v>
      </c>
      <c r="J40" s="927">
        <v>2</v>
      </c>
      <c r="K40" s="939">
        <v>1.07</v>
      </c>
      <c r="L40" s="938">
        <v>2</v>
      </c>
      <c r="M40" s="938">
        <v>18</v>
      </c>
      <c r="N40" s="940">
        <v>6</v>
      </c>
      <c r="O40" s="938" t="s">
        <v>5670</v>
      </c>
      <c r="P40" s="941" t="s">
        <v>5739</v>
      </c>
      <c r="Q40" s="942">
        <f t="shared" si="0"/>
        <v>1</v>
      </c>
      <c r="R40" s="978">
        <f t="shared" si="0"/>
        <v>1.49</v>
      </c>
      <c r="S40" s="942">
        <f t="shared" si="1"/>
        <v>1</v>
      </c>
      <c r="T40" s="978">
        <f t="shared" si="2"/>
        <v>1.49</v>
      </c>
      <c r="U40" s="985">
        <v>6</v>
      </c>
      <c r="V40" s="943">
        <v>2</v>
      </c>
      <c r="W40" s="943">
        <v>-4</v>
      </c>
      <c r="X40" s="983">
        <v>0.33333333333333331</v>
      </c>
      <c r="Y40" s="981"/>
    </row>
    <row r="41" spans="1:25" ht="14.4" customHeight="1" x14ac:dyDescent="0.3">
      <c r="A41" s="947" t="s">
        <v>5740</v>
      </c>
      <c r="B41" s="928">
        <v>2</v>
      </c>
      <c r="C41" s="929">
        <v>2.5499999999999998</v>
      </c>
      <c r="D41" s="930">
        <v>11.5</v>
      </c>
      <c r="E41" s="931">
        <v>2</v>
      </c>
      <c r="F41" s="911">
        <v>0.84</v>
      </c>
      <c r="G41" s="912">
        <v>2</v>
      </c>
      <c r="H41" s="913">
        <v>3</v>
      </c>
      <c r="I41" s="914">
        <v>2.02</v>
      </c>
      <c r="J41" s="923">
        <v>2</v>
      </c>
      <c r="K41" s="916">
        <v>0.42</v>
      </c>
      <c r="L41" s="917">
        <v>1</v>
      </c>
      <c r="M41" s="917">
        <v>6</v>
      </c>
      <c r="N41" s="918">
        <v>2</v>
      </c>
      <c r="O41" s="917" t="s">
        <v>5670</v>
      </c>
      <c r="P41" s="932" t="s">
        <v>5741</v>
      </c>
      <c r="Q41" s="919">
        <f t="shared" si="0"/>
        <v>1</v>
      </c>
      <c r="R41" s="977">
        <f t="shared" si="0"/>
        <v>-0.5299999999999998</v>
      </c>
      <c r="S41" s="919">
        <f t="shared" si="1"/>
        <v>1</v>
      </c>
      <c r="T41" s="977">
        <f t="shared" si="2"/>
        <v>1.1800000000000002</v>
      </c>
      <c r="U41" s="984">
        <v>6</v>
      </c>
      <c r="V41" s="928">
        <v>6</v>
      </c>
      <c r="W41" s="928">
        <v>0</v>
      </c>
      <c r="X41" s="982">
        <v>1</v>
      </c>
      <c r="Y41" s="980"/>
    </row>
    <row r="42" spans="1:25" ht="14.4" customHeight="1" x14ac:dyDescent="0.3">
      <c r="A42" s="947" t="s">
        <v>5742</v>
      </c>
      <c r="B42" s="928">
        <v>2</v>
      </c>
      <c r="C42" s="929">
        <v>0.99</v>
      </c>
      <c r="D42" s="930">
        <v>4</v>
      </c>
      <c r="E42" s="931"/>
      <c r="F42" s="911"/>
      <c r="G42" s="912"/>
      <c r="H42" s="913">
        <v>6</v>
      </c>
      <c r="I42" s="914">
        <v>2.97</v>
      </c>
      <c r="J42" s="923">
        <v>2.5</v>
      </c>
      <c r="K42" s="916">
        <v>0.49</v>
      </c>
      <c r="L42" s="917">
        <v>1</v>
      </c>
      <c r="M42" s="917">
        <v>9</v>
      </c>
      <c r="N42" s="918">
        <v>3</v>
      </c>
      <c r="O42" s="917" t="s">
        <v>5670</v>
      </c>
      <c r="P42" s="932" t="s">
        <v>5743</v>
      </c>
      <c r="Q42" s="919">
        <f t="shared" si="0"/>
        <v>4</v>
      </c>
      <c r="R42" s="977">
        <f t="shared" si="0"/>
        <v>1.9800000000000002</v>
      </c>
      <c r="S42" s="919">
        <f t="shared" si="1"/>
        <v>6</v>
      </c>
      <c r="T42" s="977">
        <f t="shared" si="2"/>
        <v>2.97</v>
      </c>
      <c r="U42" s="984">
        <v>18</v>
      </c>
      <c r="V42" s="928">
        <v>15</v>
      </c>
      <c r="W42" s="928">
        <v>-3</v>
      </c>
      <c r="X42" s="982">
        <v>0.83333333333333337</v>
      </c>
      <c r="Y42" s="980">
        <v>1</v>
      </c>
    </row>
    <row r="43" spans="1:25" ht="14.4" customHeight="1" x14ac:dyDescent="0.3">
      <c r="A43" s="948" t="s">
        <v>5744</v>
      </c>
      <c r="B43" s="943"/>
      <c r="C43" s="944"/>
      <c r="D43" s="933"/>
      <c r="E43" s="936">
        <v>1</v>
      </c>
      <c r="F43" s="937">
        <v>0.79</v>
      </c>
      <c r="G43" s="925">
        <v>10</v>
      </c>
      <c r="H43" s="945"/>
      <c r="I43" s="946"/>
      <c r="J43" s="927"/>
      <c r="K43" s="939">
        <v>0.79</v>
      </c>
      <c r="L43" s="938">
        <v>2</v>
      </c>
      <c r="M43" s="938">
        <v>15</v>
      </c>
      <c r="N43" s="940">
        <v>5</v>
      </c>
      <c r="O43" s="938" t="s">
        <v>5670</v>
      </c>
      <c r="P43" s="941" t="s">
        <v>5745</v>
      </c>
      <c r="Q43" s="942">
        <f t="shared" si="0"/>
        <v>0</v>
      </c>
      <c r="R43" s="978">
        <f t="shared" si="0"/>
        <v>0</v>
      </c>
      <c r="S43" s="942">
        <f t="shared" si="1"/>
        <v>-1</v>
      </c>
      <c r="T43" s="978">
        <f t="shared" si="2"/>
        <v>-0.79</v>
      </c>
      <c r="U43" s="985" t="s">
        <v>587</v>
      </c>
      <c r="V43" s="943" t="s">
        <v>587</v>
      </c>
      <c r="W43" s="943" t="s">
        <v>587</v>
      </c>
      <c r="X43" s="983" t="s">
        <v>587</v>
      </c>
      <c r="Y43" s="981"/>
    </row>
    <row r="44" spans="1:25" ht="14.4" customHeight="1" x14ac:dyDescent="0.3">
      <c r="A44" s="948" t="s">
        <v>5746</v>
      </c>
      <c r="B44" s="943"/>
      <c r="C44" s="944"/>
      <c r="D44" s="933"/>
      <c r="E44" s="936"/>
      <c r="F44" s="937"/>
      <c r="G44" s="925"/>
      <c r="H44" s="945">
        <v>2</v>
      </c>
      <c r="I44" s="946">
        <v>13.88</v>
      </c>
      <c r="J44" s="927">
        <v>9</v>
      </c>
      <c r="K44" s="939">
        <v>1.63</v>
      </c>
      <c r="L44" s="938">
        <v>3</v>
      </c>
      <c r="M44" s="938">
        <v>27</v>
      </c>
      <c r="N44" s="940">
        <v>9</v>
      </c>
      <c r="O44" s="938" t="s">
        <v>5670</v>
      </c>
      <c r="P44" s="941" t="s">
        <v>5745</v>
      </c>
      <c r="Q44" s="942">
        <f t="shared" si="0"/>
        <v>2</v>
      </c>
      <c r="R44" s="978">
        <f t="shared" si="0"/>
        <v>13.88</v>
      </c>
      <c r="S44" s="942">
        <f t="shared" si="1"/>
        <v>2</v>
      </c>
      <c r="T44" s="978">
        <f t="shared" si="2"/>
        <v>13.88</v>
      </c>
      <c r="U44" s="985">
        <v>18</v>
      </c>
      <c r="V44" s="943">
        <v>18</v>
      </c>
      <c r="W44" s="943">
        <v>0</v>
      </c>
      <c r="X44" s="983">
        <v>1</v>
      </c>
      <c r="Y44" s="981">
        <v>6</v>
      </c>
    </row>
    <row r="45" spans="1:25" ht="14.4" customHeight="1" x14ac:dyDescent="0.3">
      <c r="A45" s="947" t="s">
        <v>5747</v>
      </c>
      <c r="B45" s="928"/>
      <c r="C45" s="929"/>
      <c r="D45" s="930"/>
      <c r="E45" s="913">
        <v>2</v>
      </c>
      <c r="F45" s="914">
        <v>1.73</v>
      </c>
      <c r="G45" s="923">
        <v>6.5</v>
      </c>
      <c r="H45" s="917"/>
      <c r="I45" s="911"/>
      <c r="J45" s="912"/>
      <c r="K45" s="916">
        <v>1.17</v>
      </c>
      <c r="L45" s="917">
        <v>5</v>
      </c>
      <c r="M45" s="917">
        <v>42</v>
      </c>
      <c r="N45" s="918">
        <v>14</v>
      </c>
      <c r="O45" s="917" t="s">
        <v>5670</v>
      </c>
      <c r="P45" s="932" t="s">
        <v>5748</v>
      </c>
      <c r="Q45" s="919">
        <f t="shared" si="0"/>
        <v>0</v>
      </c>
      <c r="R45" s="977">
        <f t="shared" si="0"/>
        <v>0</v>
      </c>
      <c r="S45" s="919">
        <f t="shared" si="1"/>
        <v>-2</v>
      </c>
      <c r="T45" s="977">
        <f t="shared" si="2"/>
        <v>-1.73</v>
      </c>
      <c r="U45" s="984" t="s">
        <v>587</v>
      </c>
      <c r="V45" s="928" t="s">
        <v>587</v>
      </c>
      <c r="W45" s="928" t="s">
        <v>587</v>
      </c>
      <c r="X45" s="982" t="s">
        <v>587</v>
      </c>
      <c r="Y45" s="980"/>
    </row>
    <row r="46" spans="1:25" ht="14.4" customHeight="1" x14ac:dyDescent="0.3">
      <c r="A46" s="948" t="s">
        <v>5749</v>
      </c>
      <c r="B46" s="943"/>
      <c r="C46" s="944"/>
      <c r="D46" s="933"/>
      <c r="E46" s="945">
        <v>1</v>
      </c>
      <c r="F46" s="946">
        <v>1.68</v>
      </c>
      <c r="G46" s="927">
        <v>24</v>
      </c>
      <c r="H46" s="938">
        <v>1</v>
      </c>
      <c r="I46" s="937">
        <v>0.96</v>
      </c>
      <c r="J46" s="925">
        <v>3</v>
      </c>
      <c r="K46" s="939">
        <v>1.68</v>
      </c>
      <c r="L46" s="938">
        <v>6</v>
      </c>
      <c r="M46" s="938">
        <v>54</v>
      </c>
      <c r="N46" s="940">
        <v>18</v>
      </c>
      <c r="O46" s="938" t="s">
        <v>5670</v>
      </c>
      <c r="P46" s="941" t="s">
        <v>5750</v>
      </c>
      <c r="Q46" s="942">
        <f t="shared" si="0"/>
        <v>1</v>
      </c>
      <c r="R46" s="978">
        <f t="shared" si="0"/>
        <v>0.96</v>
      </c>
      <c r="S46" s="942">
        <f t="shared" si="1"/>
        <v>0</v>
      </c>
      <c r="T46" s="978">
        <f t="shared" si="2"/>
        <v>-0.72</v>
      </c>
      <c r="U46" s="985">
        <v>18</v>
      </c>
      <c r="V46" s="943">
        <v>3</v>
      </c>
      <c r="W46" s="943">
        <v>-15</v>
      </c>
      <c r="X46" s="983">
        <v>0.16666666666666666</v>
      </c>
      <c r="Y46" s="981"/>
    </row>
    <row r="47" spans="1:25" ht="14.4" customHeight="1" x14ac:dyDescent="0.3">
      <c r="A47" s="947" t="s">
        <v>5751</v>
      </c>
      <c r="B47" s="928"/>
      <c r="C47" s="929"/>
      <c r="D47" s="930"/>
      <c r="E47" s="913">
        <v>1</v>
      </c>
      <c r="F47" s="914">
        <v>0.55000000000000004</v>
      </c>
      <c r="G47" s="923">
        <v>6</v>
      </c>
      <c r="H47" s="917"/>
      <c r="I47" s="911"/>
      <c r="J47" s="912"/>
      <c r="K47" s="916">
        <v>0.55000000000000004</v>
      </c>
      <c r="L47" s="917">
        <v>3</v>
      </c>
      <c r="M47" s="917">
        <v>24</v>
      </c>
      <c r="N47" s="918">
        <v>8</v>
      </c>
      <c r="O47" s="917" t="s">
        <v>5670</v>
      </c>
      <c r="P47" s="932" t="s">
        <v>5752</v>
      </c>
      <c r="Q47" s="919">
        <f t="shared" si="0"/>
        <v>0</v>
      </c>
      <c r="R47" s="977">
        <f t="shared" si="0"/>
        <v>0</v>
      </c>
      <c r="S47" s="919">
        <f t="shared" si="1"/>
        <v>-1</v>
      </c>
      <c r="T47" s="977">
        <f t="shared" si="2"/>
        <v>-0.55000000000000004</v>
      </c>
      <c r="U47" s="984" t="s">
        <v>587</v>
      </c>
      <c r="V47" s="928" t="s">
        <v>587</v>
      </c>
      <c r="W47" s="928" t="s">
        <v>587</v>
      </c>
      <c r="X47" s="982" t="s">
        <v>587</v>
      </c>
      <c r="Y47" s="980"/>
    </row>
    <row r="48" spans="1:25" ht="14.4" customHeight="1" x14ac:dyDescent="0.3">
      <c r="A48" s="947" t="s">
        <v>5753</v>
      </c>
      <c r="B48" s="928"/>
      <c r="C48" s="929"/>
      <c r="D48" s="930"/>
      <c r="E48" s="931"/>
      <c r="F48" s="911"/>
      <c r="G48" s="912"/>
      <c r="H48" s="913">
        <v>1</v>
      </c>
      <c r="I48" s="914">
        <v>2.69</v>
      </c>
      <c r="J48" s="923">
        <v>8</v>
      </c>
      <c r="K48" s="916">
        <v>2.69</v>
      </c>
      <c r="L48" s="917">
        <v>3</v>
      </c>
      <c r="M48" s="917">
        <v>30</v>
      </c>
      <c r="N48" s="918">
        <v>10</v>
      </c>
      <c r="O48" s="917" t="s">
        <v>5670</v>
      </c>
      <c r="P48" s="932" t="s">
        <v>5754</v>
      </c>
      <c r="Q48" s="919">
        <f t="shared" si="0"/>
        <v>1</v>
      </c>
      <c r="R48" s="977">
        <f t="shared" si="0"/>
        <v>2.69</v>
      </c>
      <c r="S48" s="919">
        <f t="shared" si="1"/>
        <v>1</v>
      </c>
      <c r="T48" s="977">
        <f t="shared" si="2"/>
        <v>2.69</v>
      </c>
      <c r="U48" s="984">
        <v>10</v>
      </c>
      <c r="V48" s="928">
        <v>8</v>
      </c>
      <c r="W48" s="928">
        <v>-2</v>
      </c>
      <c r="X48" s="982">
        <v>0.8</v>
      </c>
      <c r="Y48" s="980"/>
    </row>
    <row r="49" spans="1:25" ht="14.4" customHeight="1" x14ac:dyDescent="0.3">
      <c r="A49" s="947" t="s">
        <v>5755</v>
      </c>
      <c r="B49" s="928">
        <v>2</v>
      </c>
      <c r="C49" s="929">
        <v>0.84</v>
      </c>
      <c r="D49" s="930">
        <v>5.5</v>
      </c>
      <c r="E49" s="931">
        <v>5</v>
      </c>
      <c r="F49" s="911">
        <v>1.9</v>
      </c>
      <c r="G49" s="912">
        <v>3.4</v>
      </c>
      <c r="H49" s="913">
        <v>4</v>
      </c>
      <c r="I49" s="914">
        <v>1.68</v>
      </c>
      <c r="J49" s="915">
        <v>6.8</v>
      </c>
      <c r="K49" s="916">
        <v>0.42</v>
      </c>
      <c r="L49" s="917">
        <v>2</v>
      </c>
      <c r="M49" s="917">
        <v>18</v>
      </c>
      <c r="N49" s="918">
        <v>6</v>
      </c>
      <c r="O49" s="917" t="s">
        <v>5670</v>
      </c>
      <c r="P49" s="932" t="s">
        <v>5756</v>
      </c>
      <c r="Q49" s="919">
        <f t="shared" si="0"/>
        <v>2</v>
      </c>
      <c r="R49" s="977">
        <f t="shared" si="0"/>
        <v>0.84</v>
      </c>
      <c r="S49" s="919">
        <f t="shared" si="1"/>
        <v>-1</v>
      </c>
      <c r="T49" s="977">
        <f t="shared" si="2"/>
        <v>-0.21999999999999997</v>
      </c>
      <c r="U49" s="984">
        <v>24</v>
      </c>
      <c r="V49" s="928">
        <v>27.2</v>
      </c>
      <c r="W49" s="928">
        <v>3.1999999999999993</v>
      </c>
      <c r="X49" s="982">
        <v>1.1333333333333333</v>
      </c>
      <c r="Y49" s="980">
        <v>8</v>
      </c>
    </row>
    <row r="50" spans="1:25" ht="14.4" customHeight="1" x14ac:dyDescent="0.3">
      <c r="A50" s="948" t="s">
        <v>5757</v>
      </c>
      <c r="B50" s="943">
        <v>1</v>
      </c>
      <c r="C50" s="944">
        <v>0.54</v>
      </c>
      <c r="D50" s="933">
        <v>21</v>
      </c>
      <c r="E50" s="936"/>
      <c r="F50" s="937"/>
      <c r="G50" s="925"/>
      <c r="H50" s="945"/>
      <c r="I50" s="946"/>
      <c r="J50" s="927"/>
      <c r="K50" s="939">
        <v>0.54</v>
      </c>
      <c r="L50" s="938">
        <v>3</v>
      </c>
      <c r="M50" s="938">
        <v>24</v>
      </c>
      <c r="N50" s="940">
        <v>8</v>
      </c>
      <c r="O50" s="938" t="s">
        <v>5670</v>
      </c>
      <c r="P50" s="941" t="s">
        <v>5758</v>
      </c>
      <c r="Q50" s="942">
        <f t="shared" si="0"/>
        <v>-1</v>
      </c>
      <c r="R50" s="978">
        <f t="shared" si="0"/>
        <v>-0.54</v>
      </c>
      <c r="S50" s="942">
        <f t="shared" si="1"/>
        <v>0</v>
      </c>
      <c r="T50" s="978">
        <f t="shared" si="2"/>
        <v>0</v>
      </c>
      <c r="U50" s="985" t="s">
        <v>587</v>
      </c>
      <c r="V50" s="943" t="s">
        <v>587</v>
      </c>
      <c r="W50" s="943" t="s">
        <v>587</v>
      </c>
      <c r="X50" s="983" t="s">
        <v>587</v>
      </c>
      <c r="Y50" s="981"/>
    </row>
    <row r="51" spans="1:25" ht="14.4" customHeight="1" x14ac:dyDescent="0.3">
      <c r="A51" s="948" t="s">
        <v>5759</v>
      </c>
      <c r="B51" s="943"/>
      <c r="C51" s="944"/>
      <c r="D51" s="933"/>
      <c r="E51" s="936"/>
      <c r="F51" s="937"/>
      <c r="G51" s="925"/>
      <c r="H51" s="945">
        <v>1</v>
      </c>
      <c r="I51" s="946">
        <v>0.62</v>
      </c>
      <c r="J51" s="926">
        <v>10</v>
      </c>
      <c r="K51" s="939">
        <v>0.62</v>
      </c>
      <c r="L51" s="938">
        <v>2</v>
      </c>
      <c r="M51" s="938">
        <v>21</v>
      </c>
      <c r="N51" s="940">
        <v>7</v>
      </c>
      <c r="O51" s="938" t="s">
        <v>5670</v>
      </c>
      <c r="P51" s="941" t="s">
        <v>5760</v>
      </c>
      <c r="Q51" s="942">
        <f t="shared" si="0"/>
        <v>1</v>
      </c>
      <c r="R51" s="978">
        <f t="shared" si="0"/>
        <v>0.62</v>
      </c>
      <c r="S51" s="942">
        <f t="shared" si="1"/>
        <v>1</v>
      </c>
      <c r="T51" s="978">
        <f t="shared" si="2"/>
        <v>0.62</v>
      </c>
      <c r="U51" s="985">
        <v>7</v>
      </c>
      <c r="V51" s="943">
        <v>10</v>
      </c>
      <c r="W51" s="943">
        <v>3</v>
      </c>
      <c r="X51" s="983">
        <v>1.4285714285714286</v>
      </c>
      <c r="Y51" s="981">
        <v>3</v>
      </c>
    </row>
    <row r="52" spans="1:25" ht="14.4" customHeight="1" x14ac:dyDescent="0.3">
      <c r="A52" s="947" t="s">
        <v>5761</v>
      </c>
      <c r="B52" s="928">
        <v>5</v>
      </c>
      <c r="C52" s="929">
        <v>1.78</v>
      </c>
      <c r="D52" s="930">
        <v>2.6</v>
      </c>
      <c r="E52" s="913">
        <v>7</v>
      </c>
      <c r="F52" s="914">
        <v>2.17</v>
      </c>
      <c r="G52" s="923">
        <v>3.7</v>
      </c>
      <c r="H52" s="917">
        <v>3</v>
      </c>
      <c r="I52" s="911">
        <v>1.07</v>
      </c>
      <c r="J52" s="912">
        <v>2.7</v>
      </c>
      <c r="K52" s="916">
        <v>0.36</v>
      </c>
      <c r="L52" s="917">
        <v>2</v>
      </c>
      <c r="M52" s="917">
        <v>15</v>
      </c>
      <c r="N52" s="918">
        <v>5</v>
      </c>
      <c r="O52" s="917" t="s">
        <v>5670</v>
      </c>
      <c r="P52" s="932" t="s">
        <v>5762</v>
      </c>
      <c r="Q52" s="919">
        <f t="shared" si="0"/>
        <v>-2</v>
      </c>
      <c r="R52" s="977">
        <f t="shared" si="0"/>
        <v>-0.71</v>
      </c>
      <c r="S52" s="919">
        <f t="shared" si="1"/>
        <v>-4</v>
      </c>
      <c r="T52" s="977">
        <f t="shared" si="2"/>
        <v>-1.0999999999999999</v>
      </c>
      <c r="U52" s="984">
        <v>15</v>
      </c>
      <c r="V52" s="928">
        <v>8.1000000000000014</v>
      </c>
      <c r="W52" s="928">
        <v>-6.8999999999999986</v>
      </c>
      <c r="X52" s="982">
        <v>0.54000000000000015</v>
      </c>
      <c r="Y52" s="980"/>
    </row>
    <row r="53" spans="1:25" ht="14.4" customHeight="1" x14ac:dyDescent="0.3">
      <c r="A53" s="948" t="s">
        <v>5763</v>
      </c>
      <c r="B53" s="943"/>
      <c r="C53" s="944"/>
      <c r="D53" s="933"/>
      <c r="E53" s="945"/>
      <c r="F53" s="946"/>
      <c r="G53" s="927"/>
      <c r="H53" s="938">
        <v>1</v>
      </c>
      <c r="I53" s="937">
        <v>0.48</v>
      </c>
      <c r="J53" s="925">
        <v>2</v>
      </c>
      <c r="K53" s="939">
        <v>0.48</v>
      </c>
      <c r="L53" s="938">
        <v>2</v>
      </c>
      <c r="M53" s="938">
        <v>21</v>
      </c>
      <c r="N53" s="940">
        <v>7</v>
      </c>
      <c r="O53" s="938" t="s">
        <v>5670</v>
      </c>
      <c r="P53" s="941" t="s">
        <v>5764</v>
      </c>
      <c r="Q53" s="942">
        <f t="shared" si="0"/>
        <v>1</v>
      </c>
      <c r="R53" s="978">
        <f t="shared" si="0"/>
        <v>0.48</v>
      </c>
      <c r="S53" s="942">
        <f t="shared" si="1"/>
        <v>1</v>
      </c>
      <c r="T53" s="978">
        <f t="shared" si="2"/>
        <v>0.48</v>
      </c>
      <c r="U53" s="985">
        <v>7</v>
      </c>
      <c r="V53" s="943">
        <v>2</v>
      </c>
      <c r="W53" s="943">
        <v>-5</v>
      </c>
      <c r="X53" s="983">
        <v>0.2857142857142857</v>
      </c>
      <c r="Y53" s="981"/>
    </row>
    <row r="54" spans="1:25" ht="14.4" customHeight="1" x14ac:dyDescent="0.3">
      <c r="A54" s="947" t="s">
        <v>5765</v>
      </c>
      <c r="B54" s="928"/>
      <c r="C54" s="929"/>
      <c r="D54" s="930"/>
      <c r="E54" s="931"/>
      <c r="F54" s="911"/>
      <c r="G54" s="912"/>
      <c r="H54" s="913">
        <v>1</v>
      </c>
      <c r="I54" s="914">
        <v>0.3</v>
      </c>
      <c r="J54" s="915">
        <v>7</v>
      </c>
      <c r="K54" s="916">
        <v>0.3</v>
      </c>
      <c r="L54" s="917">
        <v>1</v>
      </c>
      <c r="M54" s="917">
        <v>12</v>
      </c>
      <c r="N54" s="918">
        <v>4</v>
      </c>
      <c r="O54" s="917" t="s">
        <v>5670</v>
      </c>
      <c r="P54" s="932" t="s">
        <v>5766</v>
      </c>
      <c r="Q54" s="919">
        <f t="shared" si="0"/>
        <v>1</v>
      </c>
      <c r="R54" s="977">
        <f t="shared" si="0"/>
        <v>0.3</v>
      </c>
      <c r="S54" s="919">
        <f t="shared" si="1"/>
        <v>1</v>
      </c>
      <c r="T54" s="977">
        <f t="shared" si="2"/>
        <v>0.3</v>
      </c>
      <c r="U54" s="984">
        <v>4</v>
      </c>
      <c r="V54" s="928">
        <v>7</v>
      </c>
      <c r="W54" s="928">
        <v>3</v>
      </c>
      <c r="X54" s="982">
        <v>1.75</v>
      </c>
      <c r="Y54" s="980">
        <v>3</v>
      </c>
    </row>
    <row r="55" spans="1:25" ht="14.4" customHeight="1" x14ac:dyDescent="0.3">
      <c r="A55" s="947" t="s">
        <v>5767</v>
      </c>
      <c r="B55" s="920">
        <v>7</v>
      </c>
      <c r="C55" s="921">
        <v>2.73</v>
      </c>
      <c r="D55" s="922">
        <v>2.2999999999999998</v>
      </c>
      <c r="E55" s="931">
        <v>5</v>
      </c>
      <c r="F55" s="911">
        <v>1.95</v>
      </c>
      <c r="G55" s="912">
        <v>3</v>
      </c>
      <c r="H55" s="917">
        <v>7</v>
      </c>
      <c r="I55" s="911">
        <v>2.73</v>
      </c>
      <c r="J55" s="912">
        <v>2.9</v>
      </c>
      <c r="K55" s="916">
        <v>0.39</v>
      </c>
      <c r="L55" s="917">
        <v>2</v>
      </c>
      <c r="M55" s="917">
        <v>15</v>
      </c>
      <c r="N55" s="918">
        <v>5</v>
      </c>
      <c r="O55" s="917" t="s">
        <v>5670</v>
      </c>
      <c r="P55" s="932" t="s">
        <v>5768</v>
      </c>
      <c r="Q55" s="919">
        <f t="shared" si="0"/>
        <v>0</v>
      </c>
      <c r="R55" s="977">
        <f t="shared" si="0"/>
        <v>0</v>
      </c>
      <c r="S55" s="919">
        <f t="shared" si="1"/>
        <v>2</v>
      </c>
      <c r="T55" s="977">
        <f t="shared" si="2"/>
        <v>0.78</v>
      </c>
      <c r="U55" s="984">
        <v>35</v>
      </c>
      <c r="V55" s="928">
        <v>20.3</v>
      </c>
      <c r="W55" s="928">
        <v>-14.7</v>
      </c>
      <c r="X55" s="982">
        <v>0.58000000000000007</v>
      </c>
      <c r="Y55" s="980">
        <v>2</v>
      </c>
    </row>
    <row r="56" spans="1:25" ht="14.4" customHeight="1" x14ac:dyDescent="0.3">
      <c r="A56" s="948" t="s">
        <v>5769</v>
      </c>
      <c r="B56" s="934">
        <v>1</v>
      </c>
      <c r="C56" s="935">
        <v>0.53</v>
      </c>
      <c r="D56" s="924">
        <v>7</v>
      </c>
      <c r="E56" s="936"/>
      <c r="F56" s="937"/>
      <c r="G56" s="925"/>
      <c r="H56" s="938">
        <v>1</v>
      </c>
      <c r="I56" s="937">
        <v>0.53</v>
      </c>
      <c r="J56" s="925">
        <v>2</v>
      </c>
      <c r="K56" s="939">
        <v>0.53</v>
      </c>
      <c r="L56" s="938">
        <v>2</v>
      </c>
      <c r="M56" s="938">
        <v>21</v>
      </c>
      <c r="N56" s="940">
        <v>7</v>
      </c>
      <c r="O56" s="938" t="s">
        <v>5670</v>
      </c>
      <c r="P56" s="941" t="s">
        <v>5770</v>
      </c>
      <c r="Q56" s="942">
        <f t="shared" si="0"/>
        <v>0</v>
      </c>
      <c r="R56" s="978">
        <f t="shared" si="0"/>
        <v>0</v>
      </c>
      <c r="S56" s="942">
        <f t="shared" si="1"/>
        <v>1</v>
      </c>
      <c r="T56" s="978">
        <f t="shared" si="2"/>
        <v>0.53</v>
      </c>
      <c r="U56" s="985">
        <v>7</v>
      </c>
      <c r="V56" s="943">
        <v>2</v>
      </c>
      <c r="W56" s="943">
        <v>-5</v>
      </c>
      <c r="X56" s="983">
        <v>0.2857142857142857</v>
      </c>
      <c r="Y56" s="981"/>
    </row>
    <row r="57" spans="1:25" ht="14.4" customHeight="1" x14ac:dyDescent="0.3">
      <c r="A57" s="948" t="s">
        <v>5771</v>
      </c>
      <c r="B57" s="934">
        <v>1</v>
      </c>
      <c r="C57" s="935">
        <v>0.95</v>
      </c>
      <c r="D57" s="924">
        <v>8</v>
      </c>
      <c r="E57" s="936">
        <v>1</v>
      </c>
      <c r="F57" s="937">
        <v>1.27</v>
      </c>
      <c r="G57" s="925">
        <v>6</v>
      </c>
      <c r="H57" s="938"/>
      <c r="I57" s="937"/>
      <c r="J57" s="925"/>
      <c r="K57" s="939">
        <v>0.95</v>
      </c>
      <c r="L57" s="938">
        <v>3</v>
      </c>
      <c r="M57" s="938">
        <v>30</v>
      </c>
      <c r="N57" s="940">
        <v>10</v>
      </c>
      <c r="O57" s="938" t="s">
        <v>5670</v>
      </c>
      <c r="P57" s="941" t="s">
        <v>5772</v>
      </c>
      <c r="Q57" s="942">
        <f t="shared" si="0"/>
        <v>-1</v>
      </c>
      <c r="R57" s="978">
        <f t="shared" si="0"/>
        <v>-0.95</v>
      </c>
      <c r="S57" s="942">
        <f t="shared" si="1"/>
        <v>-1</v>
      </c>
      <c r="T57" s="978">
        <f t="shared" si="2"/>
        <v>-1.27</v>
      </c>
      <c r="U57" s="985" t="s">
        <v>587</v>
      </c>
      <c r="V57" s="943" t="s">
        <v>587</v>
      </c>
      <c r="W57" s="943" t="s">
        <v>587</v>
      </c>
      <c r="X57" s="983" t="s">
        <v>587</v>
      </c>
      <c r="Y57" s="981"/>
    </row>
    <row r="58" spans="1:25" ht="14.4" customHeight="1" x14ac:dyDescent="0.3">
      <c r="A58" s="947" t="s">
        <v>5773</v>
      </c>
      <c r="B58" s="928">
        <v>9</v>
      </c>
      <c r="C58" s="929">
        <v>3.34</v>
      </c>
      <c r="D58" s="930">
        <v>2.2000000000000002</v>
      </c>
      <c r="E58" s="931">
        <v>6</v>
      </c>
      <c r="F58" s="911">
        <v>2.31</v>
      </c>
      <c r="G58" s="912">
        <v>4.2</v>
      </c>
      <c r="H58" s="913">
        <v>9</v>
      </c>
      <c r="I58" s="914">
        <v>3.29</v>
      </c>
      <c r="J58" s="923">
        <v>2</v>
      </c>
      <c r="K58" s="916">
        <v>0.37</v>
      </c>
      <c r="L58" s="917">
        <v>1</v>
      </c>
      <c r="M58" s="917">
        <v>12</v>
      </c>
      <c r="N58" s="918">
        <v>4</v>
      </c>
      <c r="O58" s="917" t="s">
        <v>5670</v>
      </c>
      <c r="P58" s="932" t="s">
        <v>5774</v>
      </c>
      <c r="Q58" s="919">
        <f t="shared" si="0"/>
        <v>0</v>
      </c>
      <c r="R58" s="977">
        <f t="shared" si="0"/>
        <v>-4.9999999999999822E-2</v>
      </c>
      <c r="S58" s="919">
        <f t="shared" si="1"/>
        <v>3</v>
      </c>
      <c r="T58" s="977">
        <f t="shared" si="2"/>
        <v>0.98</v>
      </c>
      <c r="U58" s="984">
        <v>36</v>
      </c>
      <c r="V58" s="928">
        <v>18</v>
      </c>
      <c r="W58" s="928">
        <v>-18</v>
      </c>
      <c r="X58" s="982">
        <v>0.5</v>
      </c>
      <c r="Y58" s="980"/>
    </row>
    <row r="59" spans="1:25" ht="14.4" customHeight="1" x14ac:dyDescent="0.3">
      <c r="A59" s="948" t="s">
        <v>5775</v>
      </c>
      <c r="B59" s="943"/>
      <c r="C59" s="944"/>
      <c r="D59" s="933"/>
      <c r="E59" s="936"/>
      <c r="F59" s="937"/>
      <c r="G59" s="925"/>
      <c r="H59" s="945">
        <v>1</v>
      </c>
      <c r="I59" s="946">
        <v>0.56000000000000005</v>
      </c>
      <c r="J59" s="927">
        <v>6</v>
      </c>
      <c r="K59" s="939">
        <v>0.56000000000000005</v>
      </c>
      <c r="L59" s="938">
        <v>2</v>
      </c>
      <c r="M59" s="938">
        <v>18</v>
      </c>
      <c r="N59" s="940">
        <v>6</v>
      </c>
      <c r="O59" s="938" t="s">
        <v>5670</v>
      </c>
      <c r="P59" s="941" t="s">
        <v>5776</v>
      </c>
      <c r="Q59" s="942">
        <f t="shared" si="0"/>
        <v>1</v>
      </c>
      <c r="R59" s="978">
        <f t="shared" si="0"/>
        <v>0.56000000000000005</v>
      </c>
      <c r="S59" s="942">
        <f t="shared" si="1"/>
        <v>1</v>
      </c>
      <c r="T59" s="978">
        <f t="shared" si="2"/>
        <v>0.56000000000000005</v>
      </c>
      <c r="U59" s="985">
        <v>6</v>
      </c>
      <c r="V59" s="943">
        <v>6</v>
      </c>
      <c r="W59" s="943">
        <v>0</v>
      </c>
      <c r="X59" s="983">
        <v>1</v>
      </c>
      <c r="Y59" s="981"/>
    </row>
    <row r="60" spans="1:25" ht="14.4" customHeight="1" x14ac:dyDescent="0.3">
      <c r="A60" s="947" t="s">
        <v>5777</v>
      </c>
      <c r="B60" s="928">
        <v>1</v>
      </c>
      <c r="C60" s="929">
        <v>0.56000000000000005</v>
      </c>
      <c r="D60" s="930">
        <v>8</v>
      </c>
      <c r="E60" s="931"/>
      <c r="F60" s="911"/>
      <c r="G60" s="912"/>
      <c r="H60" s="913">
        <v>1</v>
      </c>
      <c r="I60" s="914">
        <v>0.56000000000000005</v>
      </c>
      <c r="J60" s="923">
        <v>3</v>
      </c>
      <c r="K60" s="916">
        <v>0.56000000000000005</v>
      </c>
      <c r="L60" s="917">
        <v>2</v>
      </c>
      <c r="M60" s="917">
        <v>18</v>
      </c>
      <c r="N60" s="918">
        <v>6</v>
      </c>
      <c r="O60" s="917" t="s">
        <v>5670</v>
      </c>
      <c r="P60" s="932" t="s">
        <v>5778</v>
      </c>
      <c r="Q60" s="919">
        <f t="shared" si="0"/>
        <v>0</v>
      </c>
      <c r="R60" s="977">
        <f t="shared" si="0"/>
        <v>0</v>
      </c>
      <c r="S60" s="919">
        <f t="shared" si="1"/>
        <v>1</v>
      </c>
      <c r="T60" s="977">
        <f t="shared" si="2"/>
        <v>0.56000000000000005</v>
      </c>
      <c r="U60" s="984">
        <v>6</v>
      </c>
      <c r="V60" s="928">
        <v>3</v>
      </c>
      <c r="W60" s="928">
        <v>-3</v>
      </c>
      <c r="X60" s="982">
        <v>0.5</v>
      </c>
      <c r="Y60" s="980"/>
    </row>
    <row r="61" spans="1:25" ht="14.4" customHeight="1" x14ac:dyDescent="0.3">
      <c r="A61" s="947" t="s">
        <v>5779</v>
      </c>
      <c r="B61" s="928">
        <v>1</v>
      </c>
      <c r="C61" s="929">
        <v>0.32</v>
      </c>
      <c r="D61" s="930">
        <v>5</v>
      </c>
      <c r="E61" s="913">
        <v>5</v>
      </c>
      <c r="F61" s="914">
        <v>1.61</v>
      </c>
      <c r="G61" s="923">
        <v>5</v>
      </c>
      <c r="H61" s="917">
        <v>1</v>
      </c>
      <c r="I61" s="911">
        <v>0.32</v>
      </c>
      <c r="J61" s="912">
        <v>3</v>
      </c>
      <c r="K61" s="916">
        <v>0.32</v>
      </c>
      <c r="L61" s="917">
        <v>1</v>
      </c>
      <c r="M61" s="917">
        <v>12</v>
      </c>
      <c r="N61" s="918">
        <v>4</v>
      </c>
      <c r="O61" s="917" t="s">
        <v>5670</v>
      </c>
      <c r="P61" s="932" t="s">
        <v>5780</v>
      </c>
      <c r="Q61" s="919">
        <f t="shared" si="0"/>
        <v>0</v>
      </c>
      <c r="R61" s="977">
        <f t="shared" si="0"/>
        <v>0</v>
      </c>
      <c r="S61" s="919">
        <f t="shared" si="1"/>
        <v>-4</v>
      </c>
      <c r="T61" s="977">
        <f t="shared" si="2"/>
        <v>-1.29</v>
      </c>
      <c r="U61" s="984">
        <v>4</v>
      </c>
      <c r="V61" s="928">
        <v>3</v>
      </c>
      <c r="W61" s="928">
        <v>-1</v>
      </c>
      <c r="X61" s="982">
        <v>0.75</v>
      </c>
      <c r="Y61" s="980"/>
    </row>
    <row r="62" spans="1:25" ht="14.4" customHeight="1" x14ac:dyDescent="0.3">
      <c r="A62" s="948" t="s">
        <v>5781</v>
      </c>
      <c r="B62" s="943"/>
      <c r="C62" s="944"/>
      <c r="D62" s="933"/>
      <c r="E62" s="945">
        <v>1</v>
      </c>
      <c r="F62" s="946">
        <v>0.45</v>
      </c>
      <c r="G62" s="927">
        <v>4</v>
      </c>
      <c r="H62" s="938"/>
      <c r="I62" s="937"/>
      <c r="J62" s="925"/>
      <c r="K62" s="939">
        <v>0.45</v>
      </c>
      <c r="L62" s="938">
        <v>2</v>
      </c>
      <c r="M62" s="938">
        <v>18</v>
      </c>
      <c r="N62" s="940">
        <v>6</v>
      </c>
      <c r="O62" s="938" t="s">
        <v>5670</v>
      </c>
      <c r="P62" s="941" t="s">
        <v>5782</v>
      </c>
      <c r="Q62" s="942">
        <f t="shared" si="0"/>
        <v>0</v>
      </c>
      <c r="R62" s="978">
        <f t="shared" si="0"/>
        <v>0</v>
      </c>
      <c r="S62" s="942">
        <f t="shared" si="1"/>
        <v>-1</v>
      </c>
      <c r="T62" s="978">
        <f t="shared" si="2"/>
        <v>-0.45</v>
      </c>
      <c r="U62" s="985" t="s">
        <v>587</v>
      </c>
      <c r="V62" s="943" t="s">
        <v>587</v>
      </c>
      <c r="W62" s="943" t="s">
        <v>587</v>
      </c>
      <c r="X62" s="983" t="s">
        <v>587</v>
      </c>
      <c r="Y62" s="981"/>
    </row>
    <row r="63" spans="1:25" ht="14.4" customHeight="1" x14ac:dyDescent="0.3">
      <c r="A63" s="948" t="s">
        <v>5783</v>
      </c>
      <c r="B63" s="943">
        <v>1</v>
      </c>
      <c r="C63" s="944">
        <v>1.03</v>
      </c>
      <c r="D63" s="933">
        <v>4</v>
      </c>
      <c r="E63" s="945"/>
      <c r="F63" s="946"/>
      <c r="G63" s="927"/>
      <c r="H63" s="938"/>
      <c r="I63" s="937"/>
      <c r="J63" s="925"/>
      <c r="K63" s="939">
        <v>0.78</v>
      </c>
      <c r="L63" s="938">
        <v>3</v>
      </c>
      <c r="M63" s="938">
        <v>24</v>
      </c>
      <c r="N63" s="940">
        <v>8</v>
      </c>
      <c r="O63" s="938" t="s">
        <v>5670</v>
      </c>
      <c r="P63" s="941" t="s">
        <v>5784</v>
      </c>
      <c r="Q63" s="942">
        <f t="shared" si="0"/>
        <v>-1</v>
      </c>
      <c r="R63" s="978">
        <f t="shared" si="0"/>
        <v>-1.03</v>
      </c>
      <c r="S63" s="942">
        <f t="shared" si="1"/>
        <v>0</v>
      </c>
      <c r="T63" s="978">
        <f t="shared" si="2"/>
        <v>0</v>
      </c>
      <c r="U63" s="985" t="s">
        <v>587</v>
      </c>
      <c r="V63" s="943" t="s">
        <v>587</v>
      </c>
      <c r="W63" s="943" t="s">
        <v>587</v>
      </c>
      <c r="X63" s="983" t="s">
        <v>587</v>
      </c>
      <c r="Y63" s="981"/>
    </row>
    <row r="64" spans="1:25" ht="14.4" customHeight="1" x14ac:dyDescent="0.3">
      <c r="A64" s="947" t="s">
        <v>5785</v>
      </c>
      <c r="B64" s="928">
        <v>1</v>
      </c>
      <c r="C64" s="929">
        <v>2.0499999999999998</v>
      </c>
      <c r="D64" s="930">
        <v>6</v>
      </c>
      <c r="E64" s="931"/>
      <c r="F64" s="911"/>
      <c r="G64" s="912"/>
      <c r="H64" s="913">
        <v>1</v>
      </c>
      <c r="I64" s="914">
        <v>2.0499999999999998</v>
      </c>
      <c r="J64" s="923">
        <v>5</v>
      </c>
      <c r="K64" s="916">
        <v>2.0499999999999998</v>
      </c>
      <c r="L64" s="917">
        <v>2</v>
      </c>
      <c r="M64" s="917">
        <v>15</v>
      </c>
      <c r="N64" s="918">
        <v>5</v>
      </c>
      <c r="O64" s="917" t="s">
        <v>5670</v>
      </c>
      <c r="P64" s="932" t="s">
        <v>5786</v>
      </c>
      <c r="Q64" s="919">
        <f t="shared" si="0"/>
        <v>0</v>
      </c>
      <c r="R64" s="977">
        <f t="shared" si="0"/>
        <v>0</v>
      </c>
      <c r="S64" s="919">
        <f t="shared" si="1"/>
        <v>1</v>
      </c>
      <c r="T64" s="977">
        <f t="shared" si="2"/>
        <v>2.0499999999999998</v>
      </c>
      <c r="U64" s="984">
        <v>5</v>
      </c>
      <c r="V64" s="928">
        <v>5</v>
      </c>
      <c r="W64" s="928">
        <v>0</v>
      </c>
      <c r="X64" s="982">
        <v>1</v>
      </c>
      <c r="Y64" s="980"/>
    </row>
    <row r="65" spans="1:25" ht="14.4" customHeight="1" x14ac:dyDescent="0.3">
      <c r="A65" s="947" t="s">
        <v>5787</v>
      </c>
      <c r="B65" s="928"/>
      <c r="C65" s="929"/>
      <c r="D65" s="930"/>
      <c r="E65" s="931"/>
      <c r="F65" s="911"/>
      <c r="G65" s="912"/>
      <c r="H65" s="913">
        <v>1</v>
      </c>
      <c r="I65" s="914">
        <v>0.67</v>
      </c>
      <c r="J65" s="923">
        <v>4</v>
      </c>
      <c r="K65" s="916">
        <v>0.66</v>
      </c>
      <c r="L65" s="917">
        <v>1</v>
      </c>
      <c r="M65" s="917">
        <v>12</v>
      </c>
      <c r="N65" s="918">
        <v>4</v>
      </c>
      <c r="O65" s="917" t="s">
        <v>5670</v>
      </c>
      <c r="P65" s="932" t="s">
        <v>5788</v>
      </c>
      <c r="Q65" s="919">
        <f t="shared" si="0"/>
        <v>1</v>
      </c>
      <c r="R65" s="977">
        <f t="shared" si="0"/>
        <v>0.67</v>
      </c>
      <c r="S65" s="919">
        <f t="shared" si="1"/>
        <v>1</v>
      </c>
      <c r="T65" s="977">
        <f t="shared" si="2"/>
        <v>0.67</v>
      </c>
      <c r="U65" s="984">
        <v>4</v>
      </c>
      <c r="V65" s="928">
        <v>4</v>
      </c>
      <c r="W65" s="928">
        <v>0</v>
      </c>
      <c r="X65" s="982">
        <v>1</v>
      </c>
      <c r="Y65" s="980"/>
    </row>
    <row r="66" spans="1:25" ht="14.4" customHeight="1" x14ac:dyDescent="0.3">
      <c r="A66" s="947" t="s">
        <v>5789</v>
      </c>
      <c r="B66" s="928"/>
      <c r="C66" s="929"/>
      <c r="D66" s="930"/>
      <c r="E66" s="913">
        <v>1</v>
      </c>
      <c r="F66" s="914">
        <v>6.67</v>
      </c>
      <c r="G66" s="923">
        <v>64</v>
      </c>
      <c r="H66" s="917"/>
      <c r="I66" s="911"/>
      <c r="J66" s="912"/>
      <c r="K66" s="916">
        <v>0.79</v>
      </c>
      <c r="L66" s="917">
        <v>2</v>
      </c>
      <c r="M66" s="917">
        <v>15</v>
      </c>
      <c r="N66" s="918">
        <v>5</v>
      </c>
      <c r="O66" s="917" t="s">
        <v>5670</v>
      </c>
      <c r="P66" s="932" t="s">
        <v>5790</v>
      </c>
      <c r="Q66" s="919">
        <f t="shared" si="0"/>
        <v>0</v>
      </c>
      <c r="R66" s="977">
        <f t="shared" si="0"/>
        <v>0</v>
      </c>
      <c r="S66" s="919">
        <f t="shared" si="1"/>
        <v>-1</v>
      </c>
      <c r="T66" s="977">
        <f t="shared" si="2"/>
        <v>-6.67</v>
      </c>
      <c r="U66" s="984" t="s">
        <v>587</v>
      </c>
      <c r="V66" s="928" t="s">
        <v>587</v>
      </c>
      <c r="W66" s="928" t="s">
        <v>587</v>
      </c>
      <c r="X66" s="982" t="s">
        <v>587</v>
      </c>
      <c r="Y66" s="980"/>
    </row>
    <row r="67" spans="1:25" ht="14.4" customHeight="1" x14ac:dyDescent="0.3">
      <c r="A67" s="947" t="s">
        <v>5791</v>
      </c>
      <c r="B67" s="928"/>
      <c r="C67" s="929"/>
      <c r="D67" s="930"/>
      <c r="E67" s="931"/>
      <c r="F67" s="911"/>
      <c r="G67" s="912"/>
      <c r="H67" s="913">
        <v>1</v>
      </c>
      <c r="I67" s="914">
        <v>0.54</v>
      </c>
      <c r="J67" s="923">
        <v>3</v>
      </c>
      <c r="K67" s="916">
        <v>0.54</v>
      </c>
      <c r="L67" s="917">
        <v>1</v>
      </c>
      <c r="M67" s="917">
        <v>12</v>
      </c>
      <c r="N67" s="918">
        <v>4</v>
      </c>
      <c r="O67" s="917" t="s">
        <v>5670</v>
      </c>
      <c r="P67" s="932" t="s">
        <v>5792</v>
      </c>
      <c r="Q67" s="919">
        <f t="shared" si="0"/>
        <v>1</v>
      </c>
      <c r="R67" s="977">
        <f t="shared" si="0"/>
        <v>0.54</v>
      </c>
      <c r="S67" s="919">
        <f t="shared" si="1"/>
        <v>1</v>
      </c>
      <c r="T67" s="977">
        <f t="shared" si="2"/>
        <v>0.54</v>
      </c>
      <c r="U67" s="984">
        <v>4</v>
      </c>
      <c r="V67" s="928">
        <v>3</v>
      </c>
      <c r="W67" s="928">
        <v>-1</v>
      </c>
      <c r="X67" s="982">
        <v>0.75</v>
      </c>
      <c r="Y67" s="980"/>
    </row>
    <row r="68" spans="1:25" ht="14.4" customHeight="1" x14ac:dyDescent="0.3">
      <c r="A68" s="948" t="s">
        <v>5793</v>
      </c>
      <c r="B68" s="943"/>
      <c r="C68" s="944"/>
      <c r="D68" s="933"/>
      <c r="E68" s="936"/>
      <c r="F68" s="937"/>
      <c r="G68" s="925"/>
      <c r="H68" s="945">
        <v>1</v>
      </c>
      <c r="I68" s="946">
        <v>0.8</v>
      </c>
      <c r="J68" s="927">
        <v>7</v>
      </c>
      <c r="K68" s="939">
        <v>0.8</v>
      </c>
      <c r="L68" s="938">
        <v>2</v>
      </c>
      <c r="M68" s="938">
        <v>21</v>
      </c>
      <c r="N68" s="940">
        <v>7</v>
      </c>
      <c r="O68" s="938" t="s">
        <v>5670</v>
      </c>
      <c r="P68" s="941" t="s">
        <v>5794</v>
      </c>
      <c r="Q68" s="942">
        <f t="shared" si="0"/>
        <v>1</v>
      </c>
      <c r="R68" s="978">
        <f t="shared" si="0"/>
        <v>0.8</v>
      </c>
      <c r="S68" s="942">
        <f t="shared" si="1"/>
        <v>1</v>
      </c>
      <c r="T68" s="978">
        <f t="shared" si="2"/>
        <v>0.8</v>
      </c>
      <c r="U68" s="985">
        <v>7</v>
      </c>
      <c r="V68" s="943">
        <v>7</v>
      </c>
      <c r="W68" s="943">
        <v>0</v>
      </c>
      <c r="X68" s="983">
        <v>1</v>
      </c>
      <c r="Y68" s="981"/>
    </row>
    <row r="69" spans="1:25" ht="14.4" customHeight="1" x14ac:dyDescent="0.3">
      <c r="A69" s="947" t="s">
        <v>5795</v>
      </c>
      <c r="B69" s="920">
        <v>1</v>
      </c>
      <c r="C69" s="921">
        <v>0.61</v>
      </c>
      <c r="D69" s="922">
        <v>12</v>
      </c>
      <c r="E69" s="931"/>
      <c r="F69" s="911"/>
      <c r="G69" s="912"/>
      <c r="H69" s="917"/>
      <c r="I69" s="911"/>
      <c r="J69" s="912"/>
      <c r="K69" s="916">
        <v>0.61</v>
      </c>
      <c r="L69" s="917">
        <v>1</v>
      </c>
      <c r="M69" s="917">
        <v>12</v>
      </c>
      <c r="N69" s="918">
        <v>4</v>
      </c>
      <c r="O69" s="917" t="s">
        <v>5670</v>
      </c>
      <c r="P69" s="932" t="s">
        <v>5796</v>
      </c>
      <c r="Q69" s="919">
        <f t="shared" si="0"/>
        <v>-1</v>
      </c>
      <c r="R69" s="977">
        <f t="shared" si="0"/>
        <v>-0.61</v>
      </c>
      <c r="S69" s="919">
        <f t="shared" si="1"/>
        <v>0</v>
      </c>
      <c r="T69" s="977">
        <f t="shared" si="2"/>
        <v>0</v>
      </c>
      <c r="U69" s="984" t="s">
        <v>587</v>
      </c>
      <c r="V69" s="928" t="s">
        <v>587</v>
      </c>
      <c r="W69" s="928" t="s">
        <v>587</v>
      </c>
      <c r="X69" s="982" t="s">
        <v>587</v>
      </c>
      <c r="Y69" s="980"/>
    </row>
    <row r="70" spans="1:25" ht="14.4" customHeight="1" x14ac:dyDescent="0.3">
      <c r="A70" s="947" t="s">
        <v>5797</v>
      </c>
      <c r="B70" s="920">
        <v>8</v>
      </c>
      <c r="C70" s="921">
        <v>14.31</v>
      </c>
      <c r="D70" s="922">
        <v>13.6</v>
      </c>
      <c r="E70" s="931">
        <v>1</v>
      </c>
      <c r="F70" s="911">
        <v>1.43</v>
      </c>
      <c r="G70" s="912">
        <v>11</v>
      </c>
      <c r="H70" s="917">
        <v>2</v>
      </c>
      <c r="I70" s="911">
        <v>2.97</v>
      </c>
      <c r="J70" s="915">
        <v>15.5</v>
      </c>
      <c r="K70" s="916">
        <v>1.43</v>
      </c>
      <c r="L70" s="917">
        <v>4</v>
      </c>
      <c r="M70" s="917">
        <v>36</v>
      </c>
      <c r="N70" s="918">
        <v>12</v>
      </c>
      <c r="O70" s="917" t="s">
        <v>5670</v>
      </c>
      <c r="P70" s="932" t="s">
        <v>5798</v>
      </c>
      <c r="Q70" s="919">
        <f t="shared" ref="Q70:R78" si="3">H70-B70</f>
        <v>-6</v>
      </c>
      <c r="R70" s="977">
        <f t="shared" si="3"/>
        <v>-11.34</v>
      </c>
      <c r="S70" s="919">
        <f t="shared" ref="S70:S78" si="4">H70-E70</f>
        <v>1</v>
      </c>
      <c r="T70" s="977">
        <f t="shared" ref="T70:T78" si="5">I70-F70</f>
        <v>1.5400000000000003</v>
      </c>
      <c r="U70" s="984">
        <v>24</v>
      </c>
      <c r="V70" s="928">
        <v>31</v>
      </c>
      <c r="W70" s="928">
        <v>7</v>
      </c>
      <c r="X70" s="982">
        <v>1.2916666666666667</v>
      </c>
      <c r="Y70" s="980">
        <v>7</v>
      </c>
    </row>
    <row r="71" spans="1:25" ht="14.4" customHeight="1" x14ac:dyDescent="0.3">
      <c r="A71" s="948" t="s">
        <v>5799</v>
      </c>
      <c r="B71" s="934"/>
      <c r="C71" s="935"/>
      <c r="D71" s="924"/>
      <c r="E71" s="936">
        <v>1</v>
      </c>
      <c r="F71" s="937">
        <v>4.24</v>
      </c>
      <c r="G71" s="925">
        <v>21</v>
      </c>
      <c r="H71" s="938">
        <v>1</v>
      </c>
      <c r="I71" s="937">
        <v>2.23</v>
      </c>
      <c r="J71" s="926">
        <v>29</v>
      </c>
      <c r="K71" s="939">
        <v>1.81</v>
      </c>
      <c r="L71" s="938">
        <v>5</v>
      </c>
      <c r="M71" s="938">
        <v>45</v>
      </c>
      <c r="N71" s="940">
        <v>15</v>
      </c>
      <c r="O71" s="938" t="s">
        <v>5670</v>
      </c>
      <c r="P71" s="941" t="s">
        <v>5800</v>
      </c>
      <c r="Q71" s="942">
        <f t="shared" si="3"/>
        <v>1</v>
      </c>
      <c r="R71" s="978">
        <f t="shared" si="3"/>
        <v>2.23</v>
      </c>
      <c r="S71" s="942">
        <f t="shared" si="4"/>
        <v>0</v>
      </c>
      <c r="T71" s="978">
        <f t="shared" si="5"/>
        <v>-2.0100000000000002</v>
      </c>
      <c r="U71" s="985">
        <v>15</v>
      </c>
      <c r="V71" s="943">
        <v>29</v>
      </c>
      <c r="W71" s="943">
        <v>14</v>
      </c>
      <c r="X71" s="983">
        <v>1.9333333333333333</v>
      </c>
      <c r="Y71" s="981">
        <v>14</v>
      </c>
    </row>
    <row r="72" spans="1:25" ht="14.4" customHeight="1" x14ac:dyDescent="0.3">
      <c r="A72" s="948" t="s">
        <v>5801</v>
      </c>
      <c r="B72" s="934"/>
      <c r="C72" s="935"/>
      <c r="D72" s="924"/>
      <c r="E72" s="936"/>
      <c r="F72" s="937"/>
      <c r="G72" s="925"/>
      <c r="H72" s="938">
        <v>3</v>
      </c>
      <c r="I72" s="937">
        <v>11.38</v>
      </c>
      <c r="J72" s="926">
        <v>24.7</v>
      </c>
      <c r="K72" s="939">
        <v>3.72</v>
      </c>
      <c r="L72" s="938">
        <v>8</v>
      </c>
      <c r="M72" s="938">
        <v>69</v>
      </c>
      <c r="N72" s="940">
        <v>23</v>
      </c>
      <c r="O72" s="938" t="s">
        <v>5670</v>
      </c>
      <c r="P72" s="941" t="s">
        <v>5802</v>
      </c>
      <c r="Q72" s="942">
        <f t="shared" si="3"/>
        <v>3</v>
      </c>
      <c r="R72" s="978">
        <f t="shared" si="3"/>
        <v>11.38</v>
      </c>
      <c r="S72" s="942">
        <f t="shared" si="4"/>
        <v>3</v>
      </c>
      <c r="T72" s="978">
        <f t="shared" si="5"/>
        <v>11.38</v>
      </c>
      <c r="U72" s="985">
        <v>69</v>
      </c>
      <c r="V72" s="943">
        <v>74.099999999999994</v>
      </c>
      <c r="W72" s="943">
        <v>5.0999999999999943</v>
      </c>
      <c r="X72" s="983">
        <v>1.0739130434782609</v>
      </c>
      <c r="Y72" s="981">
        <v>13</v>
      </c>
    </row>
    <row r="73" spans="1:25" ht="14.4" customHeight="1" x14ac:dyDescent="0.3">
      <c r="A73" s="947" t="s">
        <v>5803</v>
      </c>
      <c r="B73" s="928"/>
      <c r="C73" s="929"/>
      <c r="D73" s="930"/>
      <c r="E73" s="913">
        <v>1</v>
      </c>
      <c r="F73" s="914">
        <v>2.02</v>
      </c>
      <c r="G73" s="923">
        <v>4</v>
      </c>
      <c r="H73" s="917"/>
      <c r="I73" s="911"/>
      <c r="J73" s="912"/>
      <c r="K73" s="916">
        <v>2.02</v>
      </c>
      <c r="L73" s="917">
        <v>4</v>
      </c>
      <c r="M73" s="917">
        <v>39</v>
      </c>
      <c r="N73" s="918">
        <v>13</v>
      </c>
      <c r="O73" s="917" t="s">
        <v>5670</v>
      </c>
      <c r="P73" s="932" t="s">
        <v>5804</v>
      </c>
      <c r="Q73" s="919">
        <f t="shared" si="3"/>
        <v>0</v>
      </c>
      <c r="R73" s="977">
        <f t="shared" si="3"/>
        <v>0</v>
      </c>
      <c r="S73" s="919">
        <f t="shared" si="4"/>
        <v>-1</v>
      </c>
      <c r="T73" s="977">
        <f t="shared" si="5"/>
        <v>-2.02</v>
      </c>
      <c r="U73" s="984" t="s">
        <v>587</v>
      </c>
      <c r="V73" s="928" t="s">
        <v>587</v>
      </c>
      <c r="W73" s="928" t="s">
        <v>587</v>
      </c>
      <c r="X73" s="982" t="s">
        <v>587</v>
      </c>
      <c r="Y73" s="980"/>
    </row>
    <row r="74" spans="1:25" ht="14.4" customHeight="1" x14ac:dyDescent="0.3">
      <c r="A74" s="947" t="s">
        <v>5805</v>
      </c>
      <c r="B74" s="920">
        <v>1</v>
      </c>
      <c r="C74" s="921">
        <v>0.54</v>
      </c>
      <c r="D74" s="922">
        <v>9</v>
      </c>
      <c r="E74" s="931"/>
      <c r="F74" s="911"/>
      <c r="G74" s="912"/>
      <c r="H74" s="917"/>
      <c r="I74" s="911"/>
      <c r="J74" s="912"/>
      <c r="K74" s="916">
        <v>0.54</v>
      </c>
      <c r="L74" s="917">
        <v>2</v>
      </c>
      <c r="M74" s="917">
        <v>21</v>
      </c>
      <c r="N74" s="918">
        <v>7</v>
      </c>
      <c r="O74" s="917" t="s">
        <v>5670</v>
      </c>
      <c r="P74" s="932" t="s">
        <v>5806</v>
      </c>
      <c r="Q74" s="919">
        <f t="shared" si="3"/>
        <v>-1</v>
      </c>
      <c r="R74" s="977">
        <f t="shared" si="3"/>
        <v>-0.54</v>
      </c>
      <c r="S74" s="919">
        <f t="shared" si="4"/>
        <v>0</v>
      </c>
      <c r="T74" s="977">
        <f t="shared" si="5"/>
        <v>0</v>
      </c>
      <c r="U74" s="984" t="s">
        <v>587</v>
      </c>
      <c r="V74" s="928" t="s">
        <v>587</v>
      </c>
      <c r="W74" s="928" t="s">
        <v>587</v>
      </c>
      <c r="X74" s="982" t="s">
        <v>587</v>
      </c>
      <c r="Y74" s="980"/>
    </row>
    <row r="75" spans="1:25" ht="14.4" customHeight="1" x14ac:dyDescent="0.3">
      <c r="A75" s="947" t="s">
        <v>5807</v>
      </c>
      <c r="B75" s="928"/>
      <c r="C75" s="929"/>
      <c r="D75" s="930"/>
      <c r="E75" s="931">
        <v>1</v>
      </c>
      <c r="F75" s="911">
        <v>1.28</v>
      </c>
      <c r="G75" s="912">
        <v>4</v>
      </c>
      <c r="H75" s="913">
        <v>2</v>
      </c>
      <c r="I75" s="914">
        <v>3.61</v>
      </c>
      <c r="J75" s="923">
        <v>5.5</v>
      </c>
      <c r="K75" s="916">
        <v>1.28</v>
      </c>
      <c r="L75" s="917">
        <v>3</v>
      </c>
      <c r="M75" s="917">
        <v>24</v>
      </c>
      <c r="N75" s="918">
        <v>8</v>
      </c>
      <c r="O75" s="917" t="s">
        <v>5670</v>
      </c>
      <c r="P75" s="932" t="s">
        <v>5808</v>
      </c>
      <c r="Q75" s="919">
        <f t="shared" si="3"/>
        <v>2</v>
      </c>
      <c r="R75" s="977">
        <f t="shared" si="3"/>
        <v>3.61</v>
      </c>
      <c r="S75" s="919">
        <f t="shared" si="4"/>
        <v>1</v>
      </c>
      <c r="T75" s="977">
        <f t="shared" si="5"/>
        <v>2.33</v>
      </c>
      <c r="U75" s="984">
        <v>16</v>
      </c>
      <c r="V75" s="928">
        <v>11</v>
      </c>
      <c r="W75" s="928">
        <v>-5</v>
      </c>
      <c r="X75" s="982">
        <v>0.6875</v>
      </c>
      <c r="Y75" s="980"/>
    </row>
    <row r="76" spans="1:25" ht="14.4" customHeight="1" x14ac:dyDescent="0.3">
      <c r="A76" s="948" t="s">
        <v>5809</v>
      </c>
      <c r="B76" s="943">
        <v>1</v>
      </c>
      <c r="C76" s="944">
        <v>2.36</v>
      </c>
      <c r="D76" s="933">
        <v>7</v>
      </c>
      <c r="E76" s="936"/>
      <c r="F76" s="937"/>
      <c r="G76" s="925"/>
      <c r="H76" s="945"/>
      <c r="I76" s="946"/>
      <c r="J76" s="927"/>
      <c r="K76" s="939">
        <v>2.36</v>
      </c>
      <c r="L76" s="938">
        <v>4</v>
      </c>
      <c r="M76" s="938">
        <v>39</v>
      </c>
      <c r="N76" s="940">
        <v>13</v>
      </c>
      <c r="O76" s="938" t="s">
        <v>5670</v>
      </c>
      <c r="P76" s="941" t="s">
        <v>5810</v>
      </c>
      <c r="Q76" s="942">
        <f t="shared" si="3"/>
        <v>-1</v>
      </c>
      <c r="R76" s="978">
        <f t="shared" si="3"/>
        <v>-2.36</v>
      </c>
      <c r="S76" s="942">
        <f t="shared" si="4"/>
        <v>0</v>
      </c>
      <c r="T76" s="978">
        <f t="shared" si="5"/>
        <v>0</v>
      </c>
      <c r="U76" s="985" t="s">
        <v>587</v>
      </c>
      <c r="V76" s="943" t="s">
        <v>587</v>
      </c>
      <c r="W76" s="943" t="s">
        <v>587</v>
      </c>
      <c r="X76" s="983" t="s">
        <v>587</v>
      </c>
      <c r="Y76" s="981"/>
    </row>
    <row r="77" spans="1:25" ht="14.4" customHeight="1" x14ac:dyDescent="0.3">
      <c r="A77" s="947" t="s">
        <v>5811</v>
      </c>
      <c r="B77" s="920">
        <v>1</v>
      </c>
      <c r="C77" s="921">
        <v>0.39</v>
      </c>
      <c r="D77" s="922">
        <v>3</v>
      </c>
      <c r="E77" s="931"/>
      <c r="F77" s="911"/>
      <c r="G77" s="912"/>
      <c r="H77" s="917"/>
      <c r="I77" s="911"/>
      <c r="J77" s="912"/>
      <c r="K77" s="916">
        <v>0.39</v>
      </c>
      <c r="L77" s="917">
        <v>2</v>
      </c>
      <c r="M77" s="917">
        <v>15</v>
      </c>
      <c r="N77" s="918">
        <v>5</v>
      </c>
      <c r="O77" s="917" t="s">
        <v>5670</v>
      </c>
      <c r="P77" s="932" t="s">
        <v>5812</v>
      </c>
      <c r="Q77" s="919">
        <f t="shared" si="3"/>
        <v>-1</v>
      </c>
      <c r="R77" s="977">
        <f t="shared" si="3"/>
        <v>-0.39</v>
      </c>
      <c r="S77" s="919">
        <f t="shared" si="4"/>
        <v>0</v>
      </c>
      <c r="T77" s="977">
        <f t="shared" si="5"/>
        <v>0</v>
      </c>
      <c r="U77" s="984" t="s">
        <v>587</v>
      </c>
      <c r="V77" s="928" t="s">
        <v>587</v>
      </c>
      <c r="W77" s="928" t="s">
        <v>587</v>
      </c>
      <c r="X77" s="982" t="s">
        <v>587</v>
      </c>
      <c r="Y77" s="980"/>
    </row>
    <row r="78" spans="1:25" ht="14.4" customHeight="1" thickBot="1" x14ac:dyDescent="0.35">
      <c r="A78" s="964" t="s">
        <v>5813</v>
      </c>
      <c r="B78" s="965">
        <v>2</v>
      </c>
      <c r="C78" s="966">
        <v>2.11</v>
      </c>
      <c r="D78" s="967">
        <v>8.5</v>
      </c>
      <c r="E78" s="968"/>
      <c r="F78" s="969"/>
      <c r="G78" s="970"/>
      <c r="H78" s="971"/>
      <c r="I78" s="969"/>
      <c r="J78" s="970"/>
      <c r="K78" s="972">
        <v>1</v>
      </c>
      <c r="L78" s="971">
        <v>2</v>
      </c>
      <c r="M78" s="971">
        <v>18</v>
      </c>
      <c r="N78" s="973">
        <v>6</v>
      </c>
      <c r="O78" s="971" t="s">
        <v>5670</v>
      </c>
      <c r="P78" s="974" t="s">
        <v>5814</v>
      </c>
      <c r="Q78" s="975">
        <f t="shared" si="3"/>
        <v>-2</v>
      </c>
      <c r="R78" s="979">
        <f t="shared" si="3"/>
        <v>-2.11</v>
      </c>
      <c r="S78" s="975">
        <f t="shared" si="4"/>
        <v>0</v>
      </c>
      <c r="T78" s="979">
        <f t="shared" si="5"/>
        <v>0</v>
      </c>
      <c r="U78" s="989" t="s">
        <v>587</v>
      </c>
      <c r="V78" s="990" t="s">
        <v>587</v>
      </c>
      <c r="W78" s="990" t="s">
        <v>587</v>
      </c>
      <c r="X78" s="991" t="s">
        <v>587</v>
      </c>
      <c r="Y78" s="992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79:Q1048576">
    <cfRule type="cellIs" dxfId="14" priority="11" stopIfTrue="1" operator="lessThan">
      <formula>0</formula>
    </cfRule>
  </conditionalFormatting>
  <conditionalFormatting sqref="W79:W1048576">
    <cfRule type="cellIs" dxfId="13" priority="10" stopIfTrue="1" operator="greaterThan">
      <formula>0</formula>
    </cfRule>
  </conditionalFormatting>
  <conditionalFormatting sqref="X79:X1048576">
    <cfRule type="cellIs" dxfId="12" priority="9" stopIfTrue="1" operator="greaterThan">
      <formula>1</formula>
    </cfRule>
  </conditionalFormatting>
  <conditionalFormatting sqref="X79:X1048576">
    <cfRule type="cellIs" dxfId="11" priority="6" stopIfTrue="1" operator="greaterThan">
      <formula>1</formula>
    </cfRule>
  </conditionalFormatting>
  <conditionalFormatting sqref="W79:W1048576">
    <cfRule type="cellIs" dxfId="10" priority="7" stopIfTrue="1" operator="greaterThan">
      <formula>0</formula>
    </cfRule>
  </conditionalFormatting>
  <conditionalFormatting sqref="Q79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78">
    <cfRule type="cellIs" dxfId="7" priority="4" stopIfTrue="1" operator="lessThan">
      <formula>0</formula>
    </cfRule>
  </conditionalFormatting>
  <conditionalFormatting sqref="X5:X78">
    <cfRule type="cellIs" dxfId="6" priority="2" stopIfTrue="1" operator="greaterThan">
      <formula>1</formula>
    </cfRule>
  </conditionalFormatting>
  <conditionalFormatting sqref="W5:W78">
    <cfRule type="cellIs" dxfId="5" priority="3" stopIfTrue="1" operator="greaterThan">
      <formula>0</formula>
    </cfRule>
  </conditionalFormatting>
  <conditionalFormatting sqref="S5:S78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2017</v>
      </c>
      <c r="D3" s="11"/>
      <c r="E3" s="518">
        <v>2018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4355.4894600000007</v>
      </c>
      <c r="C5" s="33">
        <v>4590.5499500000005</v>
      </c>
      <c r="D5" s="12"/>
      <c r="E5" s="226">
        <v>6076.3640299999997</v>
      </c>
      <c r="F5" s="32">
        <v>5123.281349609375</v>
      </c>
      <c r="G5" s="225">
        <f>E5-F5</f>
        <v>953.08268039062477</v>
      </c>
      <c r="H5" s="231">
        <f>IF(F5&lt;0.00000001,"",E5/F5)</f>
        <v>1.1860297366771186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21147.916519999992</v>
      </c>
      <c r="C6" s="35">
        <v>21004.949329999985</v>
      </c>
      <c r="D6" s="12"/>
      <c r="E6" s="227">
        <v>20627.765810000008</v>
      </c>
      <c r="F6" s="34">
        <v>21260.732434173584</v>
      </c>
      <c r="G6" s="228">
        <f>E6-F6</f>
        <v>-632.96662417357584</v>
      </c>
      <c r="H6" s="232">
        <f>IF(F6&lt;0.00000001,"",E6/F6)</f>
        <v>0.97022837166436593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42639.165460000004</v>
      </c>
      <c r="C7" s="35">
        <v>46262.141199999998</v>
      </c>
      <c r="D7" s="12"/>
      <c r="E7" s="227">
        <v>52696.448619999996</v>
      </c>
      <c r="F7" s="34">
        <v>50740.811666992187</v>
      </c>
      <c r="G7" s="228">
        <f>E7-F7</f>
        <v>1955.6369530078082</v>
      </c>
      <c r="H7" s="232">
        <f>IF(F7&lt;0.00000001,"",E7/F7)</f>
        <v>1.0385416962945428</v>
      </c>
    </row>
    <row r="8" spans="1:10" ht="14.4" customHeight="1" thickBot="1" x14ac:dyDescent="0.35">
      <c r="A8" s="1" t="s">
        <v>96</v>
      </c>
      <c r="B8" s="15">
        <v>16415.607110000019</v>
      </c>
      <c r="C8" s="37">
        <v>18148.80034000002</v>
      </c>
      <c r="D8" s="12"/>
      <c r="E8" s="229">
        <v>17460.869180000012</v>
      </c>
      <c r="F8" s="36">
        <v>17855.084128108978</v>
      </c>
      <c r="G8" s="230">
        <f>E8-F8</f>
        <v>-394.21494810896547</v>
      </c>
      <c r="H8" s="233">
        <f>IF(F8&lt;0.00000001,"",E8/F8)</f>
        <v>0.97792141749204309</v>
      </c>
    </row>
    <row r="9" spans="1:10" ht="14.4" customHeight="1" thickBot="1" x14ac:dyDescent="0.35">
      <c r="A9" s="2" t="s">
        <v>97</v>
      </c>
      <c r="B9" s="3">
        <v>84558.178550000011</v>
      </c>
      <c r="C9" s="39">
        <v>90006.440820000003</v>
      </c>
      <c r="D9" s="12"/>
      <c r="E9" s="3">
        <v>96861.447640000013</v>
      </c>
      <c r="F9" s="38">
        <v>94979.909578884137</v>
      </c>
      <c r="G9" s="38">
        <f>E9-F9</f>
        <v>1881.5380611158762</v>
      </c>
      <c r="H9" s="234">
        <f>IF(F9&lt;0.00000001,"",E9/F9)</f>
        <v>1.0198098531516624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763.09130999999991</v>
      </c>
      <c r="C11" s="33">
        <f>IF(ISERROR(VLOOKUP("Celkem:",'ZV Vykáz.-A'!A:H,5,0)),0,VLOOKUP("Celkem:",'ZV Vykáz.-A'!A:H,5,0)/1000)</f>
        <v>754.30664000000002</v>
      </c>
      <c r="D11" s="12"/>
      <c r="E11" s="226">
        <f>IF(ISERROR(VLOOKUP("Celkem:",'ZV Vykáz.-A'!A:H,8,0)),0,VLOOKUP("Celkem:",'ZV Vykáz.-A'!A:H,8,0)/1000)</f>
        <v>897.3459600000001</v>
      </c>
      <c r="F11" s="32">
        <f>C11</f>
        <v>754.30664000000002</v>
      </c>
      <c r="G11" s="225">
        <f>E11-F11</f>
        <v>143.03932000000009</v>
      </c>
      <c r="H11" s="231">
        <f>IF(F11&lt;0.00000001,"",E11/F11)</f>
        <v>1.189630201319718</v>
      </c>
      <c r="I11" s="225">
        <f>E11-B11</f>
        <v>134.2546500000002</v>
      </c>
      <c r="J11" s="231">
        <f>IF(B11&lt;0.00000001,"",E11/B11)</f>
        <v>1.1759352363742686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107145.48000000001</v>
      </c>
      <c r="C12" s="37">
        <f>IF(ISERROR(VLOOKUP("Celkem",CaseMix!A:D,3,0)),0,VLOOKUP("Celkem",CaseMix!A:D,3,0)*30)</f>
        <v>106670.84999999999</v>
      </c>
      <c r="D12" s="12"/>
      <c r="E12" s="229">
        <f>IF(ISERROR(VLOOKUP("Celkem",CaseMix!A:D,4,0)),0,VLOOKUP("Celkem",CaseMix!A:D,4,0)*30)</f>
        <v>100238.22000000002</v>
      </c>
      <c r="F12" s="36">
        <f>C12</f>
        <v>106670.84999999999</v>
      </c>
      <c r="G12" s="230">
        <f>E12-F12</f>
        <v>-6432.6299999999756</v>
      </c>
      <c r="H12" s="233">
        <f>IF(F12&lt;0.00000001,"",E12/F12)</f>
        <v>0.93969645877950747</v>
      </c>
      <c r="I12" s="230">
        <f>E12-B12</f>
        <v>-6907.2599999999948</v>
      </c>
      <c r="J12" s="233">
        <f>IF(B12&lt;0.00000001,"",E12/B12)</f>
        <v>0.93553381813213221</v>
      </c>
    </row>
    <row r="13" spans="1:10" ht="14.4" customHeight="1" thickBot="1" x14ac:dyDescent="0.35">
      <c r="A13" s="4" t="s">
        <v>100</v>
      </c>
      <c r="B13" s="9">
        <f>SUM(B11:B12)</f>
        <v>107908.57131000001</v>
      </c>
      <c r="C13" s="41">
        <f>SUM(C11:C12)</f>
        <v>107425.15663999999</v>
      </c>
      <c r="D13" s="12"/>
      <c r="E13" s="9">
        <f>SUM(E11:E12)</f>
        <v>101135.56596000002</v>
      </c>
      <c r="F13" s="40">
        <f>SUM(F11:F12)</f>
        <v>107425.15663999999</v>
      </c>
      <c r="G13" s="40">
        <f>E13-F13</f>
        <v>-6289.5906799999648</v>
      </c>
      <c r="H13" s="235">
        <f>IF(F13&lt;0.00000001,"",E13/F13)</f>
        <v>0.94145141718454783</v>
      </c>
      <c r="I13" s="40">
        <f>SUM(I11:I12)</f>
        <v>-6773.0053499999949</v>
      </c>
      <c r="J13" s="235">
        <f>IF(B13&lt;0.00000001,"",E13/B13)</f>
        <v>0.93723385206776133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1.2761458815742195</v>
      </c>
      <c r="C15" s="43">
        <f>IF(C9=0,"",C13/C9)</f>
        <v>1.1935274371623572</v>
      </c>
      <c r="D15" s="12"/>
      <c r="E15" s="10">
        <f>IF(E9=0,"",E13/E9)</f>
        <v>1.0441261040810108</v>
      </c>
      <c r="F15" s="42">
        <f>IF(F9=0,"",F13/F9)</f>
        <v>1.1310303106866999</v>
      </c>
      <c r="G15" s="42">
        <f>IF(ISERROR(F15-E15),"",E15-F15)</f>
        <v>-8.6904206605689094E-2</v>
      </c>
      <c r="H15" s="236">
        <f>IF(ISERROR(F15-E15),"",IF(F15&lt;0.00000001,"",E15/F15))</f>
        <v>0.92316368024396656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302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4180529</v>
      </c>
      <c r="C3" s="344">
        <f t="shared" ref="C3:L3" si="0">SUBTOTAL(9,C6:C1048576)</f>
        <v>13.350194225789686</v>
      </c>
      <c r="D3" s="344">
        <f t="shared" si="0"/>
        <v>4380785</v>
      </c>
      <c r="E3" s="344">
        <f t="shared" si="0"/>
        <v>8</v>
      </c>
      <c r="F3" s="344">
        <f t="shared" si="0"/>
        <v>4731691.4399999995</v>
      </c>
      <c r="G3" s="347">
        <f>IF(D3&lt;&gt;0,F3/D3,"")</f>
        <v>1.0801012695213299</v>
      </c>
      <c r="H3" s="343">
        <f t="shared" si="0"/>
        <v>155907.96</v>
      </c>
      <c r="I3" s="344">
        <f t="shared" si="0"/>
        <v>4.457884745846262</v>
      </c>
      <c r="J3" s="344">
        <f t="shared" si="0"/>
        <v>352536.13999999996</v>
      </c>
      <c r="K3" s="344">
        <f t="shared" si="0"/>
        <v>2</v>
      </c>
      <c r="L3" s="344">
        <f t="shared" si="0"/>
        <v>1181356.0499999996</v>
      </c>
      <c r="M3" s="345">
        <f>IF(J3&lt;&gt;0,L3/J3,"")</f>
        <v>3.3510211180050922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93"/>
      <c r="B5" s="994">
        <v>2015</v>
      </c>
      <c r="C5" s="995"/>
      <c r="D5" s="995">
        <v>2017</v>
      </c>
      <c r="E5" s="995"/>
      <c r="F5" s="995">
        <v>2018</v>
      </c>
      <c r="G5" s="905" t="s">
        <v>2</v>
      </c>
      <c r="H5" s="994">
        <v>2015</v>
      </c>
      <c r="I5" s="995"/>
      <c r="J5" s="995">
        <v>2017</v>
      </c>
      <c r="K5" s="995"/>
      <c r="L5" s="995">
        <v>2018</v>
      </c>
      <c r="M5" s="905" t="s">
        <v>2</v>
      </c>
    </row>
    <row r="6" spans="1:13" ht="14.4" customHeight="1" x14ac:dyDescent="0.3">
      <c r="A6" s="856" t="s">
        <v>5816</v>
      </c>
      <c r="B6" s="887">
        <v>23522</v>
      </c>
      <c r="C6" s="825">
        <v>3.4785566400473233</v>
      </c>
      <c r="D6" s="887">
        <v>6762</v>
      </c>
      <c r="E6" s="825">
        <v>1</v>
      </c>
      <c r="F6" s="887">
        <v>23533</v>
      </c>
      <c r="G6" s="830">
        <v>3.4801833776989057</v>
      </c>
      <c r="H6" s="887">
        <v>19354.589999999997</v>
      </c>
      <c r="I6" s="825">
        <v>4.0652362948960299</v>
      </c>
      <c r="J6" s="887">
        <v>4761</v>
      </c>
      <c r="K6" s="825">
        <v>1</v>
      </c>
      <c r="L6" s="887">
        <v>22604.14</v>
      </c>
      <c r="M6" s="231">
        <v>4.7477714765805503</v>
      </c>
    </row>
    <row r="7" spans="1:13" ht="14.4" customHeight="1" x14ac:dyDescent="0.3">
      <c r="A7" s="857" t="s">
        <v>4838</v>
      </c>
      <c r="B7" s="889">
        <v>208367</v>
      </c>
      <c r="C7" s="832">
        <v>0.76730766398090999</v>
      </c>
      <c r="D7" s="889">
        <v>271556</v>
      </c>
      <c r="E7" s="832">
        <v>1</v>
      </c>
      <c r="F7" s="889">
        <v>262044.44</v>
      </c>
      <c r="G7" s="837">
        <v>0.96497385437994376</v>
      </c>
      <c r="H7" s="889"/>
      <c r="I7" s="832"/>
      <c r="J7" s="889"/>
      <c r="K7" s="832"/>
      <c r="L7" s="889"/>
      <c r="M7" s="838"/>
    </row>
    <row r="8" spans="1:13" ht="14.4" customHeight="1" x14ac:dyDescent="0.3">
      <c r="A8" s="857" t="s">
        <v>5817</v>
      </c>
      <c r="B8" s="889">
        <v>2552530</v>
      </c>
      <c r="C8" s="832">
        <v>0.98896709267626659</v>
      </c>
      <c r="D8" s="889">
        <v>2581006</v>
      </c>
      <c r="E8" s="832">
        <v>1</v>
      </c>
      <c r="F8" s="889">
        <v>2583807</v>
      </c>
      <c r="G8" s="837">
        <v>1.0010852357569102</v>
      </c>
      <c r="H8" s="889"/>
      <c r="I8" s="832"/>
      <c r="J8" s="889"/>
      <c r="K8" s="832"/>
      <c r="L8" s="889"/>
      <c r="M8" s="838"/>
    </row>
    <row r="9" spans="1:13" ht="14.4" customHeight="1" x14ac:dyDescent="0.3">
      <c r="A9" s="857" t="s">
        <v>5818</v>
      </c>
      <c r="B9" s="889">
        <v>522144</v>
      </c>
      <c r="C9" s="832">
        <v>0.87209174146437607</v>
      </c>
      <c r="D9" s="889">
        <v>598726</v>
      </c>
      <c r="E9" s="832">
        <v>1</v>
      </c>
      <c r="F9" s="889">
        <v>794237</v>
      </c>
      <c r="G9" s="837">
        <v>1.3265450306150059</v>
      </c>
      <c r="H9" s="889">
        <v>136553.37</v>
      </c>
      <c r="I9" s="832">
        <v>0.39264845095023182</v>
      </c>
      <c r="J9" s="889">
        <v>347775.13999999996</v>
      </c>
      <c r="K9" s="832">
        <v>1</v>
      </c>
      <c r="L9" s="889">
        <v>1158751.9099999997</v>
      </c>
      <c r="M9" s="838">
        <v>3.3318997729394915</v>
      </c>
    </row>
    <row r="10" spans="1:13" ht="14.4" customHeight="1" x14ac:dyDescent="0.3">
      <c r="A10" s="857" t="s">
        <v>5819</v>
      </c>
      <c r="B10" s="889">
        <v>559191</v>
      </c>
      <c r="C10" s="832">
        <v>0.88005860856591578</v>
      </c>
      <c r="D10" s="889">
        <v>635402</v>
      </c>
      <c r="E10" s="832">
        <v>1</v>
      </c>
      <c r="F10" s="889">
        <v>698176</v>
      </c>
      <c r="G10" s="837">
        <v>1.098794149215772</v>
      </c>
      <c r="H10" s="889"/>
      <c r="I10" s="832"/>
      <c r="J10" s="889"/>
      <c r="K10" s="832"/>
      <c r="L10" s="889"/>
      <c r="M10" s="838"/>
    </row>
    <row r="11" spans="1:13" ht="14.4" customHeight="1" x14ac:dyDescent="0.3">
      <c r="A11" s="857" t="s">
        <v>5820</v>
      </c>
      <c r="B11" s="889">
        <v>111327</v>
      </c>
      <c r="C11" s="832">
        <v>1.2962182427869502</v>
      </c>
      <c r="D11" s="889">
        <v>85886</v>
      </c>
      <c r="E11" s="832">
        <v>1</v>
      </c>
      <c r="F11" s="889">
        <v>104286</v>
      </c>
      <c r="G11" s="837">
        <v>1.2142374775865683</v>
      </c>
      <c r="H11" s="889"/>
      <c r="I11" s="832"/>
      <c r="J11" s="889"/>
      <c r="K11" s="832"/>
      <c r="L11" s="889"/>
      <c r="M11" s="838"/>
    </row>
    <row r="12" spans="1:13" ht="14.4" customHeight="1" x14ac:dyDescent="0.3">
      <c r="A12" s="857" t="s">
        <v>5821</v>
      </c>
      <c r="B12" s="889">
        <v>196301</v>
      </c>
      <c r="C12" s="832">
        <v>0.98299423626794591</v>
      </c>
      <c r="D12" s="889">
        <v>199697</v>
      </c>
      <c r="E12" s="832">
        <v>1</v>
      </c>
      <c r="F12" s="889">
        <v>250712</v>
      </c>
      <c r="G12" s="837">
        <v>1.2554620249678263</v>
      </c>
      <c r="H12" s="889"/>
      <c r="I12" s="832"/>
      <c r="J12" s="889"/>
      <c r="K12" s="832"/>
      <c r="L12" s="889"/>
      <c r="M12" s="838"/>
    </row>
    <row r="13" spans="1:13" ht="14.4" customHeight="1" thickBot="1" x14ac:dyDescent="0.35">
      <c r="A13" s="893" t="s">
        <v>5822</v>
      </c>
      <c r="B13" s="891">
        <v>7147</v>
      </c>
      <c r="C13" s="840">
        <v>4.0839999999999996</v>
      </c>
      <c r="D13" s="891">
        <v>1750</v>
      </c>
      <c r="E13" s="840">
        <v>1</v>
      </c>
      <c r="F13" s="891">
        <v>14896</v>
      </c>
      <c r="G13" s="845">
        <v>8.5120000000000005</v>
      </c>
      <c r="H13" s="891"/>
      <c r="I13" s="840"/>
      <c r="J13" s="891"/>
      <c r="K13" s="840"/>
      <c r="L13" s="891"/>
      <c r="M13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392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6496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68461.03</v>
      </c>
      <c r="G3" s="211">
        <f t="shared" si="0"/>
        <v>4336436.959999999</v>
      </c>
      <c r="H3" s="212"/>
      <c r="I3" s="212"/>
      <c r="J3" s="207">
        <f t="shared" si="0"/>
        <v>67302.14</v>
      </c>
      <c r="K3" s="211">
        <f t="shared" si="0"/>
        <v>4733321.1399999987</v>
      </c>
      <c r="L3" s="212"/>
      <c r="M3" s="212"/>
      <c r="N3" s="207">
        <f t="shared" si="0"/>
        <v>70510.51999999999</v>
      </c>
      <c r="O3" s="211">
        <f t="shared" si="0"/>
        <v>5913047.4899999984</v>
      </c>
      <c r="P3" s="177">
        <f>IF(K3=0,"",O3/K3)</f>
        <v>1.2492386033202894</v>
      </c>
      <c r="Q3" s="209">
        <f>IF(N3=0,"",O3/N3)</f>
        <v>83.86050039058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5823</v>
      </c>
      <c r="B6" s="825" t="s">
        <v>5824</v>
      </c>
      <c r="C6" s="825" t="s">
        <v>4725</v>
      </c>
      <c r="D6" s="825" t="s">
        <v>5017</v>
      </c>
      <c r="E6" s="825" t="s">
        <v>5018</v>
      </c>
      <c r="F6" s="225">
        <v>0.5</v>
      </c>
      <c r="G6" s="225">
        <v>885.4</v>
      </c>
      <c r="H6" s="225"/>
      <c r="I6" s="225">
        <v>1770.8</v>
      </c>
      <c r="J6" s="225"/>
      <c r="K6" s="225"/>
      <c r="L6" s="225"/>
      <c r="M6" s="225"/>
      <c r="N6" s="225"/>
      <c r="O6" s="225"/>
      <c r="P6" s="830"/>
      <c r="Q6" s="848"/>
    </row>
    <row r="7" spans="1:17" ht="14.4" customHeight="1" x14ac:dyDescent="0.3">
      <c r="A7" s="831" t="s">
        <v>5823</v>
      </c>
      <c r="B7" s="832" t="s">
        <v>5824</v>
      </c>
      <c r="C7" s="832" t="s">
        <v>4725</v>
      </c>
      <c r="D7" s="832" t="s">
        <v>5825</v>
      </c>
      <c r="E7" s="832" t="s">
        <v>5826</v>
      </c>
      <c r="F7" s="849">
        <v>0.05</v>
      </c>
      <c r="G7" s="849">
        <v>45.19</v>
      </c>
      <c r="H7" s="849"/>
      <c r="I7" s="849">
        <v>903.8</v>
      </c>
      <c r="J7" s="849"/>
      <c r="K7" s="849"/>
      <c r="L7" s="849"/>
      <c r="M7" s="849"/>
      <c r="N7" s="849"/>
      <c r="O7" s="849"/>
      <c r="P7" s="837"/>
      <c r="Q7" s="850"/>
    </row>
    <row r="8" spans="1:17" ht="14.4" customHeight="1" x14ac:dyDescent="0.3">
      <c r="A8" s="831" t="s">
        <v>5823</v>
      </c>
      <c r="B8" s="832" t="s">
        <v>5824</v>
      </c>
      <c r="C8" s="832" t="s">
        <v>5087</v>
      </c>
      <c r="D8" s="832" t="s">
        <v>5827</v>
      </c>
      <c r="E8" s="832" t="s">
        <v>5828</v>
      </c>
      <c r="F8" s="849">
        <v>1396</v>
      </c>
      <c r="G8" s="849">
        <v>8355.9499999999989</v>
      </c>
      <c r="H8" s="849">
        <v>1.7550829657634948</v>
      </c>
      <c r="I8" s="849">
        <v>5.9856375358166183</v>
      </c>
      <c r="J8" s="849">
        <v>900</v>
      </c>
      <c r="K8" s="849">
        <v>4761</v>
      </c>
      <c r="L8" s="849">
        <v>1</v>
      </c>
      <c r="M8" s="849">
        <v>5.29</v>
      </c>
      <c r="N8" s="849">
        <v>1906</v>
      </c>
      <c r="O8" s="849">
        <v>10158.98</v>
      </c>
      <c r="P8" s="837">
        <v>2.133791220331863</v>
      </c>
      <c r="Q8" s="850">
        <v>5.33</v>
      </c>
    </row>
    <row r="9" spans="1:17" ht="14.4" customHeight="1" x14ac:dyDescent="0.3">
      <c r="A9" s="831" t="s">
        <v>5823</v>
      </c>
      <c r="B9" s="832" t="s">
        <v>5824</v>
      </c>
      <c r="C9" s="832" t="s">
        <v>5087</v>
      </c>
      <c r="D9" s="832" t="s">
        <v>5829</v>
      </c>
      <c r="E9" s="832" t="s">
        <v>5830</v>
      </c>
      <c r="F9" s="849">
        <v>305</v>
      </c>
      <c r="G9" s="849">
        <v>10068.049999999999</v>
      </c>
      <c r="H9" s="849"/>
      <c r="I9" s="849">
        <v>33.01</v>
      </c>
      <c r="J9" s="849"/>
      <c r="K9" s="849"/>
      <c r="L9" s="849"/>
      <c r="M9" s="849"/>
      <c r="N9" s="849">
        <v>364</v>
      </c>
      <c r="O9" s="849">
        <v>12445.16</v>
      </c>
      <c r="P9" s="837"/>
      <c r="Q9" s="850">
        <v>34.19</v>
      </c>
    </row>
    <row r="10" spans="1:17" ht="14.4" customHeight="1" x14ac:dyDescent="0.3">
      <c r="A10" s="831" t="s">
        <v>5823</v>
      </c>
      <c r="B10" s="832" t="s">
        <v>5824</v>
      </c>
      <c r="C10" s="832" t="s">
        <v>4728</v>
      </c>
      <c r="D10" s="832" t="s">
        <v>5831</v>
      </c>
      <c r="E10" s="832" t="s">
        <v>5832</v>
      </c>
      <c r="F10" s="849">
        <v>4</v>
      </c>
      <c r="G10" s="849">
        <v>7300</v>
      </c>
      <c r="H10" s="849">
        <v>1.3333333333333333</v>
      </c>
      <c r="I10" s="849">
        <v>1825</v>
      </c>
      <c r="J10" s="849">
        <v>3</v>
      </c>
      <c r="K10" s="849">
        <v>5475</v>
      </c>
      <c r="L10" s="849">
        <v>1</v>
      </c>
      <c r="M10" s="849">
        <v>1825</v>
      </c>
      <c r="N10" s="849">
        <v>4</v>
      </c>
      <c r="O10" s="849">
        <v>7304</v>
      </c>
      <c r="P10" s="837">
        <v>1.3340639269406394</v>
      </c>
      <c r="Q10" s="850">
        <v>1826</v>
      </c>
    </row>
    <row r="11" spans="1:17" ht="14.4" customHeight="1" x14ac:dyDescent="0.3">
      <c r="A11" s="831" t="s">
        <v>5823</v>
      </c>
      <c r="B11" s="832" t="s">
        <v>5824</v>
      </c>
      <c r="C11" s="832" t="s">
        <v>4728</v>
      </c>
      <c r="D11" s="832" t="s">
        <v>5833</v>
      </c>
      <c r="E11" s="832" t="s">
        <v>5834</v>
      </c>
      <c r="F11" s="849">
        <v>4</v>
      </c>
      <c r="G11" s="849">
        <v>1716</v>
      </c>
      <c r="H11" s="849">
        <v>1.3333333333333333</v>
      </c>
      <c r="I11" s="849">
        <v>429</v>
      </c>
      <c r="J11" s="849">
        <v>3</v>
      </c>
      <c r="K11" s="849">
        <v>1287</v>
      </c>
      <c r="L11" s="849">
        <v>1</v>
      </c>
      <c r="M11" s="849">
        <v>429</v>
      </c>
      <c r="N11" s="849">
        <v>4</v>
      </c>
      <c r="O11" s="849">
        <v>1720</v>
      </c>
      <c r="P11" s="837">
        <v>1.3364413364413363</v>
      </c>
      <c r="Q11" s="850">
        <v>430</v>
      </c>
    </row>
    <row r="12" spans="1:17" ht="14.4" customHeight="1" x14ac:dyDescent="0.3">
      <c r="A12" s="831" t="s">
        <v>5823</v>
      </c>
      <c r="B12" s="832" t="s">
        <v>5824</v>
      </c>
      <c r="C12" s="832" t="s">
        <v>4728</v>
      </c>
      <c r="D12" s="832" t="s">
        <v>5835</v>
      </c>
      <c r="E12" s="832" t="s">
        <v>5836</v>
      </c>
      <c r="F12" s="849">
        <v>1</v>
      </c>
      <c r="G12" s="849">
        <v>14506</v>
      </c>
      <c r="H12" s="849"/>
      <c r="I12" s="849">
        <v>14506</v>
      </c>
      <c r="J12" s="849"/>
      <c r="K12" s="849"/>
      <c r="L12" s="849"/>
      <c r="M12" s="849"/>
      <c r="N12" s="849">
        <v>1</v>
      </c>
      <c r="O12" s="849">
        <v>14509</v>
      </c>
      <c r="P12" s="837"/>
      <c r="Q12" s="850">
        <v>14509</v>
      </c>
    </row>
    <row r="13" spans="1:17" ht="14.4" customHeight="1" x14ac:dyDescent="0.3">
      <c r="A13" s="831" t="s">
        <v>4880</v>
      </c>
      <c r="B13" s="832" t="s">
        <v>5837</v>
      </c>
      <c r="C13" s="832" t="s">
        <v>4728</v>
      </c>
      <c r="D13" s="832" t="s">
        <v>5838</v>
      </c>
      <c r="E13" s="832" t="s">
        <v>5839</v>
      </c>
      <c r="F13" s="849">
        <v>3</v>
      </c>
      <c r="G13" s="849">
        <v>69</v>
      </c>
      <c r="H13" s="849"/>
      <c r="I13" s="849">
        <v>23</v>
      </c>
      <c r="J13" s="849"/>
      <c r="K13" s="849"/>
      <c r="L13" s="849"/>
      <c r="M13" s="849"/>
      <c r="N13" s="849"/>
      <c r="O13" s="849"/>
      <c r="P13" s="837"/>
      <c r="Q13" s="850"/>
    </row>
    <row r="14" spans="1:17" ht="14.4" customHeight="1" x14ac:dyDescent="0.3">
      <c r="A14" s="831" t="s">
        <v>4880</v>
      </c>
      <c r="B14" s="832" t="s">
        <v>5837</v>
      </c>
      <c r="C14" s="832" t="s">
        <v>4728</v>
      </c>
      <c r="D14" s="832" t="s">
        <v>5840</v>
      </c>
      <c r="E14" s="832" t="s">
        <v>5841</v>
      </c>
      <c r="F14" s="849">
        <v>2</v>
      </c>
      <c r="G14" s="849">
        <v>2566</v>
      </c>
      <c r="H14" s="849"/>
      <c r="I14" s="849">
        <v>1283</v>
      </c>
      <c r="J14" s="849"/>
      <c r="K14" s="849"/>
      <c r="L14" s="849"/>
      <c r="M14" s="849"/>
      <c r="N14" s="849"/>
      <c r="O14" s="849"/>
      <c r="P14" s="837"/>
      <c r="Q14" s="850"/>
    </row>
    <row r="15" spans="1:17" ht="14.4" customHeight="1" x14ac:dyDescent="0.3">
      <c r="A15" s="831" t="s">
        <v>4880</v>
      </c>
      <c r="B15" s="832" t="s">
        <v>5837</v>
      </c>
      <c r="C15" s="832" t="s">
        <v>4728</v>
      </c>
      <c r="D15" s="832" t="s">
        <v>5842</v>
      </c>
      <c r="E15" s="832" t="s">
        <v>5843</v>
      </c>
      <c r="F15" s="849">
        <v>2</v>
      </c>
      <c r="G15" s="849">
        <v>2022</v>
      </c>
      <c r="H15" s="849"/>
      <c r="I15" s="849">
        <v>1011</v>
      </c>
      <c r="J15" s="849"/>
      <c r="K15" s="849"/>
      <c r="L15" s="849"/>
      <c r="M15" s="849"/>
      <c r="N15" s="849"/>
      <c r="O15" s="849"/>
      <c r="P15" s="837"/>
      <c r="Q15" s="850"/>
    </row>
    <row r="16" spans="1:17" ht="14.4" customHeight="1" x14ac:dyDescent="0.3">
      <c r="A16" s="831" t="s">
        <v>4880</v>
      </c>
      <c r="B16" s="832" t="s">
        <v>5837</v>
      </c>
      <c r="C16" s="832" t="s">
        <v>4728</v>
      </c>
      <c r="D16" s="832" t="s">
        <v>5844</v>
      </c>
      <c r="E16" s="832" t="s">
        <v>5845</v>
      </c>
      <c r="F16" s="849">
        <v>1</v>
      </c>
      <c r="G16" s="849">
        <v>2294</v>
      </c>
      <c r="H16" s="849"/>
      <c r="I16" s="849">
        <v>2294</v>
      </c>
      <c r="J16" s="849"/>
      <c r="K16" s="849"/>
      <c r="L16" s="849"/>
      <c r="M16" s="849"/>
      <c r="N16" s="849"/>
      <c r="O16" s="849"/>
      <c r="P16" s="837"/>
      <c r="Q16" s="850"/>
    </row>
    <row r="17" spans="1:17" ht="14.4" customHeight="1" x14ac:dyDescent="0.3">
      <c r="A17" s="831" t="s">
        <v>4880</v>
      </c>
      <c r="B17" s="832" t="s">
        <v>5837</v>
      </c>
      <c r="C17" s="832" t="s">
        <v>4728</v>
      </c>
      <c r="D17" s="832" t="s">
        <v>5846</v>
      </c>
      <c r="E17" s="832" t="s">
        <v>5847</v>
      </c>
      <c r="F17" s="849"/>
      <c r="G17" s="849"/>
      <c r="H17" s="849"/>
      <c r="I17" s="849"/>
      <c r="J17" s="849"/>
      <c r="K17" s="849"/>
      <c r="L17" s="849"/>
      <c r="M17" s="849"/>
      <c r="N17" s="849">
        <v>1</v>
      </c>
      <c r="O17" s="849">
        <v>1610</v>
      </c>
      <c r="P17" s="837"/>
      <c r="Q17" s="850">
        <v>1610</v>
      </c>
    </row>
    <row r="18" spans="1:17" ht="14.4" customHeight="1" x14ac:dyDescent="0.3">
      <c r="A18" s="831" t="s">
        <v>4880</v>
      </c>
      <c r="B18" s="832" t="s">
        <v>5837</v>
      </c>
      <c r="C18" s="832" t="s">
        <v>4728</v>
      </c>
      <c r="D18" s="832" t="s">
        <v>5848</v>
      </c>
      <c r="E18" s="832" t="s">
        <v>5849</v>
      </c>
      <c r="F18" s="849"/>
      <c r="G18" s="849"/>
      <c r="H18" s="849"/>
      <c r="I18" s="849"/>
      <c r="J18" s="849"/>
      <c r="K18" s="849"/>
      <c r="L18" s="849"/>
      <c r="M18" s="849"/>
      <c r="N18" s="849">
        <v>1</v>
      </c>
      <c r="O18" s="849">
        <v>1610</v>
      </c>
      <c r="P18" s="837"/>
      <c r="Q18" s="850">
        <v>1610</v>
      </c>
    </row>
    <row r="19" spans="1:17" ht="14.4" customHeight="1" x14ac:dyDescent="0.3">
      <c r="A19" s="831" t="s">
        <v>4880</v>
      </c>
      <c r="B19" s="832" t="s">
        <v>5837</v>
      </c>
      <c r="C19" s="832" t="s">
        <v>4728</v>
      </c>
      <c r="D19" s="832" t="s">
        <v>5850</v>
      </c>
      <c r="E19" s="832" t="s">
        <v>5851</v>
      </c>
      <c r="F19" s="849"/>
      <c r="G19" s="849"/>
      <c r="H19" s="849"/>
      <c r="I19" s="849"/>
      <c r="J19" s="849"/>
      <c r="K19" s="849"/>
      <c r="L19" s="849"/>
      <c r="M19" s="849"/>
      <c r="N19" s="849">
        <v>1</v>
      </c>
      <c r="O19" s="849">
        <v>1084.44</v>
      </c>
      <c r="P19" s="837"/>
      <c r="Q19" s="850">
        <v>1084.44</v>
      </c>
    </row>
    <row r="20" spans="1:17" ht="14.4" customHeight="1" x14ac:dyDescent="0.3">
      <c r="A20" s="831" t="s">
        <v>4880</v>
      </c>
      <c r="B20" s="832" t="s">
        <v>5852</v>
      </c>
      <c r="C20" s="832" t="s">
        <v>4728</v>
      </c>
      <c r="D20" s="832" t="s">
        <v>5853</v>
      </c>
      <c r="E20" s="832" t="s">
        <v>5854</v>
      </c>
      <c r="F20" s="849"/>
      <c r="G20" s="849"/>
      <c r="H20" s="849"/>
      <c r="I20" s="849"/>
      <c r="J20" s="849"/>
      <c r="K20" s="849"/>
      <c r="L20" s="849"/>
      <c r="M20" s="849"/>
      <c r="N20" s="849">
        <v>1</v>
      </c>
      <c r="O20" s="849">
        <v>222</v>
      </c>
      <c r="P20" s="837"/>
      <c r="Q20" s="850">
        <v>222</v>
      </c>
    </row>
    <row r="21" spans="1:17" ht="14.4" customHeight="1" x14ac:dyDescent="0.3">
      <c r="A21" s="831" t="s">
        <v>4880</v>
      </c>
      <c r="B21" s="832" t="s">
        <v>5852</v>
      </c>
      <c r="C21" s="832" t="s">
        <v>4728</v>
      </c>
      <c r="D21" s="832" t="s">
        <v>5855</v>
      </c>
      <c r="E21" s="832" t="s">
        <v>5856</v>
      </c>
      <c r="F21" s="849"/>
      <c r="G21" s="849"/>
      <c r="H21" s="849"/>
      <c r="I21" s="849"/>
      <c r="J21" s="849"/>
      <c r="K21" s="849"/>
      <c r="L21" s="849"/>
      <c r="M21" s="849"/>
      <c r="N21" s="849">
        <v>1</v>
      </c>
      <c r="O21" s="849">
        <v>509</v>
      </c>
      <c r="P21" s="837"/>
      <c r="Q21" s="850">
        <v>509</v>
      </c>
    </row>
    <row r="22" spans="1:17" ht="14.4" customHeight="1" x14ac:dyDescent="0.3">
      <c r="A22" s="831" t="s">
        <v>4880</v>
      </c>
      <c r="B22" s="832" t="s">
        <v>5852</v>
      </c>
      <c r="C22" s="832" t="s">
        <v>4728</v>
      </c>
      <c r="D22" s="832" t="s">
        <v>5857</v>
      </c>
      <c r="E22" s="832" t="s">
        <v>5858</v>
      </c>
      <c r="F22" s="849">
        <v>6</v>
      </c>
      <c r="G22" s="849">
        <v>2124</v>
      </c>
      <c r="H22" s="849">
        <v>0.46153846153846156</v>
      </c>
      <c r="I22" s="849">
        <v>354</v>
      </c>
      <c r="J22" s="849">
        <v>13</v>
      </c>
      <c r="K22" s="849">
        <v>4602</v>
      </c>
      <c r="L22" s="849">
        <v>1</v>
      </c>
      <c r="M22" s="849">
        <v>354</v>
      </c>
      <c r="N22" s="849">
        <v>17</v>
      </c>
      <c r="O22" s="849">
        <v>6018</v>
      </c>
      <c r="P22" s="837">
        <v>1.3076923076923077</v>
      </c>
      <c r="Q22" s="850">
        <v>354</v>
      </c>
    </row>
    <row r="23" spans="1:17" ht="14.4" customHeight="1" x14ac:dyDescent="0.3">
      <c r="A23" s="831" t="s">
        <v>4880</v>
      </c>
      <c r="B23" s="832" t="s">
        <v>5852</v>
      </c>
      <c r="C23" s="832" t="s">
        <v>4728</v>
      </c>
      <c r="D23" s="832" t="s">
        <v>5857</v>
      </c>
      <c r="E23" s="832" t="s">
        <v>5859</v>
      </c>
      <c r="F23" s="849">
        <v>4</v>
      </c>
      <c r="G23" s="849">
        <v>1416</v>
      </c>
      <c r="H23" s="849"/>
      <c r="I23" s="849">
        <v>354</v>
      </c>
      <c r="J23" s="849"/>
      <c r="K23" s="849"/>
      <c r="L23" s="849"/>
      <c r="M23" s="849"/>
      <c r="N23" s="849">
        <v>1</v>
      </c>
      <c r="O23" s="849">
        <v>354</v>
      </c>
      <c r="P23" s="837"/>
      <c r="Q23" s="850">
        <v>354</v>
      </c>
    </row>
    <row r="24" spans="1:17" ht="14.4" customHeight="1" x14ac:dyDescent="0.3">
      <c r="A24" s="831" t="s">
        <v>4880</v>
      </c>
      <c r="B24" s="832" t="s">
        <v>5852</v>
      </c>
      <c r="C24" s="832" t="s">
        <v>4728</v>
      </c>
      <c r="D24" s="832" t="s">
        <v>5860</v>
      </c>
      <c r="E24" s="832" t="s">
        <v>5861</v>
      </c>
      <c r="F24" s="849">
        <v>23</v>
      </c>
      <c r="G24" s="849">
        <v>1495</v>
      </c>
      <c r="H24" s="849">
        <v>0.52272727272727271</v>
      </c>
      <c r="I24" s="849">
        <v>65</v>
      </c>
      <c r="J24" s="849">
        <v>44</v>
      </c>
      <c r="K24" s="849">
        <v>2860</v>
      </c>
      <c r="L24" s="849">
        <v>1</v>
      </c>
      <c r="M24" s="849">
        <v>65</v>
      </c>
      <c r="N24" s="849">
        <v>46</v>
      </c>
      <c r="O24" s="849">
        <v>2990</v>
      </c>
      <c r="P24" s="837">
        <v>1.0454545454545454</v>
      </c>
      <c r="Q24" s="850">
        <v>65</v>
      </c>
    </row>
    <row r="25" spans="1:17" ht="14.4" customHeight="1" x14ac:dyDescent="0.3">
      <c r="A25" s="831" t="s">
        <v>4880</v>
      </c>
      <c r="B25" s="832" t="s">
        <v>5852</v>
      </c>
      <c r="C25" s="832" t="s">
        <v>4728</v>
      </c>
      <c r="D25" s="832" t="s">
        <v>5862</v>
      </c>
      <c r="E25" s="832" t="s">
        <v>5863</v>
      </c>
      <c r="F25" s="849">
        <v>1</v>
      </c>
      <c r="G25" s="849">
        <v>592</v>
      </c>
      <c r="H25" s="849">
        <v>1</v>
      </c>
      <c r="I25" s="849">
        <v>592</v>
      </c>
      <c r="J25" s="849">
        <v>1</v>
      </c>
      <c r="K25" s="849">
        <v>592</v>
      </c>
      <c r="L25" s="849">
        <v>1</v>
      </c>
      <c r="M25" s="849">
        <v>592</v>
      </c>
      <c r="N25" s="849">
        <v>1</v>
      </c>
      <c r="O25" s="849">
        <v>592</v>
      </c>
      <c r="P25" s="837">
        <v>1</v>
      </c>
      <c r="Q25" s="850">
        <v>592</v>
      </c>
    </row>
    <row r="26" spans="1:17" ht="14.4" customHeight="1" x14ac:dyDescent="0.3">
      <c r="A26" s="831" t="s">
        <v>4880</v>
      </c>
      <c r="B26" s="832" t="s">
        <v>5852</v>
      </c>
      <c r="C26" s="832" t="s">
        <v>4728</v>
      </c>
      <c r="D26" s="832" t="s">
        <v>5864</v>
      </c>
      <c r="E26" s="832" t="s">
        <v>5865</v>
      </c>
      <c r="F26" s="849">
        <v>1</v>
      </c>
      <c r="G26" s="849">
        <v>617</v>
      </c>
      <c r="H26" s="849">
        <v>1</v>
      </c>
      <c r="I26" s="849">
        <v>617</v>
      </c>
      <c r="J26" s="849">
        <v>1</v>
      </c>
      <c r="K26" s="849">
        <v>617</v>
      </c>
      <c r="L26" s="849">
        <v>1</v>
      </c>
      <c r="M26" s="849">
        <v>617</v>
      </c>
      <c r="N26" s="849">
        <v>1</v>
      </c>
      <c r="O26" s="849">
        <v>617</v>
      </c>
      <c r="P26" s="837">
        <v>1</v>
      </c>
      <c r="Q26" s="850">
        <v>617</v>
      </c>
    </row>
    <row r="27" spans="1:17" ht="14.4" customHeight="1" x14ac:dyDescent="0.3">
      <c r="A27" s="831" t="s">
        <v>4880</v>
      </c>
      <c r="B27" s="832" t="s">
        <v>5852</v>
      </c>
      <c r="C27" s="832" t="s">
        <v>4728</v>
      </c>
      <c r="D27" s="832" t="s">
        <v>5866</v>
      </c>
      <c r="E27" s="832" t="s">
        <v>5867</v>
      </c>
      <c r="F27" s="849">
        <v>9</v>
      </c>
      <c r="G27" s="849">
        <v>1377</v>
      </c>
      <c r="H27" s="849">
        <v>0.10227272727272728</v>
      </c>
      <c r="I27" s="849">
        <v>153</v>
      </c>
      <c r="J27" s="849">
        <v>88</v>
      </c>
      <c r="K27" s="849">
        <v>13464</v>
      </c>
      <c r="L27" s="849">
        <v>1</v>
      </c>
      <c r="M27" s="849">
        <v>153</v>
      </c>
      <c r="N27" s="849">
        <v>44</v>
      </c>
      <c r="O27" s="849">
        <v>6732</v>
      </c>
      <c r="P27" s="837">
        <v>0.5</v>
      </c>
      <c r="Q27" s="850">
        <v>153</v>
      </c>
    </row>
    <row r="28" spans="1:17" ht="14.4" customHeight="1" x14ac:dyDescent="0.3">
      <c r="A28" s="831" t="s">
        <v>4880</v>
      </c>
      <c r="B28" s="832" t="s">
        <v>5852</v>
      </c>
      <c r="C28" s="832" t="s">
        <v>4728</v>
      </c>
      <c r="D28" s="832" t="s">
        <v>5868</v>
      </c>
      <c r="E28" s="832" t="s">
        <v>5869</v>
      </c>
      <c r="F28" s="849">
        <v>19</v>
      </c>
      <c r="G28" s="849">
        <v>456</v>
      </c>
      <c r="H28" s="849">
        <v>0.90476190476190477</v>
      </c>
      <c r="I28" s="849">
        <v>24</v>
      </c>
      <c r="J28" s="849">
        <v>21</v>
      </c>
      <c r="K28" s="849">
        <v>504</v>
      </c>
      <c r="L28" s="849">
        <v>1</v>
      </c>
      <c r="M28" s="849">
        <v>24</v>
      </c>
      <c r="N28" s="849">
        <v>10</v>
      </c>
      <c r="O28" s="849">
        <v>240</v>
      </c>
      <c r="P28" s="837">
        <v>0.47619047619047616</v>
      </c>
      <c r="Q28" s="850">
        <v>24</v>
      </c>
    </row>
    <row r="29" spans="1:17" ht="14.4" customHeight="1" x14ac:dyDescent="0.3">
      <c r="A29" s="831" t="s">
        <v>4880</v>
      </c>
      <c r="B29" s="832" t="s">
        <v>5852</v>
      </c>
      <c r="C29" s="832" t="s">
        <v>4728</v>
      </c>
      <c r="D29" s="832" t="s">
        <v>5868</v>
      </c>
      <c r="E29" s="832" t="s">
        <v>5870</v>
      </c>
      <c r="F29" s="849">
        <v>1</v>
      </c>
      <c r="G29" s="849">
        <v>24</v>
      </c>
      <c r="H29" s="849">
        <v>1</v>
      </c>
      <c r="I29" s="849">
        <v>24</v>
      </c>
      <c r="J29" s="849">
        <v>1</v>
      </c>
      <c r="K29" s="849">
        <v>24</v>
      </c>
      <c r="L29" s="849">
        <v>1</v>
      </c>
      <c r="M29" s="849">
        <v>24</v>
      </c>
      <c r="N29" s="849"/>
      <c r="O29" s="849"/>
      <c r="P29" s="837"/>
      <c r="Q29" s="850"/>
    </row>
    <row r="30" spans="1:17" ht="14.4" customHeight="1" x14ac:dyDescent="0.3">
      <c r="A30" s="831" t="s">
        <v>4880</v>
      </c>
      <c r="B30" s="832" t="s">
        <v>5852</v>
      </c>
      <c r="C30" s="832" t="s">
        <v>4728</v>
      </c>
      <c r="D30" s="832" t="s">
        <v>5871</v>
      </c>
      <c r="E30" s="832" t="s">
        <v>5872</v>
      </c>
      <c r="F30" s="849">
        <v>3</v>
      </c>
      <c r="G30" s="849">
        <v>165</v>
      </c>
      <c r="H30" s="849">
        <v>3</v>
      </c>
      <c r="I30" s="849">
        <v>55</v>
      </c>
      <c r="J30" s="849">
        <v>1</v>
      </c>
      <c r="K30" s="849">
        <v>55</v>
      </c>
      <c r="L30" s="849">
        <v>1</v>
      </c>
      <c r="M30" s="849">
        <v>55</v>
      </c>
      <c r="N30" s="849">
        <v>3</v>
      </c>
      <c r="O30" s="849">
        <v>165</v>
      </c>
      <c r="P30" s="837">
        <v>3</v>
      </c>
      <c r="Q30" s="850">
        <v>55</v>
      </c>
    </row>
    <row r="31" spans="1:17" ht="14.4" customHeight="1" x14ac:dyDescent="0.3">
      <c r="A31" s="831" t="s">
        <v>4880</v>
      </c>
      <c r="B31" s="832" t="s">
        <v>5852</v>
      </c>
      <c r="C31" s="832" t="s">
        <v>4728</v>
      </c>
      <c r="D31" s="832" t="s">
        <v>5871</v>
      </c>
      <c r="E31" s="832" t="s">
        <v>5873</v>
      </c>
      <c r="F31" s="849">
        <v>30</v>
      </c>
      <c r="G31" s="849">
        <v>1650</v>
      </c>
      <c r="H31" s="849">
        <v>0.57692307692307687</v>
      </c>
      <c r="I31" s="849">
        <v>55</v>
      </c>
      <c r="J31" s="849">
        <v>52</v>
      </c>
      <c r="K31" s="849">
        <v>2860</v>
      </c>
      <c r="L31" s="849">
        <v>1</v>
      </c>
      <c r="M31" s="849">
        <v>55</v>
      </c>
      <c r="N31" s="849">
        <v>57</v>
      </c>
      <c r="O31" s="849">
        <v>3135</v>
      </c>
      <c r="P31" s="837">
        <v>1.0961538461538463</v>
      </c>
      <c r="Q31" s="850">
        <v>55</v>
      </c>
    </row>
    <row r="32" spans="1:17" ht="14.4" customHeight="1" x14ac:dyDescent="0.3">
      <c r="A32" s="831" t="s">
        <v>4880</v>
      </c>
      <c r="B32" s="832" t="s">
        <v>5852</v>
      </c>
      <c r="C32" s="832" t="s">
        <v>4728</v>
      </c>
      <c r="D32" s="832" t="s">
        <v>5874</v>
      </c>
      <c r="E32" s="832" t="s">
        <v>5875</v>
      </c>
      <c r="F32" s="849">
        <v>1198</v>
      </c>
      <c r="G32" s="849">
        <v>92246</v>
      </c>
      <c r="H32" s="849">
        <v>0.86249100071994245</v>
      </c>
      <c r="I32" s="849">
        <v>77</v>
      </c>
      <c r="J32" s="849">
        <v>1389</v>
      </c>
      <c r="K32" s="849">
        <v>106953</v>
      </c>
      <c r="L32" s="849">
        <v>1</v>
      </c>
      <c r="M32" s="849">
        <v>77</v>
      </c>
      <c r="N32" s="849">
        <v>1277</v>
      </c>
      <c r="O32" s="849">
        <v>98329</v>
      </c>
      <c r="P32" s="837">
        <v>0.91936645068394529</v>
      </c>
      <c r="Q32" s="850">
        <v>77</v>
      </c>
    </row>
    <row r="33" spans="1:17" ht="14.4" customHeight="1" x14ac:dyDescent="0.3">
      <c r="A33" s="831" t="s">
        <v>4880</v>
      </c>
      <c r="B33" s="832" t="s">
        <v>5852</v>
      </c>
      <c r="C33" s="832" t="s">
        <v>4728</v>
      </c>
      <c r="D33" s="832" t="s">
        <v>5876</v>
      </c>
      <c r="E33" s="832" t="s">
        <v>5877</v>
      </c>
      <c r="F33" s="849">
        <v>30</v>
      </c>
      <c r="G33" s="849">
        <v>720</v>
      </c>
      <c r="H33" s="849">
        <v>1</v>
      </c>
      <c r="I33" s="849">
        <v>24</v>
      </c>
      <c r="J33" s="849">
        <v>30</v>
      </c>
      <c r="K33" s="849">
        <v>720</v>
      </c>
      <c r="L33" s="849">
        <v>1</v>
      </c>
      <c r="M33" s="849">
        <v>24</v>
      </c>
      <c r="N33" s="849">
        <v>15</v>
      </c>
      <c r="O33" s="849">
        <v>360</v>
      </c>
      <c r="P33" s="837">
        <v>0.5</v>
      </c>
      <c r="Q33" s="850">
        <v>24</v>
      </c>
    </row>
    <row r="34" spans="1:17" ht="14.4" customHeight="1" x14ac:dyDescent="0.3">
      <c r="A34" s="831" t="s">
        <v>4880</v>
      </c>
      <c r="B34" s="832" t="s">
        <v>5852</v>
      </c>
      <c r="C34" s="832" t="s">
        <v>4728</v>
      </c>
      <c r="D34" s="832" t="s">
        <v>5878</v>
      </c>
      <c r="E34" s="832" t="s">
        <v>5879</v>
      </c>
      <c r="F34" s="849">
        <v>13</v>
      </c>
      <c r="G34" s="849">
        <v>858</v>
      </c>
      <c r="H34" s="849">
        <v>2.1666666666666665</v>
      </c>
      <c r="I34" s="849">
        <v>66</v>
      </c>
      <c r="J34" s="849">
        <v>6</v>
      </c>
      <c r="K34" s="849">
        <v>396</v>
      </c>
      <c r="L34" s="849">
        <v>1</v>
      </c>
      <c r="M34" s="849">
        <v>66</v>
      </c>
      <c r="N34" s="849">
        <v>9</v>
      </c>
      <c r="O34" s="849">
        <v>594</v>
      </c>
      <c r="P34" s="837">
        <v>1.5</v>
      </c>
      <c r="Q34" s="850">
        <v>66</v>
      </c>
    </row>
    <row r="35" spans="1:17" ht="14.4" customHeight="1" x14ac:dyDescent="0.3">
      <c r="A35" s="831" t="s">
        <v>4880</v>
      </c>
      <c r="B35" s="832" t="s">
        <v>5852</v>
      </c>
      <c r="C35" s="832" t="s">
        <v>4728</v>
      </c>
      <c r="D35" s="832" t="s">
        <v>5880</v>
      </c>
      <c r="E35" s="832" t="s">
        <v>5881</v>
      </c>
      <c r="F35" s="849"/>
      <c r="G35" s="849"/>
      <c r="H35" s="849"/>
      <c r="I35" s="849"/>
      <c r="J35" s="849">
        <v>1</v>
      </c>
      <c r="K35" s="849">
        <v>299</v>
      </c>
      <c r="L35" s="849">
        <v>1</v>
      </c>
      <c r="M35" s="849">
        <v>299</v>
      </c>
      <c r="N35" s="849"/>
      <c r="O35" s="849"/>
      <c r="P35" s="837"/>
      <c r="Q35" s="850"/>
    </row>
    <row r="36" spans="1:17" ht="14.4" customHeight="1" x14ac:dyDescent="0.3">
      <c r="A36" s="831" t="s">
        <v>4880</v>
      </c>
      <c r="B36" s="832" t="s">
        <v>5852</v>
      </c>
      <c r="C36" s="832" t="s">
        <v>4728</v>
      </c>
      <c r="D36" s="832" t="s">
        <v>5882</v>
      </c>
      <c r="E36" s="832" t="s">
        <v>5883</v>
      </c>
      <c r="F36" s="849"/>
      <c r="G36" s="849"/>
      <c r="H36" s="849"/>
      <c r="I36" s="849"/>
      <c r="J36" s="849"/>
      <c r="K36" s="849"/>
      <c r="L36" s="849"/>
      <c r="M36" s="849"/>
      <c r="N36" s="849">
        <v>16</v>
      </c>
      <c r="O36" s="849">
        <v>5600</v>
      </c>
      <c r="P36" s="837"/>
      <c r="Q36" s="850">
        <v>350</v>
      </c>
    </row>
    <row r="37" spans="1:17" ht="14.4" customHeight="1" x14ac:dyDescent="0.3">
      <c r="A37" s="831" t="s">
        <v>4880</v>
      </c>
      <c r="B37" s="832" t="s">
        <v>5852</v>
      </c>
      <c r="C37" s="832" t="s">
        <v>4728</v>
      </c>
      <c r="D37" s="832" t="s">
        <v>5884</v>
      </c>
      <c r="E37" s="832" t="s">
        <v>5885</v>
      </c>
      <c r="F37" s="849">
        <v>3</v>
      </c>
      <c r="G37" s="849">
        <v>75</v>
      </c>
      <c r="H37" s="849">
        <v>0.5</v>
      </c>
      <c r="I37" s="849">
        <v>25</v>
      </c>
      <c r="J37" s="849">
        <v>6</v>
      </c>
      <c r="K37" s="849">
        <v>150</v>
      </c>
      <c r="L37" s="849">
        <v>1</v>
      </c>
      <c r="M37" s="849">
        <v>25</v>
      </c>
      <c r="N37" s="849">
        <v>5</v>
      </c>
      <c r="O37" s="849">
        <v>125</v>
      </c>
      <c r="P37" s="837">
        <v>0.83333333333333337</v>
      </c>
      <c r="Q37" s="850">
        <v>25</v>
      </c>
    </row>
    <row r="38" spans="1:17" ht="14.4" customHeight="1" x14ac:dyDescent="0.3">
      <c r="A38" s="831" t="s">
        <v>4880</v>
      </c>
      <c r="B38" s="832" t="s">
        <v>5852</v>
      </c>
      <c r="C38" s="832" t="s">
        <v>4728</v>
      </c>
      <c r="D38" s="832" t="s">
        <v>5886</v>
      </c>
      <c r="E38" s="832" t="s">
        <v>5887</v>
      </c>
      <c r="F38" s="849">
        <v>1</v>
      </c>
      <c r="G38" s="849">
        <v>742</v>
      </c>
      <c r="H38" s="849">
        <v>1</v>
      </c>
      <c r="I38" s="849">
        <v>742</v>
      </c>
      <c r="J38" s="849">
        <v>1</v>
      </c>
      <c r="K38" s="849">
        <v>742</v>
      </c>
      <c r="L38" s="849">
        <v>1</v>
      </c>
      <c r="M38" s="849">
        <v>742</v>
      </c>
      <c r="N38" s="849">
        <v>1</v>
      </c>
      <c r="O38" s="849">
        <v>742</v>
      </c>
      <c r="P38" s="837">
        <v>1</v>
      </c>
      <c r="Q38" s="850">
        <v>742</v>
      </c>
    </row>
    <row r="39" spans="1:17" ht="14.4" customHeight="1" x14ac:dyDescent="0.3">
      <c r="A39" s="831" t="s">
        <v>4880</v>
      </c>
      <c r="B39" s="832" t="s">
        <v>5852</v>
      </c>
      <c r="C39" s="832" t="s">
        <v>4728</v>
      </c>
      <c r="D39" s="832" t="s">
        <v>5888</v>
      </c>
      <c r="E39" s="832" t="s">
        <v>5889</v>
      </c>
      <c r="F39" s="849">
        <v>52</v>
      </c>
      <c r="G39" s="849">
        <v>9412</v>
      </c>
      <c r="H39" s="849">
        <v>0.94545454545454544</v>
      </c>
      <c r="I39" s="849">
        <v>181</v>
      </c>
      <c r="J39" s="849">
        <v>55</v>
      </c>
      <c r="K39" s="849">
        <v>9955</v>
      </c>
      <c r="L39" s="849">
        <v>1</v>
      </c>
      <c r="M39" s="849">
        <v>181</v>
      </c>
      <c r="N39" s="849">
        <v>66</v>
      </c>
      <c r="O39" s="849">
        <v>11946</v>
      </c>
      <c r="P39" s="837">
        <v>1.2</v>
      </c>
      <c r="Q39" s="850">
        <v>181</v>
      </c>
    </row>
    <row r="40" spans="1:17" ht="14.4" customHeight="1" x14ac:dyDescent="0.3">
      <c r="A40" s="831" t="s">
        <v>4880</v>
      </c>
      <c r="B40" s="832" t="s">
        <v>5852</v>
      </c>
      <c r="C40" s="832" t="s">
        <v>4728</v>
      </c>
      <c r="D40" s="832" t="s">
        <v>5888</v>
      </c>
      <c r="E40" s="832" t="s">
        <v>5890</v>
      </c>
      <c r="F40" s="849">
        <v>3</v>
      </c>
      <c r="G40" s="849">
        <v>543</v>
      </c>
      <c r="H40" s="849">
        <v>1</v>
      </c>
      <c r="I40" s="849">
        <v>181</v>
      </c>
      <c r="J40" s="849">
        <v>3</v>
      </c>
      <c r="K40" s="849">
        <v>543</v>
      </c>
      <c r="L40" s="849">
        <v>1</v>
      </c>
      <c r="M40" s="849">
        <v>181</v>
      </c>
      <c r="N40" s="849"/>
      <c r="O40" s="849"/>
      <c r="P40" s="837"/>
      <c r="Q40" s="850"/>
    </row>
    <row r="41" spans="1:17" ht="14.4" customHeight="1" x14ac:dyDescent="0.3">
      <c r="A41" s="831" t="s">
        <v>4880</v>
      </c>
      <c r="B41" s="832" t="s">
        <v>5852</v>
      </c>
      <c r="C41" s="832" t="s">
        <v>4728</v>
      </c>
      <c r="D41" s="832" t="s">
        <v>5891</v>
      </c>
      <c r="E41" s="832" t="s">
        <v>5892</v>
      </c>
      <c r="F41" s="849">
        <v>27</v>
      </c>
      <c r="G41" s="849">
        <v>6858</v>
      </c>
      <c r="H41" s="849">
        <v>0.6428571428571429</v>
      </c>
      <c r="I41" s="849">
        <v>254</v>
      </c>
      <c r="J41" s="849">
        <v>42</v>
      </c>
      <c r="K41" s="849">
        <v>10668</v>
      </c>
      <c r="L41" s="849">
        <v>1</v>
      </c>
      <c r="M41" s="849">
        <v>254</v>
      </c>
      <c r="N41" s="849">
        <v>51</v>
      </c>
      <c r="O41" s="849">
        <v>12954</v>
      </c>
      <c r="P41" s="837">
        <v>1.2142857142857142</v>
      </c>
      <c r="Q41" s="850">
        <v>254</v>
      </c>
    </row>
    <row r="42" spans="1:17" ht="14.4" customHeight="1" x14ac:dyDescent="0.3">
      <c r="A42" s="831" t="s">
        <v>4880</v>
      </c>
      <c r="B42" s="832" t="s">
        <v>5852</v>
      </c>
      <c r="C42" s="832" t="s">
        <v>4728</v>
      </c>
      <c r="D42" s="832" t="s">
        <v>5891</v>
      </c>
      <c r="E42" s="832" t="s">
        <v>5893</v>
      </c>
      <c r="F42" s="849">
        <v>1</v>
      </c>
      <c r="G42" s="849">
        <v>254</v>
      </c>
      <c r="H42" s="849">
        <v>0.2</v>
      </c>
      <c r="I42" s="849">
        <v>254</v>
      </c>
      <c r="J42" s="849">
        <v>5</v>
      </c>
      <c r="K42" s="849">
        <v>1270</v>
      </c>
      <c r="L42" s="849">
        <v>1</v>
      </c>
      <c r="M42" s="849">
        <v>254</v>
      </c>
      <c r="N42" s="849">
        <v>2</v>
      </c>
      <c r="O42" s="849">
        <v>508</v>
      </c>
      <c r="P42" s="837">
        <v>0.4</v>
      </c>
      <c r="Q42" s="850">
        <v>254</v>
      </c>
    </row>
    <row r="43" spans="1:17" ht="14.4" customHeight="1" x14ac:dyDescent="0.3">
      <c r="A43" s="831" t="s">
        <v>4880</v>
      </c>
      <c r="B43" s="832" t="s">
        <v>5852</v>
      </c>
      <c r="C43" s="832" t="s">
        <v>4728</v>
      </c>
      <c r="D43" s="832" t="s">
        <v>5894</v>
      </c>
      <c r="E43" s="832" t="s">
        <v>5895</v>
      </c>
      <c r="F43" s="849">
        <v>1</v>
      </c>
      <c r="G43" s="849">
        <v>268</v>
      </c>
      <c r="H43" s="849">
        <v>1</v>
      </c>
      <c r="I43" s="849">
        <v>268</v>
      </c>
      <c r="J43" s="849">
        <v>1</v>
      </c>
      <c r="K43" s="849">
        <v>268</v>
      </c>
      <c r="L43" s="849">
        <v>1</v>
      </c>
      <c r="M43" s="849">
        <v>268</v>
      </c>
      <c r="N43" s="849">
        <v>1</v>
      </c>
      <c r="O43" s="849">
        <v>268</v>
      </c>
      <c r="P43" s="837">
        <v>1</v>
      </c>
      <c r="Q43" s="850">
        <v>268</v>
      </c>
    </row>
    <row r="44" spans="1:17" ht="14.4" customHeight="1" x14ac:dyDescent="0.3">
      <c r="A44" s="831" t="s">
        <v>4880</v>
      </c>
      <c r="B44" s="832" t="s">
        <v>5852</v>
      </c>
      <c r="C44" s="832" t="s">
        <v>4728</v>
      </c>
      <c r="D44" s="832" t="s">
        <v>5896</v>
      </c>
      <c r="E44" s="832" t="s">
        <v>5897</v>
      </c>
      <c r="F44" s="849">
        <v>325</v>
      </c>
      <c r="G44" s="849">
        <v>70525</v>
      </c>
      <c r="H44" s="849">
        <v>0.70960698689956336</v>
      </c>
      <c r="I44" s="849">
        <v>217</v>
      </c>
      <c r="J44" s="849">
        <v>458</v>
      </c>
      <c r="K44" s="849">
        <v>99386</v>
      </c>
      <c r="L44" s="849">
        <v>1</v>
      </c>
      <c r="M44" s="849">
        <v>217</v>
      </c>
      <c r="N44" s="849">
        <v>438</v>
      </c>
      <c r="O44" s="849">
        <v>95046</v>
      </c>
      <c r="P44" s="837">
        <v>0.95633187772925765</v>
      </c>
      <c r="Q44" s="850">
        <v>217</v>
      </c>
    </row>
    <row r="45" spans="1:17" ht="14.4" customHeight="1" x14ac:dyDescent="0.3">
      <c r="A45" s="831" t="s">
        <v>4880</v>
      </c>
      <c r="B45" s="832" t="s">
        <v>5852</v>
      </c>
      <c r="C45" s="832" t="s">
        <v>4728</v>
      </c>
      <c r="D45" s="832" t="s">
        <v>5896</v>
      </c>
      <c r="E45" s="832" t="s">
        <v>5898</v>
      </c>
      <c r="F45" s="849">
        <v>1</v>
      </c>
      <c r="G45" s="849">
        <v>217</v>
      </c>
      <c r="H45" s="849">
        <v>0.5</v>
      </c>
      <c r="I45" s="849">
        <v>217</v>
      </c>
      <c r="J45" s="849">
        <v>2</v>
      </c>
      <c r="K45" s="849">
        <v>434</v>
      </c>
      <c r="L45" s="849">
        <v>1</v>
      </c>
      <c r="M45" s="849">
        <v>217</v>
      </c>
      <c r="N45" s="849"/>
      <c r="O45" s="849"/>
      <c r="P45" s="837"/>
      <c r="Q45" s="850"/>
    </row>
    <row r="46" spans="1:17" ht="14.4" customHeight="1" x14ac:dyDescent="0.3">
      <c r="A46" s="831" t="s">
        <v>4880</v>
      </c>
      <c r="B46" s="832" t="s">
        <v>5852</v>
      </c>
      <c r="C46" s="832" t="s">
        <v>4728</v>
      </c>
      <c r="D46" s="832" t="s">
        <v>5899</v>
      </c>
      <c r="E46" s="832" t="s">
        <v>5900</v>
      </c>
      <c r="F46" s="849"/>
      <c r="G46" s="849"/>
      <c r="H46" s="849"/>
      <c r="I46" s="849"/>
      <c r="J46" s="849">
        <v>2</v>
      </c>
      <c r="K46" s="849">
        <v>74</v>
      </c>
      <c r="L46" s="849">
        <v>1</v>
      </c>
      <c r="M46" s="849">
        <v>37</v>
      </c>
      <c r="N46" s="849"/>
      <c r="O46" s="849"/>
      <c r="P46" s="837"/>
      <c r="Q46" s="850"/>
    </row>
    <row r="47" spans="1:17" ht="14.4" customHeight="1" x14ac:dyDescent="0.3">
      <c r="A47" s="831" t="s">
        <v>4880</v>
      </c>
      <c r="B47" s="832" t="s">
        <v>5852</v>
      </c>
      <c r="C47" s="832" t="s">
        <v>4728</v>
      </c>
      <c r="D47" s="832" t="s">
        <v>5901</v>
      </c>
      <c r="E47" s="832" t="s">
        <v>5902</v>
      </c>
      <c r="F47" s="849">
        <v>1</v>
      </c>
      <c r="G47" s="849">
        <v>592</v>
      </c>
      <c r="H47" s="849">
        <v>1</v>
      </c>
      <c r="I47" s="849">
        <v>592</v>
      </c>
      <c r="J47" s="849">
        <v>1</v>
      </c>
      <c r="K47" s="849">
        <v>592</v>
      </c>
      <c r="L47" s="849">
        <v>1</v>
      </c>
      <c r="M47" s="849">
        <v>592</v>
      </c>
      <c r="N47" s="849">
        <v>1</v>
      </c>
      <c r="O47" s="849">
        <v>592</v>
      </c>
      <c r="P47" s="837">
        <v>1</v>
      </c>
      <c r="Q47" s="850">
        <v>592</v>
      </c>
    </row>
    <row r="48" spans="1:17" ht="14.4" customHeight="1" x14ac:dyDescent="0.3">
      <c r="A48" s="831" t="s">
        <v>4880</v>
      </c>
      <c r="B48" s="832" t="s">
        <v>5852</v>
      </c>
      <c r="C48" s="832" t="s">
        <v>4728</v>
      </c>
      <c r="D48" s="832" t="s">
        <v>5903</v>
      </c>
      <c r="E48" s="832" t="s">
        <v>5904</v>
      </c>
      <c r="F48" s="849">
        <v>1</v>
      </c>
      <c r="G48" s="849">
        <v>50</v>
      </c>
      <c r="H48" s="849">
        <v>0.2</v>
      </c>
      <c r="I48" s="849">
        <v>50</v>
      </c>
      <c r="J48" s="849">
        <v>5</v>
      </c>
      <c r="K48" s="849">
        <v>250</v>
      </c>
      <c r="L48" s="849">
        <v>1</v>
      </c>
      <c r="M48" s="849">
        <v>50</v>
      </c>
      <c r="N48" s="849">
        <v>6</v>
      </c>
      <c r="O48" s="849">
        <v>300</v>
      </c>
      <c r="P48" s="837">
        <v>1.2</v>
      </c>
      <c r="Q48" s="850">
        <v>50</v>
      </c>
    </row>
    <row r="49" spans="1:17" ht="14.4" customHeight="1" x14ac:dyDescent="0.3">
      <c r="A49" s="831" t="s">
        <v>4880</v>
      </c>
      <c r="B49" s="832" t="s">
        <v>5852</v>
      </c>
      <c r="C49" s="832" t="s">
        <v>4728</v>
      </c>
      <c r="D49" s="832" t="s">
        <v>5905</v>
      </c>
      <c r="E49" s="832" t="s">
        <v>5906</v>
      </c>
      <c r="F49" s="849">
        <v>1</v>
      </c>
      <c r="G49" s="849">
        <v>547</v>
      </c>
      <c r="H49" s="849">
        <v>1</v>
      </c>
      <c r="I49" s="849">
        <v>547</v>
      </c>
      <c r="J49" s="849">
        <v>1</v>
      </c>
      <c r="K49" s="849">
        <v>547</v>
      </c>
      <c r="L49" s="849">
        <v>1</v>
      </c>
      <c r="M49" s="849">
        <v>547</v>
      </c>
      <c r="N49" s="849">
        <v>1</v>
      </c>
      <c r="O49" s="849">
        <v>547</v>
      </c>
      <c r="P49" s="837">
        <v>1</v>
      </c>
      <c r="Q49" s="850">
        <v>547</v>
      </c>
    </row>
    <row r="50" spans="1:17" ht="14.4" customHeight="1" x14ac:dyDescent="0.3">
      <c r="A50" s="831" t="s">
        <v>4880</v>
      </c>
      <c r="B50" s="832" t="s">
        <v>5852</v>
      </c>
      <c r="C50" s="832" t="s">
        <v>4728</v>
      </c>
      <c r="D50" s="832" t="s">
        <v>5907</v>
      </c>
      <c r="E50" s="832" t="s">
        <v>5908</v>
      </c>
      <c r="F50" s="849">
        <v>1</v>
      </c>
      <c r="G50" s="849">
        <v>736</v>
      </c>
      <c r="H50" s="849">
        <v>1</v>
      </c>
      <c r="I50" s="849">
        <v>736</v>
      </c>
      <c r="J50" s="849">
        <v>1</v>
      </c>
      <c r="K50" s="849">
        <v>736</v>
      </c>
      <c r="L50" s="849">
        <v>1</v>
      </c>
      <c r="M50" s="849">
        <v>736</v>
      </c>
      <c r="N50" s="849">
        <v>1</v>
      </c>
      <c r="O50" s="849">
        <v>736</v>
      </c>
      <c r="P50" s="837">
        <v>1</v>
      </c>
      <c r="Q50" s="850">
        <v>736</v>
      </c>
    </row>
    <row r="51" spans="1:17" ht="14.4" customHeight="1" x14ac:dyDescent="0.3">
      <c r="A51" s="831" t="s">
        <v>4880</v>
      </c>
      <c r="B51" s="832" t="s">
        <v>5852</v>
      </c>
      <c r="C51" s="832" t="s">
        <v>4728</v>
      </c>
      <c r="D51" s="832" t="s">
        <v>5909</v>
      </c>
      <c r="E51" s="832" t="s">
        <v>5910</v>
      </c>
      <c r="F51" s="849">
        <v>1</v>
      </c>
      <c r="G51" s="849">
        <v>346</v>
      </c>
      <c r="H51" s="849">
        <v>1</v>
      </c>
      <c r="I51" s="849">
        <v>346</v>
      </c>
      <c r="J51" s="849">
        <v>1</v>
      </c>
      <c r="K51" s="849">
        <v>346</v>
      </c>
      <c r="L51" s="849">
        <v>1</v>
      </c>
      <c r="M51" s="849">
        <v>346</v>
      </c>
      <c r="N51" s="849">
        <v>1</v>
      </c>
      <c r="O51" s="849">
        <v>346</v>
      </c>
      <c r="P51" s="837">
        <v>1</v>
      </c>
      <c r="Q51" s="850">
        <v>346</v>
      </c>
    </row>
    <row r="52" spans="1:17" ht="14.4" customHeight="1" x14ac:dyDescent="0.3">
      <c r="A52" s="831" t="s">
        <v>4880</v>
      </c>
      <c r="B52" s="832" t="s">
        <v>5852</v>
      </c>
      <c r="C52" s="832" t="s">
        <v>4728</v>
      </c>
      <c r="D52" s="832" t="s">
        <v>5911</v>
      </c>
      <c r="E52" s="832" t="s">
        <v>5912</v>
      </c>
      <c r="F52" s="849">
        <v>1</v>
      </c>
      <c r="G52" s="849">
        <v>232</v>
      </c>
      <c r="H52" s="849">
        <v>1</v>
      </c>
      <c r="I52" s="849">
        <v>232</v>
      </c>
      <c r="J52" s="849">
        <v>1</v>
      </c>
      <c r="K52" s="849">
        <v>232</v>
      </c>
      <c r="L52" s="849">
        <v>1</v>
      </c>
      <c r="M52" s="849">
        <v>232</v>
      </c>
      <c r="N52" s="849">
        <v>1</v>
      </c>
      <c r="O52" s="849">
        <v>232</v>
      </c>
      <c r="P52" s="837">
        <v>1</v>
      </c>
      <c r="Q52" s="850">
        <v>232</v>
      </c>
    </row>
    <row r="53" spans="1:17" ht="14.4" customHeight="1" x14ac:dyDescent="0.3">
      <c r="A53" s="831" t="s">
        <v>4880</v>
      </c>
      <c r="B53" s="832" t="s">
        <v>5852</v>
      </c>
      <c r="C53" s="832" t="s">
        <v>4728</v>
      </c>
      <c r="D53" s="832" t="s">
        <v>5913</v>
      </c>
      <c r="E53" s="832" t="s">
        <v>5914</v>
      </c>
      <c r="F53" s="849">
        <v>9</v>
      </c>
      <c r="G53" s="849">
        <v>2097</v>
      </c>
      <c r="H53" s="849">
        <v>0.18367346938775511</v>
      </c>
      <c r="I53" s="849">
        <v>233</v>
      </c>
      <c r="J53" s="849">
        <v>49</v>
      </c>
      <c r="K53" s="849">
        <v>11417</v>
      </c>
      <c r="L53" s="849">
        <v>1</v>
      </c>
      <c r="M53" s="849">
        <v>233</v>
      </c>
      <c r="N53" s="849">
        <v>22</v>
      </c>
      <c r="O53" s="849">
        <v>5126</v>
      </c>
      <c r="P53" s="837">
        <v>0.44897959183673469</v>
      </c>
      <c r="Q53" s="850">
        <v>233</v>
      </c>
    </row>
    <row r="54" spans="1:17" ht="14.4" customHeight="1" x14ac:dyDescent="0.3">
      <c r="A54" s="831" t="s">
        <v>4880</v>
      </c>
      <c r="B54" s="832" t="s">
        <v>5852</v>
      </c>
      <c r="C54" s="832" t="s">
        <v>4728</v>
      </c>
      <c r="D54" s="832" t="s">
        <v>5915</v>
      </c>
      <c r="E54" s="832" t="s">
        <v>5916</v>
      </c>
      <c r="F54" s="849">
        <v>3</v>
      </c>
      <c r="G54" s="849">
        <v>2367</v>
      </c>
      <c r="H54" s="849"/>
      <c r="I54" s="849">
        <v>789</v>
      </c>
      <c r="J54" s="849"/>
      <c r="K54" s="849"/>
      <c r="L54" s="849"/>
      <c r="M54" s="849"/>
      <c r="N54" s="849"/>
      <c r="O54" s="849"/>
      <c r="P54" s="837"/>
      <c r="Q54" s="850"/>
    </row>
    <row r="55" spans="1:17" ht="14.4" customHeight="1" x14ac:dyDescent="0.3">
      <c r="A55" s="831" t="s">
        <v>4880</v>
      </c>
      <c r="B55" s="832" t="s">
        <v>5852</v>
      </c>
      <c r="C55" s="832" t="s">
        <v>4728</v>
      </c>
      <c r="D55" s="832" t="s">
        <v>5917</v>
      </c>
      <c r="E55" s="832" t="s">
        <v>5918</v>
      </c>
      <c r="F55" s="849">
        <v>1</v>
      </c>
      <c r="G55" s="849">
        <v>919</v>
      </c>
      <c r="H55" s="849"/>
      <c r="I55" s="849">
        <v>919</v>
      </c>
      <c r="J55" s="849"/>
      <c r="K55" s="849"/>
      <c r="L55" s="849"/>
      <c r="M55" s="849"/>
      <c r="N55" s="849">
        <v>1</v>
      </c>
      <c r="O55" s="849">
        <v>919</v>
      </c>
      <c r="P55" s="837"/>
      <c r="Q55" s="850">
        <v>919</v>
      </c>
    </row>
    <row r="56" spans="1:17" ht="14.4" customHeight="1" x14ac:dyDescent="0.3">
      <c r="A56" s="831" t="s">
        <v>4880</v>
      </c>
      <c r="B56" s="832" t="s">
        <v>5852</v>
      </c>
      <c r="C56" s="832" t="s">
        <v>4728</v>
      </c>
      <c r="D56" s="832" t="s">
        <v>5919</v>
      </c>
      <c r="E56" s="832" t="s">
        <v>5920</v>
      </c>
      <c r="F56" s="849">
        <v>1</v>
      </c>
      <c r="G56" s="849">
        <v>896</v>
      </c>
      <c r="H56" s="849"/>
      <c r="I56" s="849">
        <v>896</v>
      </c>
      <c r="J56" s="849"/>
      <c r="K56" s="849"/>
      <c r="L56" s="849"/>
      <c r="M56" s="849"/>
      <c r="N56" s="849">
        <v>1</v>
      </c>
      <c r="O56" s="849">
        <v>896</v>
      </c>
      <c r="P56" s="837"/>
      <c r="Q56" s="850">
        <v>896</v>
      </c>
    </row>
    <row r="57" spans="1:17" ht="14.4" customHeight="1" x14ac:dyDescent="0.3">
      <c r="A57" s="831" t="s">
        <v>5921</v>
      </c>
      <c r="B57" s="832" t="s">
        <v>5922</v>
      </c>
      <c r="C57" s="832" t="s">
        <v>4728</v>
      </c>
      <c r="D57" s="832" t="s">
        <v>5923</v>
      </c>
      <c r="E57" s="832" t="s">
        <v>5924</v>
      </c>
      <c r="F57" s="849">
        <v>887</v>
      </c>
      <c r="G57" s="849">
        <v>23949</v>
      </c>
      <c r="H57" s="849">
        <v>0.95273899033297527</v>
      </c>
      <c r="I57" s="849">
        <v>27</v>
      </c>
      <c r="J57" s="849">
        <v>931</v>
      </c>
      <c r="K57" s="849">
        <v>25137</v>
      </c>
      <c r="L57" s="849">
        <v>1</v>
      </c>
      <c r="M57" s="849">
        <v>27</v>
      </c>
      <c r="N57" s="849">
        <v>930</v>
      </c>
      <c r="O57" s="849">
        <v>25110</v>
      </c>
      <c r="P57" s="837">
        <v>0.9989258861439313</v>
      </c>
      <c r="Q57" s="850">
        <v>27</v>
      </c>
    </row>
    <row r="58" spans="1:17" ht="14.4" customHeight="1" x14ac:dyDescent="0.3">
      <c r="A58" s="831" t="s">
        <v>5921</v>
      </c>
      <c r="B58" s="832" t="s">
        <v>5922</v>
      </c>
      <c r="C58" s="832" t="s">
        <v>4728</v>
      </c>
      <c r="D58" s="832" t="s">
        <v>5923</v>
      </c>
      <c r="E58" s="832" t="s">
        <v>5925</v>
      </c>
      <c r="F58" s="849"/>
      <c r="G58" s="849"/>
      <c r="H58" s="849"/>
      <c r="I58" s="849"/>
      <c r="J58" s="849">
        <v>3</v>
      </c>
      <c r="K58" s="849">
        <v>81</v>
      </c>
      <c r="L58" s="849">
        <v>1</v>
      </c>
      <c r="M58" s="849">
        <v>27</v>
      </c>
      <c r="N58" s="849"/>
      <c r="O58" s="849"/>
      <c r="P58" s="837"/>
      <c r="Q58" s="850"/>
    </row>
    <row r="59" spans="1:17" ht="14.4" customHeight="1" x14ac:dyDescent="0.3">
      <c r="A59" s="831" t="s">
        <v>5921</v>
      </c>
      <c r="B59" s="832" t="s">
        <v>5922</v>
      </c>
      <c r="C59" s="832" t="s">
        <v>4728</v>
      </c>
      <c r="D59" s="832" t="s">
        <v>5926</v>
      </c>
      <c r="E59" s="832" t="s">
        <v>5927</v>
      </c>
      <c r="F59" s="849">
        <v>1</v>
      </c>
      <c r="G59" s="849">
        <v>54</v>
      </c>
      <c r="H59" s="849">
        <v>0.25</v>
      </c>
      <c r="I59" s="849">
        <v>54</v>
      </c>
      <c r="J59" s="849">
        <v>4</v>
      </c>
      <c r="K59" s="849">
        <v>216</v>
      </c>
      <c r="L59" s="849">
        <v>1</v>
      </c>
      <c r="M59" s="849">
        <v>54</v>
      </c>
      <c r="N59" s="849">
        <v>1</v>
      </c>
      <c r="O59" s="849">
        <v>54</v>
      </c>
      <c r="P59" s="837">
        <v>0.25</v>
      </c>
      <c r="Q59" s="850">
        <v>54</v>
      </c>
    </row>
    <row r="60" spans="1:17" ht="14.4" customHeight="1" x14ac:dyDescent="0.3">
      <c r="A60" s="831" t="s">
        <v>5921</v>
      </c>
      <c r="B60" s="832" t="s">
        <v>5922</v>
      </c>
      <c r="C60" s="832" t="s">
        <v>4728</v>
      </c>
      <c r="D60" s="832" t="s">
        <v>5926</v>
      </c>
      <c r="E60" s="832" t="s">
        <v>5928</v>
      </c>
      <c r="F60" s="849">
        <v>18</v>
      </c>
      <c r="G60" s="849">
        <v>972</v>
      </c>
      <c r="H60" s="849">
        <v>0.9</v>
      </c>
      <c r="I60" s="849">
        <v>54</v>
      </c>
      <c r="J60" s="849">
        <v>20</v>
      </c>
      <c r="K60" s="849">
        <v>1080</v>
      </c>
      <c r="L60" s="849">
        <v>1</v>
      </c>
      <c r="M60" s="849">
        <v>54</v>
      </c>
      <c r="N60" s="849">
        <v>14</v>
      </c>
      <c r="O60" s="849">
        <v>756</v>
      </c>
      <c r="P60" s="837">
        <v>0.7</v>
      </c>
      <c r="Q60" s="850">
        <v>54</v>
      </c>
    </row>
    <row r="61" spans="1:17" ht="14.4" customHeight="1" x14ac:dyDescent="0.3">
      <c r="A61" s="831" t="s">
        <v>5921</v>
      </c>
      <c r="B61" s="832" t="s">
        <v>5922</v>
      </c>
      <c r="C61" s="832" t="s">
        <v>4728</v>
      </c>
      <c r="D61" s="832" t="s">
        <v>5929</v>
      </c>
      <c r="E61" s="832" t="s">
        <v>5930</v>
      </c>
      <c r="F61" s="849"/>
      <c r="G61" s="849"/>
      <c r="H61" s="849"/>
      <c r="I61" s="849"/>
      <c r="J61" s="849">
        <v>3</v>
      </c>
      <c r="K61" s="849">
        <v>72</v>
      </c>
      <c r="L61" s="849">
        <v>1</v>
      </c>
      <c r="M61" s="849">
        <v>24</v>
      </c>
      <c r="N61" s="849"/>
      <c r="O61" s="849"/>
      <c r="P61" s="837"/>
      <c r="Q61" s="850"/>
    </row>
    <row r="62" spans="1:17" ht="14.4" customHeight="1" x14ac:dyDescent="0.3">
      <c r="A62" s="831" t="s">
        <v>5921</v>
      </c>
      <c r="B62" s="832" t="s">
        <v>5922</v>
      </c>
      <c r="C62" s="832" t="s">
        <v>4728</v>
      </c>
      <c r="D62" s="832" t="s">
        <v>5929</v>
      </c>
      <c r="E62" s="832" t="s">
        <v>5931</v>
      </c>
      <c r="F62" s="849">
        <v>867</v>
      </c>
      <c r="G62" s="849">
        <v>20808</v>
      </c>
      <c r="H62" s="849">
        <v>0.96979865771812079</v>
      </c>
      <c r="I62" s="849">
        <v>24</v>
      </c>
      <c r="J62" s="849">
        <v>894</v>
      </c>
      <c r="K62" s="849">
        <v>21456</v>
      </c>
      <c r="L62" s="849">
        <v>1</v>
      </c>
      <c r="M62" s="849">
        <v>24</v>
      </c>
      <c r="N62" s="849">
        <v>913</v>
      </c>
      <c r="O62" s="849">
        <v>21912</v>
      </c>
      <c r="P62" s="837">
        <v>1.0212527964205818</v>
      </c>
      <c r="Q62" s="850">
        <v>24</v>
      </c>
    </row>
    <row r="63" spans="1:17" ht="14.4" customHeight="1" x14ac:dyDescent="0.3">
      <c r="A63" s="831" t="s">
        <v>5921</v>
      </c>
      <c r="B63" s="832" t="s">
        <v>5922</v>
      </c>
      <c r="C63" s="832" t="s">
        <v>4728</v>
      </c>
      <c r="D63" s="832" t="s">
        <v>5932</v>
      </c>
      <c r="E63" s="832" t="s">
        <v>5933</v>
      </c>
      <c r="F63" s="849"/>
      <c r="G63" s="849"/>
      <c r="H63" s="849"/>
      <c r="I63" s="849"/>
      <c r="J63" s="849">
        <v>4</v>
      </c>
      <c r="K63" s="849">
        <v>108</v>
      </c>
      <c r="L63" s="849">
        <v>1</v>
      </c>
      <c r="M63" s="849">
        <v>27</v>
      </c>
      <c r="N63" s="849"/>
      <c r="O63" s="849"/>
      <c r="P63" s="837"/>
      <c r="Q63" s="850"/>
    </row>
    <row r="64" spans="1:17" ht="14.4" customHeight="1" x14ac:dyDescent="0.3">
      <c r="A64" s="831" t="s">
        <v>5921</v>
      </c>
      <c r="B64" s="832" t="s">
        <v>5922</v>
      </c>
      <c r="C64" s="832" t="s">
        <v>4728</v>
      </c>
      <c r="D64" s="832" t="s">
        <v>5932</v>
      </c>
      <c r="E64" s="832" t="s">
        <v>5934</v>
      </c>
      <c r="F64" s="849">
        <v>1882</v>
      </c>
      <c r="G64" s="849">
        <v>50814</v>
      </c>
      <c r="H64" s="849">
        <v>0.97614107883817425</v>
      </c>
      <c r="I64" s="849">
        <v>27</v>
      </c>
      <c r="J64" s="849">
        <v>1928</v>
      </c>
      <c r="K64" s="849">
        <v>52056</v>
      </c>
      <c r="L64" s="849">
        <v>1</v>
      </c>
      <c r="M64" s="849">
        <v>27</v>
      </c>
      <c r="N64" s="849">
        <v>1934</v>
      </c>
      <c r="O64" s="849">
        <v>52218</v>
      </c>
      <c r="P64" s="837">
        <v>1.0031120331950207</v>
      </c>
      <c r="Q64" s="850">
        <v>27</v>
      </c>
    </row>
    <row r="65" spans="1:17" ht="14.4" customHeight="1" x14ac:dyDescent="0.3">
      <c r="A65" s="831" t="s">
        <v>5921</v>
      </c>
      <c r="B65" s="832" t="s">
        <v>5922</v>
      </c>
      <c r="C65" s="832" t="s">
        <v>4728</v>
      </c>
      <c r="D65" s="832" t="s">
        <v>5935</v>
      </c>
      <c r="E65" s="832" t="s">
        <v>5936</v>
      </c>
      <c r="F65" s="849">
        <v>87</v>
      </c>
      <c r="G65" s="849">
        <v>2349</v>
      </c>
      <c r="H65" s="849">
        <v>0.93548387096774188</v>
      </c>
      <c r="I65" s="849">
        <v>27</v>
      </c>
      <c r="J65" s="849">
        <v>93</v>
      </c>
      <c r="K65" s="849">
        <v>2511</v>
      </c>
      <c r="L65" s="849">
        <v>1</v>
      </c>
      <c r="M65" s="849">
        <v>27</v>
      </c>
      <c r="N65" s="849">
        <v>119</v>
      </c>
      <c r="O65" s="849">
        <v>3213</v>
      </c>
      <c r="P65" s="837">
        <v>1.2795698924731183</v>
      </c>
      <c r="Q65" s="850">
        <v>27</v>
      </c>
    </row>
    <row r="66" spans="1:17" ht="14.4" customHeight="1" x14ac:dyDescent="0.3">
      <c r="A66" s="831" t="s">
        <v>5921</v>
      </c>
      <c r="B66" s="832" t="s">
        <v>5922</v>
      </c>
      <c r="C66" s="832" t="s">
        <v>4728</v>
      </c>
      <c r="D66" s="832" t="s">
        <v>5935</v>
      </c>
      <c r="E66" s="832" t="s">
        <v>5937</v>
      </c>
      <c r="F66" s="849">
        <v>3</v>
      </c>
      <c r="G66" s="849">
        <v>81</v>
      </c>
      <c r="H66" s="849">
        <v>0.5</v>
      </c>
      <c r="I66" s="849">
        <v>27</v>
      </c>
      <c r="J66" s="849">
        <v>6</v>
      </c>
      <c r="K66" s="849">
        <v>162</v>
      </c>
      <c r="L66" s="849">
        <v>1</v>
      </c>
      <c r="M66" s="849">
        <v>27</v>
      </c>
      <c r="N66" s="849">
        <v>4</v>
      </c>
      <c r="O66" s="849">
        <v>108</v>
      </c>
      <c r="P66" s="837">
        <v>0.66666666666666663</v>
      </c>
      <c r="Q66" s="850">
        <v>27</v>
      </c>
    </row>
    <row r="67" spans="1:17" ht="14.4" customHeight="1" x14ac:dyDescent="0.3">
      <c r="A67" s="831" t="s">
        <v>5921</v>
      </c>
      <c r="B67" s="832" t="s">
        <v>5922</v>
      </c>
      <c r="C67" s="832" t="s">
        <v>4728</v>
      </c>
      <c r="D67" s="832" t="s">
        <v>5938</v>
      </c>
      <c r="E67" s="832" t="s">
        <v>5939</v>
      </c>
      <c r="F67" s="849"/>
      <c r="G67" s="849"/>
      <c r="H67" s="849"/>
      <c r="I67" s="849"/>
      <c r="J67" s="849">
        <v>11</v>
      </c>
      <c r="K67" s="849">
        <v>242</v>
      </c>
      <c r="L67" s="849">
        <v>1</v>
      </c>
      <c r="M67" s="849">
        <v>22</v>
      </c>
      <c r="N67" s="849"/>
      <c r="O67" s="849"/>
      <c r="P67" s="837"/>
      <c r="Q67" s="850"/>
    </row>
    <row r="68" spans="1:17" ht="14.4" customHeight="1" x14ac:dyDescent="0.3">
      <c r="A68" s="831" t="s">
        <v>5921</v>
      </c>
      <c r="B68" s="832" t="s">
        <v>5922</v>
      </c>
      <c r="C68" s="832" t="s">
        <v>4728</v>
      </c>
      <c r="D68" s="832" t="s">
        <v>5938</v>
      </c>
      <c r="E68" s="832" t="s">
        <v>5940</v>
      </c>
      <c r="F68" s="849">
        <v>7755</v>
      </c>
      <c r="G68" s="849">
        <v>170610</v>
      </c>
      <c r="H68" s="849">
        <v>1.3486956521739131</v>
      </c>
      <c r="I68" s="849">
        <v>22</v>
      </c>
      <c r="J68" s="849">
        <v>5750</v>
      </c>
      <c r="K68" s="849">
        <v>126500</v>
      </c>
      <c r="L68" s="849">
        <v>1</v>
      </c>
      <c r="M68" s="849">
        <v>22</v>
      </c>
      <c r="N68" s="849">
        <v>5938</v>
      </c>
      <c r="O68" s="849">
        <v>130636</v>
      </c>
      <c r="P68" s="837">
        <v>1.032695652173913</v>
      </c>
      <c r="Q68" s="850">
        <v>22</v>
      </c>
    </row>
    <row r="69" spans="1:17" ht="14.4" customHeight="1" x14ac:dyDescent="0.3">
      <c r="A69" s="831" t="s">
        <v>5921</v>
      </c>
      <c r="B69" s="832" t="s">
        <v>5922</v>
      </c>
      <c r="C69" s="832" t="s">
        <v>4728</v>
      </c>
      <c r="D69" s="832" t="s">
        <v>5941</v>
      </c>
      <c r="E69" s="832" t="s">
        <v>5942</v>
      </c>
      <c r="F69" s="849">
        <v>3</v>
      </c>
      <c r="G69" s="849">
        <v>204</v>
      </c>
      <c r="H69" s="849">
        <v>0.75</v>
      </c>
      <c r="I69" s="849">
        <v>68</v>
      </c>
      <c r="J69" s="849">
        <v>4</v>
      </c>
      <c r="K69" s="849">
        <v>272</v>
      </c>
      <c r="L69" s="849">
        <v>1</v>
      </c>
      <c r="M69" s="849">
        <v>68</v>
      </c>
      <c r="N69" s="849">
        <v>4</v>
      </c>
      <c r="O69" s="849">
        <v>272</v>
      </c>
      <c r="P69" s="837">
        <v>1</v>
      </c>
      <c r="Q69" s="850">
        <v>68</v>
      </c>
    </row>
    <row r="70" spans="1:17" ht="14.4" customHeight="1" x14ac:dyDescent="0.3">
      <c r="A70" s="831" t="s">
        <v>5921</v>
      </c>
      <c r="B70" s="832" t="s">
        <v>5922</v>
      </c>
      <c r="C70" s="832" t="s">
        <v>4728</v>
      </c>
      <c r="D70" s="832" t="s">
        <v>5941</v>
      </c>
      <c r="E70" s="832" t="s">
        <v>5943</v>
      </c>
      <c r="F70" s="849">
        <v>6</v>
      </c>
      <c r="G70" s="849">
        <v>408</v>
      </c>
      <c r="H70" s="849">
        <v>0.8571428571428571</v>
      </c>
      <c r="I70" s="849">
        <v>68</v>
      </c>
      <c r="J70" s="849">
        <v>7</v>
      </c>
      <c r="K70" s="849">
        <v>476</v>
      </c>
      <c r="L70" s="849">
        <v>1</v>
      </c>
      <c r="M70" s="849">
        <v>68</v>
      </c>
      <c r="N70" s="849">
        <v>2</v>
      </c>
      <c r="O70" s="849">
        <v>136</v>
      </c>
      <c r="P70" s="837">
        <v>0.2857142857142857</v>
      </c>
      <c r="Q70" s="850">
        <v>68</v>
      </c>
    </row>
    <row r="71" spans="1:17" ht="14.4" customHeight="1" x14ac:dyDescent="0.3">
      <c r="A71" s="831" t="s">
        <v>5921</v>
      </c>
      <c r="B71" s="832" t="s">
        <v>5922</v>
      </c>
      <c r="C71" s="832" t="s">
        <v>4728</v>
      </c>
      <c r="D71" s="832" t="s">
        <v>5944</v>
      </c>
      <c r="E71" s="832" t="s">
        <v>5945</v>
      </c>
      <c r="F71" s="849">
        <v>295</v>
      </c>
      <c r="G71" s="849">
        <v>18290</v>
      </c>
      <c r="H71" s="849"/>
      <c r="I71" s="849">
        <v>62</v>
      </c>
      <c r="J71" s="849"/>
      <c r="K71" s="849"/>
      <c r="L71" s="849"/>
      <c r="M71" s="849"/>
      <c r="N71" s="849"/>
      <c r="O71" s="849"/>
      <c r="P71" s="837"/>
      <c r="Q71" s="850"/>
    </row>
    <row r="72" spans="1:17" ht="14.4" customHeight="1" x14ac:dyDescent="0.3">
      <c r="A72" s="831" t="s">
        <v>5921</v>
      </c>
      <c r="B72" s="832" t="s">
        <v>5922</v>
      </c>
      <c r="C72" s="832" t="s">
        <v>4728</v>
      </c>
      <c r="D72" s="832" t="s">
        <v>5946</v>
      </c>
      <c r="E72" s="832" t="s">
        <v>5947</v>
      </c>
      <c r="F72" s="849"/>
      <c r="G72" s="849"/>
      <c r="H72" s="849"/>
      <c r="I72" s="849"/>
      <c r="J72" s="849">
        <v>13</v>
      </c>
      <c r="K72" s="849">
        <v>806</v>
      </c>
      <c r="L72" s="849">
        <v>1</v>
      </c>
      <c r="M72" s="849">
        <v>62</v>
      </c>
      <c r="N72" s="849"/>
      <c r="O72" s="849"/>
      <c r="P72" s="837"/>
      <c r="Q72" s="850"/>
    </row>
    <row r="73" spans="1:17" ht="14.4" customHeight="1" x14ac:dyDescent="0.3">
      <c r="A73" s="831" t="s">
        <v>5921</v>
      </c>
      <c r="B73" s="832" t="s">
        <v>5922</v>
      </c>
      <c r="C73" s="832" t="s">
        <v>4728</v>
      </c>
      <c r="D73" s="832" t="s">
        <v>5946</v>
      </c>
      <c r="E73" s="832" t="s">
        <v>5948</v>
      </c>
      <c r="F73" s="849">
        <v>7317</v>
      </c>
      <c r="G73" s="849">
        <v>453654</v>
      </c>
      <c r="H73" s="849">
        <v>1.099639314697926</v>
      </c>
      <c r="I73" s="849">
        <v>62</v>
      </c>
      <c r="J73" s="849">
        <v>6654</v>
      </c>
      <c r="K73" s="849">
        <v>412548</v>
      </c>
      <c r="L73" s="849">
        <v>1</v>
      </c>
      <c r="M73" s="849">
        <v>62</v>
      </c>
      <c r="N73" s="849">
        <v>7045</v>
      </c>
      <c r="O73" s="849">
        <v>436790</v>
      </c>
      <c r="P73" s="837">
        <v>1.0587616471295462</v>
      </c>
      <c r="Q73" s="850">
        <v>62</v>
      </c>
    </row>
    <row r="74" spans="1:17" ht="14.4" customHeight="1" x14ac:dyDescent="0.3">
      <c r="A74" s="831" t="s">
        <v>5921</v>
      </c>
      <c r="B74" s="832" t="s">
        <v>5922</v>
      </c>
      <c r="C74" s="832" t="s">
        <v>4728</v>
      </c>
      <c r="D74" s="832" t="s">
        <v>5949</v>
      </c>
      <c r="E74" s="832" t="s">
        <v>5950</v>
      </c>
      <c r="F74" s="849">
        <v>1</v>
      </c>
      <c r="G74" s="849">
        <v>394</v>
      </c>
      <c r="H74" s="849"/>
      <c r="I74" s="849">
        <v>394</v>
      </c>
      <c r="J74" s="849"/>
      <c r="K74" s="849"/>
      <c r="L74" s="849"/>
      <c r="M74" s="849"/>
      <c r="N74" s="849"/>
      <c r="O74" s="849"/>
      <c r="P74" s="837"/>
      <c r="Q74" s="850"/>
    </row>
    <row r="75" spans="1:17" ht="14.4" customHeight="1" x14ac:dyDescent="0.3">
      <c r="A75" s="831" t="s">
        <v>5921</v>
      </c>
      <c r="B75" s="832" t="s">
        <v>5922</v>
      </c>
      <c r="C75" s="832" t="s">
        <v>4728</v>
      </c>
      <c r="D75" s="832" t="s">
        <v>5949</v>
      </c>
      <c r="E75" s="832" t="s">
        <v>5951</v>
      </c>
      <c r="F75" s="849"/>
      <c r="G75" s="849"/>
      <c r="H75" s="849"/>
      <c r="I75" s="849"/>
      <c r="J75" s="849">
        <v>2</v>
      </c>
      <c r="K75" s="849">
        <v>788</v>
      </c>
      <c r="L75" s="849">
        <v>1</v>
      </c>
      <c r="M75" s="849">
        <v>394</v>
      </c>
      <c r="N75" s="849">
        <v>1</v>
      </c>
      <c r="O75" s="849">
        <v>394</v>
      </c>
      <c r="P75" s="837">
        <v>0.5</v>
      </c>
      <c r="Q75" s="850">
        <v>394</v>
      </c>
    </row>
    <row r="76" spans="1:17" ht="14.4" customHeight="1" x14ac:dyDescent="0.3">
      <c r="A76" s="831" t="s">
        <v>5921</v>
      </c>
      <c r="B76" s="832" t="s">
        <v>5922</v>
      </c>
      <c r="C76" s="832" t="s">
        <v>4728</v>
      </c>
      <c r="D76" s="832" t="s">
        <v>5952</v>
      </c>
      <c r="E76" s="832" t="s">
        <v>5953</v>
      </c>
      <c r="F76" s="849"/>
      <c r="G76" s="849"/>
      <c r="H76" s="849"/>
      <c r="I76" s="849"/>
      <c r="J76" s="849">
        <v>1</v>
      </c>
      <c r="K76" s="849">
        <v>82</v>
      </c>
      <c r="L76" s="849">
        <v>1</v>
      </c>
      <c r="M76" s="849">
        <v>82</v>
      </c>
      <c r="N76" s="849"/>
      <c r="O76" s="849"/>
      <c r="P76" s="837"/>
      <c r="Q76" s="850"/>
    </row>
    <row r="77" spans="1:17" ht="14.4" customHeight="1" x14ac:dyDescent="0.3">
      <c r="A77" s="831" t="s">
        <v>5921</v>
      </c>
      <c r="B77" s="832" t="s">
        <v>5922</v>
      </c>
      <c r="C77" s="832" t="s">
        <v>4728</v>
      </c>
      <c r="D77" s="832" t="s">
        <v>5954</v>
      </c>
      <c r="E77" s="832" t="s">
        <v>5955</v>
      </c>
      <c r="F77" s="849">
        <v>261</v>
      </c>
      <c r="G77" s="849">
        <v>257868</v>
      </c>
      <c r="H77" s="849">
        <v>1.0566801619433199</v>
      </c>
      <c r="I77" s="849">
        <v>988</v>
      </c>
      <c r="J77" s="849">
        <v>247</v>
      </c>
      <c r="K77" s="849">
        <v>244036</v>
      </c>
      <c r="L77" s="849">
        <v>1</v>
      </c>
      <c r="M77" s="849">
        <v>988</v>
      </c>
      <c r="N77" s="849">
        <v>241</v>
      </c>
      <c r="O77" s="849">
        <v>238108</v>
      </c>
      <c r="P77" s="837">
        <v>0.97570850202429149</v>
      </c>
      <c r="Q77" s="850">
        <v>988</v>
      </c>
    </row>
    <row r="78" spans="1:17" ht="14.4" customHeight="1" x14ac:dyDescent="0.3">
      <c r="A78" s="831" t="s">
        <v>5921</v>
      </c>
      <c r="B78" s="832" t="s">
        <v>5922</v>
      </c>
      <c r="C78" s="832" t="s">
        <v>4728</v>
      </c>
      <c r="D78" s="832" t="s">
        <v>5954</v>
      </c>
      <c r="E78" s="832" t="s">
        <v>5956</v>
      </c>
      <c r="F78" s="849">
        <v>6</v>
      </c>
      <c r="G78" s="849">
        <v>5928</v>
      </c>
      <c r="H78" s="849">
        <v>3</v>
      </c>
      <c r="I78" s="849">
        <v>988</v>
      </c>
      <c r="J78" s="849">
        <v>2</v>
      </c>
      <c r="K78" s="849">
        <v>1976</v>
      </c>
      <c r="L78" s="849">
        <v>1</v>
      </c>
      <c r="M78" s="849">
        <v>988</v>
      </c>
      <c r="N78" s="849"/>
      <c r="O78" s="849"/>
      <c r="P78" s="837"/>
      <c r="Q78" s="850"/>
    </row>
    <row r="79" spans="1:17" ht="14.4" customHeight="1" x14ac:dyDescent="0.3">
      <c r="A79" s="831" t="s">
        <v>5921</v>
      </c>
      <c r="B79" s="832" t="s">
        <v>5922</v>
      </c>
      <c r="C79" s="832" t="s">
        <v>4728</v>
      </c>
      <c r="D79" s="832" t="s">
        <v>5957</v>
      </c>
      <c r="E79" s="832" t="s">
        <v>5958</v>
      </c>
      <c r="F79" s="849"/>
      <c r="G79" s="849"/>
      <c r="H79" s="849"/>
      <c r="I79" s="849"/>
      <c r="J79" s="849"/>
      <c r="K79" s="849"/>
      <c r="L79" s="849"/>
      <c r="M79" s="849"/>
      <c r="N79" s="849">
        <v>1</v>
      </c>
      <c r="O79" s="849">
        <v>63</v>
      </c>
      <c r="P79" s="837"/>
      <c r="Q79" s="850">
        <v>63</v>
      </c>
    </row>
    <row r="80" spans="1:17" ht="14.4" customHeight="1" x14ac:dyDescent="0.3">
      <c r="A80" s="831" t="s">
        <v>5921</v>
      </c>
      <c r="B80" s="832" t="s">
        <v>5922</v>
      </c>
      <c r="C80" s="832" t="s">
        <v>4728</v>
      </c>
      <c r="D80" s="832" t="s">
        <v>5957</v>
      </c>
      <c r="E80" s="832" t="s">
        <v>5959</v>
      </c>
      <c r="F80" s="849"/>
      <c r="G80" s="849"/>
      <c r="H80" s="849"/>
      <c r="I80" s="849"/>
      <c r="J80" s="849">
        <v>1</v>
      </c>
      <c r="K80" s="849">
        <v>63</v>
      </c>
      <c r="L80" s="849">
        <v>1</v>
      </c>
      <c r="M80" s="849">
        <v>63</v>
      </c>
      <c r="N80" s="849"/>
      <c r="O80" s="849"/>
      <c r="P80" s="837"/>
      <c r="Q80" s="850"/>
    </row>
    <row r="81" spans="1:17" ht="14.4" customHeight="1" x14ac:dyDescent="0.3">
      <c r="A81" s="831" t="s">
        <v>5921</v>
      </c>
      <c r="B81" s="832" t="s">
        <v>5922</v>
      </c>
      <c r="C81" s="832" t="s">
        <v>4728</v>
      </c>
      <c r="D81" s="832" t="s">
        <v>5960</v>
      </c>
      <c r="E81" s="832" t="s">
        <v>5961</v>
      </c>
      <c r="F81" s="849">
        <v>1</v>
      </c>
      <c r="G81" s="849">
        <v>17</v>
      </c>
      <c r="H81" s="849">
        <v>1</v>
      </c>
      <c r="I81" s="849">
        <v>17</v>
      </c>
      <c r="J81" s="849">
        <v>1</v>
      </c>
      <c r="K81" s="849">
        <v>17</v>
      </c>
      <c r="L81" s="849">
        <v>1</v>
      </c>
      <c r="M81" s="849">
        <v>17</v>
      </c>
      <c r="N81" s="849">
        <v>1</v>
      </c>
      <c r="O81" s="849">
        <v>17</v>
      </c>
      <c r="P81" s="837">
        <v>1</v>
      </c>
      <c r="Q81" s="850">
        <v>17</v>
      </c>
    </row>
    <row r="82" spans="1:17" ht="14.4" customHeight="1" x14ac:dyDescent="0.3">
      <c r="A82" s="831" t="s">
        <v>5921</v>
      </c>
      <c r="B82" s="832" t="s">
        <v>5922</v>
      </c>
      <c r="C82" s="832" t="s">
        <v>4728</v>
      </c>
      <c r="D82" s="832" t="s">
        <v>5960</v>
      </c>
      <c r="E82" s="832" t="s">
        <v>5962</v>
      </c>
      <c r="F82" s="849">
        <v>1</v>
      </c>
      <c r="G82" s="849">
        <v>17</v>
      </c>
      <c r="H82" s="849">
        <v>0.33333333333333331</v>
      </c>
      <c r="I82" s="849">
        <v>17</v>
      </c>
      <c r="J82" s="849">
        <v>3</v>
      </c>
      <c r="K82" s="849">
        <v>51</v>
      </c>
      <c r="L82" s="849">
        <v>1</v>
      </c>
      <c r="M82" s="849">
        <v>17</v>
      </c>
      <c r="N82" s="849">
        <v>1</v>
      </c>
      <c r="O82" s="849">
        <v>17</v>
      </c>
      <c r="P82" s="837">
        <v>0.33333333333333331</v>
      </c>
      <c r="Q82" s="850">
        <v>17</v>
      </c>
    </row>
    <row r="83" spans="1:17" ht="14.4" customHeight="1" x14ac:dyDescent="0.3">
      <c r="A83" s="831" t="s">
        <v>5921</v>
      </c>
      <c r="B83" s="832" t="s">
        <v>5922</v>
      </c>
      <c r="C83" s="832" t="s">
        <v>4728</v>
      </c>
      <c r="D83" s="832" t="s">
        <v>5963</v>
      </c>
      <c r="E83" s="832" t="s">
        <v>5964</v>
      </c>
      <c r="F83" s="849"/>
      <c r="G83" s="849"/>
      <c r="H83" s="849"/>
      <c r="I83" s="849"/>
      <c r="J83" s="849">
        <v>1</v>
      </c>
      <c r="K83" s="849">
        <v>64</v>
      </c>
      <c r="L83" s="849">
        <v>1</v>
      </c>
      <c r="M83" s="849">
        <v>64</v>
      </c>
      <c r="N83" s="849">
        <v>1</v>
      </c>
      <c r="O83" s="849">
        <v>64</v>
      </c>
      <c r="P83" s="837">
        <v>1</v>
      </c>
      <c r="Q83" s="850">
        <v>64</v>
      </c>
    </row>
    <row r="84" spans="1:17" ht="14.4" customHeight="1" x14ac:dyDescent="0.3">
      <c r="A84" s="831" t="s">
        <v>5921</v>
      </c>
      <c r="B84" s="832" t="s">
        <v>5922</v>
      </c>
      <c r="C84" s="832" t="s">
        <v>4728</v>
      </c>
      <c r="D84" s="832" t="s">
        <v>5963</v>
      </c>
      <c r="E84" s="832" t="s">
        <v>5965</v>
      </c>
      <c r="F84" s="849">
        <v>2</v>
      </c>
      <c r="G84" s="849">
        <v>128</v>
      </c>
      <c r="H84" s="849"/>
      <c r="I84" s="849">
        <v>64</v>
      </c>
      <c r="J84" s="849"/>
      <c r="K84" s="849"/>
      <c r="L84" s="849"/>
      <c r="M84" s="849"/>
      <c r="N84" s="849"/>
      <c r="O84" s="849"/>
      <c r="P84" s="837"/>
      <c r="Q84" s="850"/>
    </row>
    <row r="85" spans="1:17" ht="14.4" customHeight="1" x14ac:dyDescent="0.3">
      <c r="A85" s="831" t="s">
        <v>5921</v>
      </c>
      <c r="B85" s="832" t="s">
        <v>5922</v>
      </c>
      <c r="C85" s="832" t="s">
        <v>4728</v>
      </c>
      <c r="D85" s="832" t="s">
        <v>5966</v>
      </c>
      <c r="E85" s="832" t="s">
        <v>5967</v>
      </c>
      <c r="F85" s="849">
        <v>7</v>
      </c>
      <c r="G85" s="849">
        <v>329</v>
      </c>
      <c r="H85" s="849">
        <v>2.3333333333333335</v>
      </c>
      <c r="I85" s="849">
        <v>47</v>
      </c>
      <c r="J85" s="849">
        <v>3</v>
      </c>
      <c r="K85" s="849">
        <v>141</v>
      </c>
      <c r="L85" s="849">
        <v>1</v>
      </c>
      <c r="M85" s="849">
        <v>47</v>
      </c>
      <c r="N85" s="849"/>
      <c r="O85" s="849"/>
      <c r="P85" s="837"/>
      <c r="Q85" s="850"/>
    </row>
    <row r="86" spans="1:17" ht="14.4" customHeight="1" x14ac:dyDescent="0.3">
      <c r="A86" s="831" t="s">
        <v>5921</v>
      </c>
      <c r="B86" s="832" t="s">
        <v>5922</v>
      </c>
      <c r="C86" s="832" t="s">
        <v>4728</v>
      </c>
      <c r="D86" s="832" t="s">
        <v>5966</v>
      </c>
      <c r="E86" s="832" t="s">
        <v>5968</v>
      </c>
      <c r="F86" s="849">
        <v>1</v>
      </c>
      <c r="G86" s="849">
        <v>47</v>
      </c>
      <c r="H86" s="849">
        <v>1</v>
      </c>
      <c r="I86" s="849">
        <v>47</v>
      </c>
      <c r="J86" s="849">
        <v>1</v>
      </c>
      <c r="K86" s="849">
        <v>47</v>
      </c>
      <c r="L86" s="849">
        <v>1</v>
      </c>
      <c r="M86" s="849">
        <v>47</v>
      </c>
      <c r="N86" s="849">
        <v>1</v>
      </c>
      <c r="O86" s="849">
        <v>47</v>
      </c>
      <c r="P86" s="837">
        <v>1</v>
      </c>
      <c r="Q86" s="850">
        <v>47</v>
      </c>
    </row>
    <row r="87" spans="1:17" ht="14.4" customHeight="1" x14ac:dyDescent="0.3">
      <c r="A87" s="831" t="s">
        <v>5921</v>
      </c>
      <c r="B87" s="832" t="s">
        <v>5922</v>
      </c>
      <c r="C87" s="832" t="s">
        <v>4728</v>
      </c>
      <c r="D87" s="832" t="s">
        <v>5969</v>
      </c>
      <c r="E87" s="832" t="s">
        <v>5970</v>
      </c>
      <c r="F87" s="849">
        <v>2</v>
      </c>
      <c r="G87" s="849">
        <v>120</v>
      </c>
      <c r="H87" s="849">
        <v>0.2857142857142857</v>
      </c>
      <c r="I87" s="849">
        <v>60</v>
      </c>
      <c r="J87" s="849">
        <v>7</v>
      </c>
      <c r="K87" s="849">
        <v>420</v>
      </c>
      <c r="L87" s="849">
        <v>1</v>
      </c>
      <c r="M87" s="849">
        <v>60</v>
      </c>
      <c r="N87" s="849">
        <v>2</v>
      </c>
      <c r="O87" s="849">
        <v>120</v>
      </c>
      <c r="P87" s="837">
        <v>0.2857142857142857</v>
      </c>
      <c r="Q87" s="850">
        <v>60</v>
      </c>
    </row>
    <row r="88" spans="1:17" ht="14.4" customHeight="1" x14ac:dyDescent="0.3">
      <c r="A88" s="831" t="s">
        <v>5921</v>
      </c>
      <c r="B88" s="832" t="s">
        <v>5922</v>
      </c>
      <c r="C88" s="832" t="s">
        <v>4728</v>
      </c>
      <c r="D88" s="832" t="s">
        <v>5969</v>
      </c>
      <c r="E88" s="832" t="s">
        <v>5971</v>
      </c>
      <c r="F88" s="849">
        <v>324</v>
      </c>
      <c r="G88" s="849">
        <v>19440</v>
      </c>
      <c r="H88" s="849">
        <v>0.88043478260869568</v>
      </c>
      <c r="I88" s="849">
        <v>60</v>
      </c>
      <c r="J88" s="849">
        <v>368</v>
      </c>
      <c r="K88" s="849">
        <v>22080</v>
      </c>
      <c r="L88" s="849">
        <v>1</v>
      </c>
      <c r="M88" s="849">
        <v>60</v>
      </c>
      <c r="N88" s="849">
        <v>366</v>
      </c>
      <c r="O88" s="849">
        <v>21960</v>
      </c>
      <c r="P88" s="837">
        <v>0.99456521739130432</v>
      </c>
      <c r="Q88" s="850">
        <v>60</v>
      </c>
    </row>
    <row r="89" spans="1:17" ht="14.4" customHeight="1" x14ac:dyDescent="0.3">
      <c r="A89" s="831" t="s">
        <v>5921</v>
      </c>
      <c r="B89" s="832" t="s">
        <v>5922</v>
      </c>
      <c r="C89" s="832" t="s">
        <v>4728</v>
      </c>
      <c r="D89" s="832" t="s">
        <v>5972</v>
      </c>
      <c r="E89" s="832" t="s">
        <v>5973</v>
      </c>
      <c r="F89" s="849"/>
      <c r="G89" s="849"/>
      <c r="H89" s="849"/>
      <c r="I89" s="849"/>
      <c r="J89" s="849"/>
      <c r="K89" s="849"/>
      <c r="L89" s="849"/>
      <c r="M89" s="849"/>
      <c r="N89" s="849">
        <v>1</v>
      </c>
      <c r="O89" s="849">
        <v>19</v>
      </c>
      <c r="P89" s="837"/>
      <c r="Q89" s="850">
        <v>19</v>
      </c>
    </row>
    <row r="90" spans="1:17" ht="14.4" customHeight="1" x14ac:dyDescent="0.3">
      <c r="A90" s="831" t="s">
        <v>5921</v>
      </c>
      <c r="B90" s="832" t="s">
        <v>5922</v>
      </c>
      <c r="C90" s="832" t="s">
        <v>4728</v>
      </c>
      <c r="D90" s="832" t="s">
        <v>5972</v>
      </c>
      <c r="E90" s="832" t="s">
        <v>5974</v>
      </c>
      <c r="F90" s="849"/>
      <c r="G90" s="849"/>
      <c r="H90" s="849"/>
      <c r="I90" s="849"/>
      <c r="J90" s="849">
        <v>3</v>
      </c>
      <c r="K90" s="849">
        <v>57</v>
      </c>
      <c r="L90" s="849">
        <v>1</v>
      </c>
      <c r="M90" s="849">
        <v>19</v>
      </c>
      <c r="N90" s="849"/>
      <c r="O90" s="849"/>
      <c r="P90" s="837"/>
      <c r="Q90" s="850"/>
    </row>
    <row r="91" spans="1:17" ht="14.4" customHeight="1" x14ac:dyDescent="0.3">
      <c r="A91" s="831" t="s">
        <v>5921</v>
      </c>
      <c r="B91" s="832" t="s">
        <v>5922</v>
      </c>
      <c r="C91" s="832" t="s">
        <v>4728</v>
      </c>
      <c r="D91" s="832" t="s">
        <v>5975</v>
      </c>
      <c r="E91" s="832" t="s">
        <v>5976</v>
      </c>
      <c r="F91" s="849">
        <v>1</v>
      </c>
      <c r="G91" s="849">
        <v>1463</v>
      </c>
      <c r="H91" s="849"/>
      <c r="I91" s="849">
        <v>1463</v>
      </c>
      <c r="J91" s="849"/>
      <c r="K91" s="849"/>
      <c r="L91" s="849"/>
      <c r="M91" s="849"/>
      <c r="N91" s="849"/>
      <c r="O91" s="849"/>
      <c r="P91" s="837"/>
      <c r="Q91" s="850"/>
    </row>
    <row r="92" spans="1:17" ht="14.4" customHeight="1" x14ac:dyDescent="0.3">
      <c r="A92" s="831" t="s">
        <v>5921</v>
      </c>
      <c r="B92" s="832" t="s">
        <v>5922</v>
      </c>
      <c r="C92" s="832" t="s">
        <v>4728</v>
      </c>
      <c r="D92" s="832" t="s">
        <v>5977</v>
      </c>
      <c r="E92" s="832" t="s">
        <v>5978</v>
      </c>
      <c r="F92" s="849"/>
      <c r="G92" s="849"/>
      <c r="H92" s="849"/>
      <c r="I92" s="849"/>
      <c r="J92" s="849"/>
      <c r="K92" s="849"/>
      <c r="L92" s="849"/>
      <c r="M92" s="849"/>
      <c r="N92" s="849">
        <v>2</v>
      </c>
      <c r="O92" s="849">
        <v>928</v>
      </c>
      <c r="P92" s="837"/>
      <c r="Q92" s="850">
        <v>464</v>
      </c>
    </row>
    <row r="93" spans="1:17" ht="14.4" customHeight="1" x14ac:dyDescent="0.3">
      <c r="A93" s="831" t="s">
        <v>5921</v>
      </c>
      <c r="B93" s="832" t="s">
        <v>5922</v>
      </c>
      <c r="C93" s="832" t="s">
        <v>4728</v>
      </c>
      <c r="D93" s="832" t="s">
        <v>5979</v>
      </c>
      <c r="E93" s="832" t="s">
        <v>5980</v>
      </c>
      <c r="F93" s="849"/>
      <c r="G93" s="849"/>
      <c r="H93" s="849"/>
      <c r="I93" s="849"/>
      <c r="J93" s="849">
        <v>1</v>
      </c>
      <c r="K93" s="849">
        <v>313</v>
      </c>
      <c r="L93" s="849">
        <v>1</v>
      </c>
      <c r="M93" s="849">
        <v>313</v>
      </c>
      <c r="N93" s="849"/>
      <c r="O93" s="849"/>
      <c r="P93" s="837"/>
      <c r="Q93" s="850"/>
    </row>
    <row r="94" spans="1:17" ht="14.4" customHeight="1" x14ac:dyDescent="0.3">
      <c r="A94" s="831" t="s">
        <v>5921</v>
      </c>
      <c r="B94" s="832" t="s">
        <v>5922</v>
      </c>
      <c r="C94" s="832" t="s">
        <v>4728</v>
      </c>
      <c r="D94" s="832" t="s">
        <v>5981</v>
      </c>
      <c r="E94" s="832" t="s">
        <v>5982</v>
      </c>
      <c r="F94" s="849">
        <v>10</v>
      </c>
      <c r="G94" s="849">
        <v>8530</v>
      </c>
      <c r="H94" s="849">
        <v>0.58823529411764708</v>
      </c>
      <c r="I94" s="849">
        <v>853</v>
      </c>
      <c r="J94" s="849">
        <v>17</v>
      </c>
      <c r="K94" s="849">
        <v>14501</v>
      </c>
      <c r="L94" s="849">
        <v>1</v>
      </c>
      <c r="M94" s="849">
        <v>853</v>
      </c>
      <c r="N94" s="849">
        <v>20</v>
      </c>
      <c r="O94" s="849">
        <v>17060</v>
      </c>
      <c r="P94" s="837">
        <v>1.1764705882352942</v>
      </c>
      <c r="Q94" s="850">
        <v>853</v>
      </c>
    </row>
    <row r="95" spans="1:17" ht="14.4" customHeight="1" x14ac:dyDescent="0.3">
      <c r="A95" s="831" t="s">
        <v>5921</v>
      </c>
      <c r="B95" s="832" t="s">
        <v>5922</v>
      </c>
      <c r="C95" s="832" t="s">
        <v>4728</v>
      </c>
      <c r="D95" s="832" t="s">
        <v>5983</v>
      </c>
      <c r="E95" s="832" t="s">
        <v>5984</v>
      </c>
      <c r="F95" s="849">
        <v>12</v>
      </c>
      <c r="G95" s="849">
        <v>2244</v>
      </c>
      <c r="H95" s="849">
        <v>0.3</v>
      </c>
      <c r="I95" s="849">
        <v>187</v>
      </c>
      <c r="J95" s="849">
        <v>40</v>
      </c>
      <c r="K95" s="849">
        <v>7480</v>
      </c>
      <c r="L95" s="849">
        <v>1</v>
      </c>
      <c r="M95" s="849">
        <v>187</v>
      </c>
      <c r="N95" s="849">
        <v>1</v>
      </c>
      <c r="O95" s="849">
        <v>187</v>
      </c>
      <c r="P95" s="837">
        <v>2.5000000000000001E-2</v>
      </c>
      <c r="Q95" s="850">
        <v>187</v>
      </c>
    </row>
    <row r="96" spans="1:17" ht="14.4" customHeight="1" x14ac:dyDescent="0.3">
      <c r="A96" s="831" t="s">
        <v>5921</v>
      </c>
      <c r="B96" s="832" t="s">
        <v>5922</v>
      </c>
      <c r="C96" s="832" t="s">
        <v>4728</v>
      </c>
      <c r="D96" s="832" t="s">
        <v>5985</v>
      </c>
      <c r="E96" s="832" t="s">
        <v>5986</v>
      </c>
      <c r="F96" s="849">
        <v>25</v>
      </c>
      <c r="G96" s="849">
        <v>19675</v>
      </c>
      <c r="H96" s="849">
        <v>0.71337926033357502</v>
      </c>
      <c r="I96" s="849">
        <v>787</v>
      </c>
      <c r="J96" s="849">
        <v>35</v>
      </c>
      <c r="K96" s="849">
        <v>27580</v>
      </c>
      <c r="L96" s="849">
        <v>1</v>
      </c>
      <c r="M96" s="849">
        <v>788</v>
      </c>
      <c r="N96" s="849">
        <v>31</v>
      </c>
      <c r="O96" s="849">
        <v>24428</v>
      </c>
      <c r="P96" s="837">
        <v>0.88571428571428568</v>
      </c>
      <c r="Q96" s="850">
        <v>788</v>
      </c>
    </row>
    <row r="97" spans="1:17" ht="14.4" customHeight="1" x14ac:dyDescent="0.3">
      <c r="A97" s="831" t="s">
        <v>5921</v>
      </c>
      <c r="B97" s="832" t="s">
        <v>5922</v>
      </c>
      <c r="C97" s="832" t="s">
        <v>4728</v>
      </c>
      <c r="D97" s="832" t="s">
        <v>5985</v>
      </c>
      <c r="E97" s="832" t="s">
        <v>5987</v>
      </c>
      <c r="F97" s="849">
        <v>3</v>
      </c>
      <c r="G97" s="849">
        <v>2361</v>
      </c>
      <c r="H97" s="849">
        <v>0.59923857868020303</v>
      </c>
      <c r="I97" s="849">
        <v>787</v>
      </c>
      <c r="J97" s="849">
        <v>5</v>
      </c>
      <c r="K97" s="849">
        <v>3940</v>
      </c>
      <c r="L97" s="849">
        <v>1</v>
      </c>
      <c r="M97" s="849">
        <v>788</v>
      </c>
      <c r="N97" s="849">
        <v>5</v>
      </c>
      <c r="O97" s="849">
        <v>3940</v>
      </c>
      <c r="P97" s="837">
        <v>1</v>
      </c>
      <c r="Q97" s="850">
        <v>788</v>
      </c>
    </row>
    <row r="98" spans="1:17" ht="14.4" customHeight="1" x14ac:dyDescent="0.3">
      <c r="A98" s="831" t="s">
        <v>5921</v>
      </c>
      <c r="B98" s="832" t="s">
        <v>5922</v>
      </c>
      <c r="C98" s="832" t="s">
        <v>4728</v>
      </c>
      <c r="D98" s="832" t="s">
        <v>5988</v>
      </c>
      <c r="E98" s="832" t="s">
        <v>5989</v>
      </c>
      <c r="F98" s="849"/>
      <c r="G98" s="849"/>
      <c r="H98" s="849"/>
      <c r="I98" s="849"/>
      <c r="J98" s="849">
        <v>2</v>
      </c>
      <c r="K98" s="849">
        <v>458</v>
      </c>
      <c r="L98" s="849">
        <v>1</v>
      </c>
      <c r="M98" s="849">
        <v>229</v>
      </c>
      <c r="N98" s="849"/>
      <c r="O98" s="849"/>
      <c r="P98" s="837"/>
      <c r="Q98" s="850"/>
    </row>
    <row r="99" spans="1:17" ht="14.4" customHeight="1" x14ac:dyDescent="0.3">
      <c r="A99" s="831" t="s">
        <v>5921</v>
      </c>
      <c r="B99" s="832" t="s">
        <v>5922</v>
      </c>
      <c r="C99" s="832" t="s">
        <v>4728</v>
      </c>
      <c r="D99" s="832" t="s">
        <v>5990</v>
      </c>
      <c r="E99" s="832" t="s">
        <v>5991</v>
      </c>
      <c r="F99" s="849"/>
      <c r="G99" s="849"/>
      <c r="H99" s="849"/>
      <c r="I99" s="849"/>
      <c r="J99" s="849">
        <v>1</v>
      </c>
      <c r="K99" s="849">
        <v>462</v>
      </c>
      <c r="L99" s="849">
        <v>1</v>
      </c>
      <c r="M99" s="849">
        <v>462</v>
      </c>
      <c r="N99" s="849"/>
      <c r="O99" s="849"/>
      <c r="P99" s="837"/>
      <c r="Q99" s="850"/>
    </row>
    <row r="100" spans="1:17" ht="14.4" customHeight="1" x14ac:dyDescent="0.3">
      <c r="A100" s="831" t="s">
        <v>5921</v>
      </c>
      <c r="B100" s="832" t="s">
        <v>5922</v>
      </c>
      <c r="C100" s="832" t="s">
        <v>4728</v>
      </c>
      <c r="D100" s="832" t="s">
        <v>5992</v>
      </c>
      <c r="E100" s="832" t="s">
        <v>5993</v>
      </c>
      <c r="F100" s="849">
        <v>1</v>
      </c>
      <c r="G100" s="849">
        <v>562</v>
      </c>
      <c r="H100" s="849">
        <v>0.5</v>
      </c>
      <c r="I100" s="849">
        <v>562</v>
      </c>
      <c r="J100" s="849">
        <v>2</v>
      </c>
      <c r="K100" s="849">
        <v>1124</v>
      </c>
      <c r="L100" s="849">
        <v>1</v>
      </c>
      <c r="M100" s="849">
        <v>562</v>
      </c>
      <c r="N100" s="849"/>
      <c r="O100" s="849"/>
      <c r="P100" s="837"/>
      <c r="Q100" s="850"/>
    </row>
    <row r="101" spans="1:17" ht="14.4" customHeight="1" x14ac:dyDescent="0.3">
      <c r="A101" s="831" t="s">
        <v>5921</v>
      </c>
      <c r="B101" s="832" t="s">
        <v>5922</v>
      </c>
      <c r="C101" s="832" t="s">
        <v>4728</v>
      </c>
      <c r="D101" s="832" t="s">
        <v>5994</v>
      </c>
      <c r="E101" s="832" t="s">
        <v>5995</v>
      </c>
      <c r="F101" s="849"/>
      <c r="G101" s="849"/>
      <c r="H101" s="849"/>
      <c r="I101" s="849"/>
      <c r="J101" s="849">
        <v>2</v>
      </c>
      <c r="K101" s="849">
        <v>266</v>
      </c>
      <c r="L101" s="849">
        <v>1</v>
      </c>
      <c r="M101" s="849">
        <v>133</v>
      </c>
      <c r="N101" s="849"/>
      <c r="O101" s="849"/>
      <c r="P101" s="837"/>
      <c r="Q101" s="850"/>
    </row>
    <row r="102" spans="1:17" ht="14.4" customHeight="1" x14ac:dyDescent="0.3">
      <c r="A102" s="831" t="s">
        <v>5921</v>
      </c>
      <c r="B102" s="832" t="s">
        <v>5922</v>
      </c>
      <c r="C102" s="832" t="s">
        <v>4728</v>
      </c>
      <c r="D102" s="832" t="s">
        <v>5994</v>
      </c>
      <c r="E102" s="832" t="s">
        <v>5996</v>
      </c>
      <c r="F102" s="849">
        <v>1</v>
      </c>
      <c r="G102" s="849">
        <v>133</v>
      </c>
      <c r="H102" s="849"/>
      <c r="I102" s="849">
        <v>133</v>
      </c>
      <c r="J102" s="849"/>
      <c r="K102" s="849"/>
      <c r="L102" s="849"/>
      <c r="M102" s="849"/>
      <c r="N102" s="849">
        <v>1</v>
      </c>
      <c r="O102" s="849">
        <v>133</v>
      </c>
      <c r="P102" s="837"/>
      <c r="Q102" s="850">
        <v>133</v>
      </c>
    </row>
    <row r="103" spans="1:17" ht="14.4" customHeight="1" x14ac:dyDescent="0.3">
      <c r="A103" s="831" t="s">
        <v>5921</v>
      </c>
      <c r="B103" s="832" t="s">
        <v>5922</v>
      </c>
      <c r="C103" s="832" t="s">
        <v>4728</v>
      </c>
      <c r="D103" s="832" t="s">
        <v>5997</v>
      </c>
      <c r="E103" s="832" t="s">
        <v>5998</v>
      </c>
      <c r="F103" s="849"/>
      <c r="G103" s="849"/>
      <c r="H103" s="849"/>
      <c r="I103" s="849"/>
      <c r="J103" s="849"/>
      <c r="K103" s="849"/>
      <c r="L103" s="849"/>
      <c r="M103" s="849"/>
      <c r="N103" s="849">
        <v>2</v>
      </c>
      <c r="O103" s="849">
        <v>828</v>
      </c>
      <c r="P103" s="837"/>
      <c r="Q103" s="850">
        <v>414</v>
      </c>
    </row>
    <row r="104" spans="1:17" ht="14.4" customHeight="1" x14ac:dyDescent="0.3">
      <c r="A104" s="831" t="s">
        <v>5921</v>
      </c>
      <c r="B104" s="832" t="s">
        <v>5922</v>
      </c>
      <c r="C104" s="832" t="s">
        <v>4728</v>
      </c>
      <c r="D104" s="832" t="s">
        <v>5999</v>
      </c>
      <c r="E104" s="832" t="s">
        <v>6000</v>
      </c>
      <c r="F104" s="849"/>
      <c r="G104" s="849"/>
      <c r="H104" s="849"/>
      <c r="I104" s="849"/>
      <c r="J104" s="849">
        <v>1</v>
      </c>
      <c r="K104" s="849">
        <v>941</v>
      </c>
      <c r="L104" s="849">
        <v>1</v>
      </c>
      <c r="M104" s="849">
        <v>941</v>
      </c>
      <c r="N104" s="849"/>
      <c r="O104" s="849"/>
      <c r="P104" s="837"/>
      <c r="Q104" s="850"/>
    </row>
    <row r="105" spans="1:17" ht="14.4" customHeight="1" x14ac:dyDescent="0.3">
      <c r="A105" s="831" t="s">
        <v>5921</v>
      </c>
      <c r="B105" s="832" t="s">
        <v>5922</v>
      </c>
      <c r="C105" s="832" t="s">
        <v>4728</v>
      </c>
      <c r="D105" s="832" t="s">
        <v>6001</v>
      </c>
      <c r="E105" s="832" t="s">
        <v>6002</v>
      </c>
      <c r="F105" s="849"/>
      <c r="G105" s="849"/>
      <c r="H105" s="849"/>
      <c r="I105" s="849"/>
      <c r="J105" s="849"/>
      <c r="K105" s="849"/>
      <c r="L105" s="849"/>
      <c r="M105" s="849"/>
      <c r="N105" s="849">
        <v>2</v>
      </c>
      <c r="O105" s="849">
        <v>792</v>
      </c>
      <c r="P105" s="837"/>
      <c r="Q105" s="850">
        <v>396</v>
      </c>
    </row>
    <row r="106" spans="1:17" ht="14.4" customHeight="1" x14ac:dyDescent="0.3">
      <c r="A106" s="831" t="s">
        <v>5921</v>
      </c>
      <c r="B106" s="832" t="s">
        <v>5922</v>
      </c>
      <c r="C106" s="832" t="s">
        <v>4728</v>
      </c>
      <c r="D106" s="832" t="s">
        <v>6003</v>
      </c>
      <c r="E106" s="832" t="s">
        <v>6004</v>
      </c>
      <c r="F106" s="849"/>
      <c r="G106" s="849"/>
      <c r="H106" s="849"/>
      <c r="I106" s="849"/>
      <c r="J106" s="849"/>
      <c r="K106" s="849"/>
      <c r="L106" s="849"/>
      <c r="M106" s="849"/>
      <c r="N106" s="849">
        <v>1</v>
      </c>
      <c r="O106" s="849">
        <v>89</v>
      </c>
      <c r="P106" s="837"/>
      <c r="Q106" s="850">
        <v>89</v>
      </c>
    </row>
    <row r="107" spans="1:17" ht="14.4" customHeight="1" x14ac:dyDescent="0.3">
      <c r="A107" s="831" t="s">
        <v>5921</v>
      </c>
      <c r="B107" s="832" t="s">
        <v>5922</v>
      </c>
      <c r="C107" s="832" t="s">
        <v>4728</v>
      </c>
      <c r="D107" s="832" t="s">
        <v>6005</v>
      </c>
      <c r="E107" s="832" t="s">
        <v>6006</v>
      </c>
      <c r="F107" s="849"/>
      <c r="G107" s="849"/>
      <c r="H107" s="849"/>
      <c r="I107" s="849"/>
      <c r="J107" s="849">
        <v>16</v>
      </c>
      <c r="K107" s="849">
        <v>480</v>
      </c>
      <c r="L107" s="849">
        <v>1</v>
      </c>
      <c r="M107" s="849">
        <v>30</v>
      </c>
      <c r="N107" s="849"/>
      <c r="O107" s="849"/>
      <c r="P107" s="837"/>
      <c r="Q107" s="850"/>
    </row>
    <row r="108" spans="1:17" ht="14.4" customHeight="1" x14ac:dyDescent="0.3">
      <c r="A108" s="831" t="s">
        <v>5921</v>
      </c>
      <c r="B108" s="832" t="s">
        <v>5922</v>
      </c>
      <c r="C108" s="832" t="s">
        <v>4728</v>
      </c>
      <c r="D108" s="832" t="s">
        <v>6005</v>
      </c>
      <c r="E108" s="832" t="s">
        <v>6007</v>
      </c>
      <c r="F108" s="849">
        <v>7756</v>
      </c>
      <c r="G108" s="849">
        <v>232680</v>
      </c>
      <c r="H108" s="849">
        <v>0.98363982244768544</v>
      </c>
      <c r="I108" s="849">
        <v>30</v>
      </c>
      <c r="J108" s="849">
        <v>7885</v>
      </c>
      <c r="K108" s="849">
        <v>236550</v>
      </c>
      <c r="L108" s="849">
        <v>1</v>
      </c>
      <c r="M108" s="849">
        <v>30</v>
      </c>
      <c r="N108" s="849">
        <v>8543</v>
      </c>
      <c r="O108" s="849">
        <v>256290</v>
      </c>
      <c r="P108" s="837">
        <v>1.0834495878249841</v>
      </c>
      <c r="Q108" s="850">
        <v>30</v>
      </c>
    </row>
    <row r="109" spans="1:17" ht="14.4" customHeight="1" x14ac:dyDescent="0.3">
      <c r="A109" s="831" t="s">
        <v>5921</v>
      </c>
      <c r="B109" s="832" t="s">
        <v>5922</v>
      </c>
      <c r="C109" s="832" t="s">
        <v>4728</v>
      </c>
      <c r="D109" s="832" t="s">
        <v>6008</v>
      </c>
      <c r="E109" s="832" t="s">
        <v>6009</v>
      </c>
      <c r="F109" s="849">
        <v>2</v>
      </c>
      <c r="G109" s="849">
        <v>100</v>
      </c>
      <c r="H109" s="849">
        <v>0.2857142857142857</v>
      </c>
      <c r="I109" s="849">
        <v>50</v>
      </c>
      <c r="J109" s="849">
        <v>7</v>
      </c>
      <c r="K109" s="849">
        <v>350</v>
      </c>
      <c r="L109" s="849">
        <v>1</v>
      </c>
      <c r="M109" s="849">
        <v>50</v>
      </c>
      <c r="N109" s="849">
        <v>2</v>
      </c>
      <c r="O109" s="849">
        <v>100</v>
      </c>
      <c r="P109" s="837">
        <v>0.2857142857142857</v>
      </c>
      <c r="Q109" s="850">
        <v>50</v>
      </c>
    </row>
    <row r="110" spans="1:17" ht="14.4" customHeight="1" x14ac:dyDescent="0.3">
      <c r="A110" s="831" t="s">
        <v>5921</v>
      </c>
      <c r="B110" s="832" t="s">
        <v>5922</v>
      </c>
      <c r="C110" s="832" t="s">
        <v>4728</v>
      </c>
      <c r="D110" s="832" t="s">
        <v>6008</v>
      </c>
      <c r="E110" s="832" t="s">
        <v>6010</v>
      </c>
      <c r="F110" s="849">
        <v>324</v>
      </c>
      <c r="G110" s="849">
        <v>16200</v>
      </c>
      <c r="H110" s="849">
        <v>0.86631016042780751</v>
      </c>
      <c r="I110" s="849">
        <v>50</v>
      </c>
      <c r="J110" s="849">
        <v>374</v>
      </c>
      <c r="K110" s="849">
        <v>18700</v>
      </c>
      <c r="L110" s="849">
        <v>1</v>
      </c>
      <c r="M110" s="849">
        <v>50</v>
      </c>
      <c r="N110" s="849">
        <v>372</v>
      </c>
      <c r="O110" s="849">
        <v>18600</v>
      </c>
      <c r="P110" s="837">
        <v>0.99465240641711228</v>
      </c>
      <c r="Q110" s="850">
        <v>50</v>
      </c>
    </row>
    <row r="111" spans="1:17" ht="14.4" customHeight="1" x14ac:dyDescent="0.3">
      <c r="A111" s="831" t="s">
        <v>5921</v>
      </c>
      <c r="B111" s="832" t="s">
        <v>5922</v>
      </c>
      <c r="C111" s="832" t="s">
        <v>4728</v>
      </c>
      <c r="D111" s="832" t="s">
        <v>6011</v>
      </c>
      <c r="E111" s="832" t="s">
        <v>6012</v>
      </c>
      <c r="F111" s="849">
        <v>778</v>
      </c>
      <c r="G111" s="849">
        <v>9336</v>
      </c>
      <c r="H111" s="849">
        <v>0.943030303030303</v>
      </c>
      <c r="I111" s="849">
        <v>12</v>
      </c>
      <c r="J111" s="849">
        <v>825</v>
      </c>
      <c r="K111" s="849">
        <v>9900</v>
      </c>
      <c r="L111" s="849">
        <v>1</v>
      </c>
      <c r="M111" s="849">
        <v>12</v>
      </c>
      <c r="N111" s="849">
        <v>820</v>
      </c>
      <c r="O111" s="849">
        <v>9840</v>
      </c>
      <c r="P111" s="837">
        <v>0.9939393939393939</v>
      </c>
      <c r="Q111" s="850">
        <v>12</v>
      </c>
    </row>
    <row r="112" spans="1:17" ht="14.4" customHeight="1" x14ac:dyDescent="0.3">
      <c r="A112" s="831" t="s">
        <v>5921</v>
      </c>
      <c r="B112" s="832" t="s">
        <v>5922</v>
      </c>
      <c r="C112" s="832" t="s">
        <v>4728</v>
      </c>
      <c r="D112" s="832" t="s">
        <v>6011</v>
      </c>
      <c r="E112" s="832" t="s">
        <v>6013</v>
      </c>
      <c r="F112" s="849">
        <v>8</v>
      </c>
      <c r="G112" s="849">
        <v>96</v>
      </c>
      <c r="H112" s="849">
        <v>2.6666666666666665</v>
      </c>
      <c r="I112" s="849">
        <v>12</v>
      </c>
      <c r="J112" s="849">
        <v>3</v>
      </c>
      <c r="K112" s="849">
        <v>36</v>
      </c>
      <c r="L112" s="849">
        <v>1</v>
      </c>
      <c r="M112" s="849">
        <v>12</v>
      </c>
      <c r="N112" s="849">
        <v>1</v>
      </c>
      <c r="O112" s="849">
        <v>12</v>
      </c>
      <c r="P112" s="837">
        <v>0.33333333333333331</v>
      </c>
      <c r="Q112" s="850">
        <v>12</v>
      </c>
    </row>
    <row r="113" spans="1:17" ht="14.4" customHeight="1" x14ac:dyDescent="0.3">
      <c r="A113" s="831" t="s">
        <v>5921</v>
      </c>
      <c r="B113" s="832" t="s">
        <v>5922</v>
      </c>
      <c r="C113" s="832" t="s">
        <v>4728</v>
      </c>
      <c r="D113" s="832" t="s">
        <v>6014</v>
      </c>
      <c r="E113" s="832" t="s">
        <v>6015</v>
      </c>
      <c r="F113" s="849">
        <v>1</v>
      </c>
      <c r="G113" s="849">
        <v>183</v>
      </c>
      <c r="H113" s="849">
        <v>5.5555555555555552E-2</v>
      </c>
      <c r="I113" s="849">
        <v>183</v>
      </c>
      <c r="J113" s="849">
        <v>18</v>
      </c>
      <c r="K113" s="849">
        <v>3294</v>
      </c>
      <c r="L113" s="849">
        <v>1</v>
      </c>
      <c r="M113" s="849">
        <v>183</v>
      </c>
      <c r="N113" s="849">
        <v>1</v>
      </c>
      <c r="O113" s="849">
        <v>183</v>
      </c>
      <c r="P113" s="837">
        <v>5.5555555555555552E-2</v>
      </c>
      <c r="Q113" s="850">
        <v>183</v>
      </c>
    </row>
    <row r="114" spans="1:17" ht="14.4" customHeight="1" x14ac:dyDescent="0.3">
      <c r="A114" s="831" t="s">
        <v>5921</v>
      </c>
      <c r="B114" s="832" t="s">
        <v>5922</v>
      </c>
      <c r="C114" s="832" t="s">
        <v>4728</v>
      </c>
      <c r="D114" s="832" t="s">
        <v>6014</v>
      </c>
      <c r="E114" s="832" t="s">
        <v>6016</v>
      </c>
      <c r="F114" s="849">
        <v>7</v>
      </c>
      <c r="G114" s="849">
        <v>1281</v>
      </c>
      <c r="H114" s="849"/>
      <c r="I114" s="849">
        <v>183</v>
      </c>
      <c r="J114" s="849"/>
      <c r="K114" s="849"/>
      <c r="L114" s="849"/>
      <c r="M114" s="849"/>
      <c r="N114" s="849">
        <v>12</v>
      </c>
      <c r="O114" s="849">
        <v>2196</v>
      </c>
      <c r="P114" s="837"/>
      <c r="Q114" s="850">
        <v>183</v>
      </c>
    </row>
    <row r="115" spans="1:17" ht="14.4" customHeight="1" x14ac:dyDescent="0.3">
      <c r="A115" s="831" t="s">
        <v>5921</v>
      </c>
      <c r="B115" s="832" t="s">
        <v>5922</v>
      </c>
      <c r="C115" s="832" t="s">
        <v>4728</v>
      </c>
      <c r="D115" s="832" t="s">
        <v>6017</v>
      </c>
      <c r="E115" s="832" t="s">
        <v>6018</v>
      </c>
      <c r="F115" s="849"/>
      <c r="G115" s="849"/>
      <c r="H115" s="849"/>
      <c r="I115" s="849"/>
      <c r="J115" s="849">
        <v>1</v>
      </c>
      <c r="K115" s="849">
        <v>73</v>
      </c>
      <c r="L115" s="849">
        <v>1</v>
      </c>
      <c r="M115" s="849">
        <v>73</v>
      </c>
      <c r="N115" s="849">
        <v>1</v>
      </c>
      <c r="O115" s="849">
        <v>73</v>
      </c>
      <c r="P115" s="837">
        <v>1</v>
      </c>
      <c r="Q115" s="850">
        <v>73</v>
      </c>
    </row>
    <row r="116" spans="1:17" ht="14.4" customHeight="1" x14ac:dyDescent="0.3">
      <c r="A116" s="831" t="s">
        <v>5921</v>
      </c>
      <c r="B116" s="832" t="s">
        <v>5922</v>
      </c>
      <c r="C116" s="832" t="s">
        <v>4728</v>
      </c>
      <c r="D116" s="832" t="s">
        <v>6019</v>
      </c>
      <c r="E116" s="832" t="s">
        <v>6020</v>
      </c>
      <c r="F116" s="849">
        <v>5</v>
      </c>
      <c r="G116" s="849">
        <v>920</v>
      </c>
      <c r="H116" s="849"/>
      <c r="I116" s="849">
        <v>184</v>
      </c>
      <c r="J116" s="849"/>
      <c r="K116" s="849"/>
      <c r="L116" s="849"/>
      <c r="M116" s="849"/>
      <c r="N116" s="849">
        <v>9</v>
      </c>
      <c r="O116" s="849">
        <v>1656</v>
      </c>
      <c r="P116" s="837"/>
      <c r="Q116" s="850">
        <v>184</v>
      </c>
    </row>
    <row r="117" spans="1:17" ht="14.4" customHeight="1" x14ac:dyDescent="0.3">
      <c r="A117" s="831" t="s">
        <v>5921</v>
      </c>
      <c r="B117" s="832" t="s">
        <v>5922</v>
      </c>
      <c r="C117" s="832" t="s">
        <v>4728</v>
      </c>
      <c r="D117" s="832" t="s">
        <v>6019</v>
      </c>
      <c r="E117" s="832" t="s">
        <v>6021</v>
      </c>
      <c r="F117" s="849">
        <v>1</v>
      </c>
      <c r="G117" s="849">
        <v>184</v>
      </c>
      <c r="H117" s="849">
        <v>5.8823529411764705E-2</v>
      </c>
      <c r="I117" s="849">
        <v>184</v>
      </c>
      <c r="J117" s="849">
        <v>17</v>
      </c>
      <c r="K117" s="849">
        <v>3128</v>
      </c>
      <c r="L117" s="849">
        <v>1</v>
      </c>
      <c r="M117" s="849">
        <v>184</v>
      </c>
      <c r="N117" s="849">
        <v>1</v>
      </c>
      <c r="O117" s="849">
        <v>184</v>
      </c>
      <c r="P117" s="837">
        <v>5.8823529411764705E-2</v>
      </c>
      <c r="Q117" s="850">
        <v>184</v>
      </c>
    </row>
    <row r="118" spans="1:17" ht="14.4" customHeight="1" x14ac:dyDescent="0.3">
      <c r="A118" s="831" t="s">
        <v>5921</v>
      </c>
      <c r="B118" s="832" t="s">
        <v>5922</v>
      </c>
      <c r="C118" s="832" t="s">
        <v>4728</v>
      </c>
      <c r="D118" s="832" t="s">
        <v>5840</v>
      </c>
      <c r="E118" s="832" t="s">
        <v>5841</v>
      </c>
      <c r="F118" s="849">
        <v>1</v>
      </c>
      <c r="G118" s="849">
        <v>1283</v>
      </c>
      <c r="H118" s="849"/>
      <c r="I118" s="849">
        <v>1283</v>
      </c>
      <c r="J118" s="849"/>
      <c r="K118" s="849"/>
      <c r="L118" s="849"/>
      <c r="M118" s="849"/>
      <c r="N118" s="849"/>
      <c r="O118" s="849"/>
      <c r="P118" s="837"/>
      <c r="Q118" s="850"/>
    </row>
    <row r="119" spans="1:17" ht="14.4" customHeight="1" x14ac:dyDescent="0.3">
      <c r="A119" s="831" t="s">
        <v>5921</v>
      </c>
      <c r="B119" s="832" t="s">
        <v>5922</v>
      </c>
      <c r="C119" s="832" t="s">
        <v>4728</v>
      </c>
      <c r="D119" s="832" t="s">
        <v>6022</v>
      </c>
      <c r="E119" s="832" t="s">
        <v>6023</v>
      </c>
      <c r="F119" s="849">
        <v>2570</v>
      </c>
      <c r="G119" s="849">
        <v>382930</v>
      </c>
      <c r="H119" s="849">
        <v>0.93556607207863118</v>
      </c>
      <c r="I119" s="849">
        <v>149</v>
      </c>
      <c r="J119" s="849">
        <v>2747</v>
      </c>
      <c r="K119" s="849">
        <v>409303</v>
      </c>
      <c r="L119" s="849">
        <v>1</v>
      </c>
      <c r="M119" s="849">
        <v>149</v>
      </c>
      <c r="N119" s="849">
        <v>2671</v>
      </c>
      <c r="O119" s="849">
        <v>397979</v>
      </c>
      <c r="P119" s="837">
        <v>0.97233345467783039</v>
      </c>
      <c r="Q119" s="850">
        <v>149</v>
      </c>
    </row>
    <row r="120" spans="1:17" ht="14.4" customHeight="1" x14ac:dyDescent="0.3">
      <c r="A120" s="831" t="s">
        <v>5921</v>
      </c>
      <c r="B120" s="832" t="s">
        <v>5922</v>
      </c>
      <c r="C120" s="832" t="s">
        <v>4728</v>
      </c>
      <c r="D120" s="832" t="s">
        <v>6022</v>
      </c>
      <c r="E120" s="832" t="s">
        <v>6024</v>
      </c>
      <c r="F120" s="849"/>
      <c r="G120" s="849"/>
      <c r="H120" s="849"/>
      <c r="I120" s="849"/>
      <c r="J120" s="849">
        <v>5</v>
      </c>
      <c r="K120" s="849">
        <v>745</v>
      </c>
      <c r="L120" s="849">
        <v>1</v>
      </c>
      <c r="M120" s="849">
        <v>149</v>
      </c>
      <c r="N120" s="849"/>
      <c r="O120" s="849"/>
      <c r="P120" s="837"/>
      <c r="Q120" s="850"/>
    </row>
    <row r="121" spans="1:17" ht="14.4" customHeight="1" x14ac:dyDescent="0.3">
      <c r="A121" s="831" t="s">
        <v>5921</v>
      </c>
      <c r="B121" s="832" t="s">
        <v>5922</v>
      </c>
      <c r="C121" s="832" t="s">
        <v>4728</v>
      </c>
      <c r="D121" s="832" t="s">
        <v>6025</v>
      </c>
      <c r="E121" s="832" t="s">
        <v>6026</v>
      </c>
      <c r="F121" s="849">
        <v>7757</v>
      </c>
      <c r="G121" s="849">
        <v>232710</v>
      </c>
      <c r="H121" s="849">
        <v>1.0145173947161914</v>
      </c>
      <c r="I121" s="849">
        <v>30</v>
      </c>
      <c r="J121" s="849">
        <v>7646</v>
      </c>
      <c r="K121" s="849">
        <v>229380</v>
      </c>
      <c r="L121" s="849">
        <v>1</v>
      </c>
      <c r="M121" s="849">
        <v>30</v>
      </c>
      <c r="N121" s="849">
        <v>8169</v>
      </c>
      <c r="O121" s="849">
        <v>245070</v>
      </c>
      <c r="P121" s="837">
        <v>1.068401778707821</v>
      </c>
      <c r="Q121" s="850">
        <v>30</v>
      </c>
    </row>
    <row r="122" spans="1:17" ht="14.4" customHeight="1" x14ac:dyDescent="0.3">
      <c r="A122" s="831" t="s">
        <v>5921</v>
      </c>
      <c r="B122" s="832" t="s">
        <v>5922</v>
      </c>
      <c r="C122" s="832" t="s">
        <v>4728</v>
      </c>
      <c r="D122" s="832" t="s">
        <v>6025</v>
      </c>
      <c r="E122" s="832" t="s">
        <v>6027</v>
      </c>
      <c r="F122" s="849"/>
      <c r="G122" s="849"/>
      <c r="H122" s="849"/>
      <c r="I122" s="849"/>
      <c r="J122" s="849">
        <v>16</v>
      </c>
      <c r="K122" s="849">
        <v>480</v>
      </c>
      <c r="L122" s="849">
        <v>1</v>
      </c>
      <c r="M122" s="849">
        <v>30</v>
      </c>
      <c r="N122" s="849"/>
      <c r="O122" s="849"/>
      <c r="P122" s="837"/>
      <c r="Q122" s="850"/>
    </row>
    <row r="123" spans="1:17" ht="14.4" customHeight="1" x14ac:dyDescent="0.3">
      <c r="A123" s="831" t="s">
        <v>5921</v>
      </c>
      <c r="B123" s="832" t="s">
        <v>5922</v>
      </c>
      <c r="C123" s="832" t="s">
        <v>4728</v>
      </c>
      <c r="D123" s="832" t="s">
        <v>6028</v>
      </c>
      <c r="E123" s="832" t="s">
        <v>6029</v>
      </c>
      <c r="F123" s="849">
        <v>3</v>
      </c>
      <c r="G123" s="849">
        <v>93</v>
      </c>
      <c r="H123" s="849"/>
      <c r="I123" s="849">
        <v>31</v>
      </c>
      <c r="J123" s="849"/>
      <c r="K123" s="849"/>
      <c r="L123" s="849"/>
      <c r="M123" s="849"/>
      <c r="N123" s="849">
        <v>4</v>
      </c>
      <c r="O123" s="849">
        <v>124</v>
      </c>
      <c r="P123" s="837"/>
      <c r="Q123" s="850">
        <v>31</v>
      </c>
    </row>
    <row r="124" spans="1:17" ht="14.4" customHeight="1" x14ac:dyDescent="0.3">
      <c r="A124" s="831" t="s">
        <v>5921</v>
      </c>
      <c r="B124" s="832" t="s">
        <v>5922</v>
      </c>
      <c r="C124" s="832" t="s">
        <v>4728</v>
      </c>
      <c r="D124" s="832" t="s">
        <v>6028</v>
      </c>
      <c r="E124" s="832" t="s">
        <v>6030</v>
      </c>
      <c r="F124" s="849">
        <v>97</v>
      </c>
      <c r="G124" s="849">
        <v>3007</v>
      </c>
      <c r="H124" s="849">
        <v>0.77600000000000002</v>
      </c>
      <c r="I124" s="849">
        <v>31</v>
      </c>
      <c r="J124" s="849">
        <v>125</v>
      </c>
      <c r="K124" s="849">
        <v>3875</v>
      </c>
      <c r="L124" s="849">
        <v>1</v>
      </c>
      <c r="M124" s="849">
        <v>31</v>
      </c>
      <c r="N124" s="849">
        <v>142</v>
      </c>
      <c r="O124" s="849">
        <v>4402</v>
      </c>
      <c r="P124" s="837">
        <v>1.1359999999999999</v>
      </c>
      <c r="Q124" s="850">
        <v>31</v>
      </c>
    </row>
    <row r="125" spans="1:17" ht="14.4" customHeight="1" x14ac:dyDescent="0.3">
      <c r="A125" s="831" t="s">
        <v>5921</v>
      </c>
      <c r="B125" s="832" t="s">
        <v>5922</v>
      </c>
      <c r="C125" s="832" t="s">
        <v>4728</v>
      </c>
      <c r="D125" s="832" t="s">
        <v>6031</v>
      </c>
      <c r="E125" s="832" t="s">
        <v>6032</v>
      </c>
      <c r="F125" s="849">
        <v>887</v>
      </c>
      <c r="G125" s="849">
        <v>23949</v>
      </c>
      <c r="H125" s="849">
        <v>0.95273899033297527</v>
      </c>
      <c r="I125" s="849">
        <v>27</v>
      </c>
      <c r="J125" s="849">
        <v>931</v>
      </c>
      <c r="K125" s="849">
        <v>25137</v>
      </c>
      <c r="L125" s="849">
        <v>1</v>
      </c>
      <c r="M125" s="849">
        <v>27</v>
      </c>
      <c r="N125" s="849">
        <v>931</v>
      </c>
      <c r="O125" s="849">
        <v>25137</v>
      </c>
      <c r="P125" s="837">
        <v>1</v>
      </c>
      <c r="Q125" s="850">
        <v>27</v>
      </c>
    </row>
    <row r="126" spans="1:17" ht="14.4" customHeight="1" x14ac:dyDescent="0.3">
      <c r="A126" s="831" t="s">
        <v>5921</v>
      </c>
      <c r="B126" s="832" t="s">
        <v>5922</v>
      </c>
      <c r="C126" s="832" t="s">
        <v>4728</v>
      </c>
      <c r="D126" s="832" t="s">
        <v>6031</v>
      </c>
      <c r="E126" s="832" t="s">
        <v>6033</v>
      </c>
      <c r="F126" s="849"/>
      <c r="G126" s="849"/>
      <c r="H126" s="849"/>
      <c r="I126" s="849"/>
      <c r="J126" s="849">
        <v>3</v>
      </c>
      <c r="K126" s="849">
        <v>81</v>
      </c>
      <c r="L126" s="849">
        <v>1</v>
      </c>
      <c r="M126" s="849">
        <v>27</v>
      </c>
      <c r="N126" s="849"/>
      <c r="O126" s="849"/>
      <c r="P126" s="837"/>
      <c r="Q126" s="850"/>
    </row>
    <row r="127" spans="1:17" ht="14.4" customHeight="1" x14ac:dyDescent="0.3">
      <c r="A127" s="831" t="s">
        <v>5921</v>
      </c>
      <c r="B127" s="832" t="s">
        <v>5922</v>
      </c>
      <c r="C127" s="832" t="s">
        <v>4728</v>
      </c>
      <c r="D127" s="832" t="s">
        <v>6034</v>
      </c>
      <c r="E127" s="832" t="s">
        <v>6035</v>
      </c>
      <c r="F127" s="849">
        <v>1</v>
      </c>
      <c r="G127" s="849">
        <v>256</v>
      </c>
      <c r="H127" s="849"/>
      <c r="I127" s="849">
        <v>256</v>
      </c>
      <c r="J127" s="849"/>
      <c r="K127" s="849"/>
      <c r="L127" s="849"/>
      <c r="M127" s="849"/>
      <c r="N127" s="849"/>
      <c r="O127" s="849"/>
      <c r="P127" s="837"/>
      <c r="Q127" s="850"/>
    </row>
    <row r="128" spans="1:17" ht="14.4" customHeight="1" x14ac:dyDescent="0.3">
      <c r="A128" s="831" t="s">
        <v>5921</v>
      </c>
      <c r="B128" s="832" t="s">
        <v>5922</v>
      </c>
      <c r="C128" s="832" t="s">
        <v>4728</v>
      </c>
      <c r="D128" s="832" t="s">
        <v>6034</v>
      </c>
      <c r="E128" s="832" t="s">
        <v>6036</v>
      </c>
      <c r="F128" s="849"/>
      <c r="G128" s="849"/>
      <c r="H128" s="849"/>
      <c r="I128" s="849"/>
      <c r="J128" s="849">
        <v>2</v>
      </c>
      <c r="K128" s="849">
        <v>512</v>
      </c>
      <c r="L128" s="849">
        <v>1</v>
      </c>
      <c r="M128" s="849">
        <v>256</v>
      </c>
      <c r="N128" s="849">
        <v>1</v>
      </c>
      <c r="O128" s="849">
        <v>256</v>
      </c>
      <c r="P128" s="837">
        <v>0.5</v>
      </c>
      <c r="Q128" s="850">
        <v>256</v>
      </c>
    </row>
    <row r="129" spans="1:17" ht="14.4" customHeight="1" x14ac:dyDescent="0.3">
      <c r="A129" s="831" t="s">
        <v>5921</v>
      </c>
      <c r="B129" s="832" t="s">
        <v>5922</v>
      </c>
      <c r="C129" s="832" t="s">
        <v>4728</v>
      </c>
      <c r="D129" s="832" t="s">
        <v>6037</v>
      </c>
      <c r="E129" s="832" t="s">
        <v>6038</v>
      </c>
      <c r="F129" s="849"/>
      <c r="G129" s="849"/>
      <c r="H129" s="849"/>
      <c r="I129" s="849"/>
      <c r="J129" s="849">
        <v>2</v>
      </c>
      <c r="K129" s="849">
        <v>44</v>
      </c>
      <c r="L129" s="849">
        <v>1</v>
      </c>
      <c r="M129" s="849">
        <v>22</v>
      </c>
      <c r="N129" s="849">
        <v>1</v>
      </c>
      <c r="O129" s="849">
        <v>22</v>
      </c>
      <c r="P129" s="837">
        <v>0.5</v>
      </c>
      <c r="Q129" s="850">
        <v>22</v>
      </c>
    </row>
    <row r="130" spans="1:17" ht="14.4" customHeight="1" x14ac:dyDescent="0.3">
      <c r="A130" s="831" t="s">
        <v>5921</v>
      </c>
      <c r="B130" s="832" t="s">
        <v>5922</v>
      </c>
      <c r="C130" s="832" t="s">
        <v>4728</v>
      </c>
      <c r="D130" s="832" t="s">
        <v>6037</v>
      </c>
      <c r="E130" s="832" t="s">
        <v>6039</v>
      </c>
      <c r="F130" s="849">
        <v>3</v>
      </c>
      <c r="G130" s="849">
        <v>66</v>
      </c>
      <c r="H130" s="849">
        <v>1.5</v>
      </c>
      <c r="I130" s="849">
        <v>22</v>
      </c>
      <c r="J130" s="849">
        <v>2</v>
      </c>
      <c r="K130" s="849">
        <v>44</v>
      </c>
      <c r="L130" s="849">
        <v>1</v>
      </c>
      <c r="M130" s="849">
        <v>22</v>
      </c>
      <c r="N130" s="849">
        <v>1</v>
      </c>
      <c r="O130" s="849">
        <v>22</v>
      </c>
      <c r="P130" s="837">
        <v>0.5</v>
      </c>
      <c r="Q130" s="850">
        <v>22</v>
      </c>
    </row>
    <row r="131" spans="1:17" ht="14.4" customHeight="1" x14ac:dyDescent="0.3">
      <c r="A131" s="831" t="s">
        <v>5921</v>
      </c>
      <c r="B131" s="832" t="s">
        <v>5922</v>
      </c>
      <c r="C131" s="832" t="s">
        <v>4728</v>
      </c>
      <c r="D131" s="832" t="s">
        <v>6040</v>
      </c>
      <c r="E131" s="832" t="s">
        <v>6041</v>
      </c>
      <c r="F131" s="849">
        <v>1881</v>
      </c>
      <c r="G131" s="849">
        <v>47025</v>
      </c>
      <c r="H131" s="849">
        <v>0.97410668047643711</v>
      </c>
      <c r="I131" s="849">
        <v>25</v>
      </c>
      <c r="J131" s="849">
        <v>1931</v>
      </c>
      <c r="K131" s="849">
        <v>48275</v>
      </c>
      <c r="L131" s="849">
        <v>1</v>
      </c>
      <c r="M131" s="849">
        <v>25</v>
      </c>
      <c r="N131" s="849">
        <v>1933</v>
      </c>
      <c r="O131" s="849">
        <v>48325</v>
      </c>
      <c r="P131" s="837">
        <v>1.0010357327809425</v>
      </c>
      <c r="Q131" s="850">
        <v>25</v>
      </c>
    </row>
    <row r="132" spans="1:17" ht="14.4" customHeight="1" x14ac:dyDescent="0.3">
      <c r="A132" s="831" t="s">
        <v>5921</v>
      </c>
      <c r="B132" s="832" t="s">
        <v>5922</v>
      </c>
      <c r="C132" s="832" t="s">
        <v>4728</v>
      </c>
      <c r="D132" s="832" t="s">
        <v>6040</v>
      </c>
      <c r="E132" s="832" t="s">
        <v>6042</v>
      </c>
      <c r="F132" s="849"/>
      <c r="G132" s="849"/>
      <c r="H132" s="849"/>
      <c r="I132" s="849"/>
      <c r="J132" s="849">
        <v>4</v>
      </c>
      <c r="K132" s="849">
        <v>100</v>
      </c>
      <c r="L132" s="849">
        <v>1</v>
      </c>
      <c r="M132" s="849">
        <v>25</v>
      </c>
      <c r="N132" s="849"/>
      <c r="O132" s="849"/>
      <c r="P132" s="837"/>
      <c r="Q132" s="850"/>
    </row>
    <row r="133" spans="1:17" ht="14.4" customHeight="1" x14ac:dyDescent="0.3">
      <c r="A133" s="831" t="s">
        <v>5921</v>
      </c>
      <c r="B133" s="832" t="s">
        <v>5922</v>
      </c>
      <c r="C133" s="832" t="s">
        <v>4728</v>
      </c>
      <c r="D133" s="832" t="s">
        <v>6043</v>
      </c>
      <c r="E133" s="832" t="s">
        <v>6044</v>
      </c>
      <c r="F133" s="849">
        <v>2</v>
      </c>
      <c r="G133" s="849">
        <v>66</v>
      </c>
      <c r="H133" s="849">
        <v>0.4</v>
      </c>
      <c r="I133" s="849">
        <v>33</v>
      </c>
      <c r="J133" s="849">
        <v>5</v>
      </c>
      <c r="K133" s="849">
        <v>165</v>
      </c>
      <c r="L133" s="849">
        <v>1</v>
      </c>
      <c r="M133" s="849">
        <v>33</v>
      </c>
      <c r="N133" s="849">
        <v>4</v>
      </c>
      <c r="O133" s="849">
        <v>132</v>
      </c>
      <c r="P133" s="837">
        <v>0.8</v>
      </c>
      <c r="Q133" s="850">
        <v>33</v>
      </c>
    </row>
    <row r="134" spans="1:17" ht="14.4" customHeight="1" x14ac:dyDescent="0.3">
      <c r="A134" s="831" t="s">
        <v>5921</v>
      </c>
      <c r="B134" s="832" t="s">
        <v>5922</v>
      </c>
      <c r="C134" s="832" t="s">
        <v>4728</v>
      </c>
      <c r="D134" s="832" t="s">
        <v>6043</v>
      </c>
      <c r="E134" s="832" t="s">
        <v>6045</v>
      </c>
      <c r="F134" s="849"/>
      <c r="G134" s="849"/>
      <c r="H134" s="849"/>
      <c r="I134" s="849"/>
      <c r="J134" s="849"/>
      <c r="K134" s="849"/>
      <c r="L134" s="849"/>
      <c r="M134" s="849"/>
      <c r="N134" s="849">
        <v>1</v>
      </c>
      <c r="O134" s="849">
        <v>33</v>
      </c>
      <c r="P134" s="837"/>
      <c r="Q134" s="850">
        <v>33</v>
      </c>
    </row>
    <row r="135" spans="1:17" ht="14.4" customHeight="1" x14ac:dyDescent="0.3">
      <c r="A135" s="831" t="s">
        <v>5921</v>
      </c>
      <c r="B135" s="832" t="s">
        <v>5922</v>
      </c>
      <c r="C135" s="832" t="s">
        <v>4728</v>
      </c>
      <c r="D135" s="832" t="s">
        <v>6046</v>
      </c>
      <c r="E135" s="832" t="s">
        <v>6047</v>
      </c>
      <c r="F135" s="849">
        <v>1</v>
      </c>
      <c r="G135" s="849">
        <v>30</v>
      </c>
      <c r="H135" s="849">
        <v>0.25</v>
      </c>
      <c r="I135" s="849">
        <v>30</v>
      </c>
      <c r="J135" s="849">
        <v>4</v>
      </c>
      <c r="K135" s="849">
        <v>120</v>
      </c>
      <c r="L135" s="849">
        <v>1</v>
      </c>
      <c r="M135" s="849">
        <v>30</v>
      </c>
      <c r="N135" s="849"/>
      <c r="O135" s="849"/>
      <c r="P135" s="837"/>
      <c r="Q135" s="850"/>
    </row>
    <row r="136" spans="1:17" ht="14.4" customHeight="1" x14ac:dyDescent="0.3">
      <c r="A136" s="831" t="s">
        <v>5921</v>
      </c>
      <c r="B136" s="832" t="s">
        <v>5922</v>
      </c>
      <c r="C136" s="832" t="s">
        <v>4728</v>
      </c>
      <c r="D136" s="832" t="s">
        <v>6046</v>
      </c>
      <c r="E136" s="832" t="s">
        <v>6048</v>
      </c>
      <c r="F136" s="849">
        <v>5</v>
      </c>
      <c r="G136" s="849">
        <v>150</v>
      </c>
      <c r="H136" s="849">
        <v>1</v>
      </c>
      <c r="I136" s="849">
        <v>30</v>
      </c>
      <c r="J136" s="849">
        <v>5</v>
      </c>
      <c r="K136" s="849">
        <v>150</v>
      </c>
      <c r="L136" s="849">
        <v>1</v>
      </c>
      <c r="M136" s="849">
        <v>30</v>
      </c>
      <c r="N136" s="849">
        <v>5</v>
      </c>
      <c r="O136" s="849">
        <v>150</v>
      </c>
      <c r="P136" s="837">
        <v>1</v>
      </c>
      <c r="Q136" s="850">
        <v>30</v>
      </c>
    </row>
    <row r="137" spans="1:17" ht="14.4" customHeight="1" x14ac:dyDescent="0.3">
      <c r="A137" s="831" t="s">
        <v>5921</v>
      </c>
      <c r="B137" s="832" t="s">
        <v>5922</v>
      </c>
      <c r="C137" s="832" t="s">
        <v>4728</v>
      </c>
      <c r="D137" s="832" t="s">
        <v>6049</v>
      </c>
      <c r="E137" s="832" t="s">
        <v>6050</v>
      </c>
      <c r="F137" s="849">
        <v>10</v>
      </c>
      <c r="G137" s="849">
        <v>2050</v>
      </c>
      <c r="H137" s="849">
        <v>0.41666666666666669</v>
      </c>
      <c r="I137" s="849">
        <v>205</v>
      </c>
      <c r="J137" s="849">
        <v>24</v>
      </c>
      <c r="K137" s="849">
        <v>4920</v>
      </c>
      <c r="L137" s="849">
        <v>1</v>
      </c>
      <c r="M137" s="849">
        <v>205</v>
      </c>
      <c r="N137" s="849">
        <v>21</v>
      </c>
      <c r="O137" s="849">
        <v>4305</v>
      </c>
      <c r="P137" s="837">
        <v>0.875</v>
      </c>
      <c r="Q137" s="850">
        <v>205</v>
      </c>
    </row>
    <row r="138" spans="1:17" ht="14.4" customHeight="1" x14ac:dyDescent="0.3">
      <c r="A138" s="831" t="s">
        <v>5921</v>
      </c>
      <c r="B138" s="832" t="s">
        <v>5922</v>
      </c>
      <c r="C138" s="832" t="s">
        <v>4728</v>
      </c>
      <c r="D138" s="832" t="s">
        <v>6049</v>
      </c>
      <c r="E138" s="832" t="s">
        <v>6051</v>
      </c>
      <c r="F138" s="849">
        <v>8</v>
      </c>
      <c r="G138" s="849">
        <v>1640</v>
      </c>
      <c r="H138" s="849"/>
      <c r="I138" s="849">
        <v>205</v>
      </c>
      <c r="J138" s="849"/>
      <c r="K138" s="849"/>
      <c r="L138" s="849"/>
      <c r="M138" s="849"/>
      <c r="N138" s="849">
        <v>3</v>
      </c>
      <c r="O138" s="849">
        <v>615</v>
      </c>
      <c r="P138" s="837"/>
      <c r="Q138" s="850">
        <v>205</v>
      </c>
    </row>
    <row r="139" spans="1:17" ht="14.4" customHeight="1" x14ac:dyDescent="0.3">
      <c r="A139" s="831" t="s">
        <v>5921</v>
      </c>
      <c r="B139" s="832" t="s">
        <v>5922</v>
      </c>
      <c r="C139" s="832" t="s">
        <v>4728</v>
      </c>
      <c r="D139" s="832" t="s">
        <v>6052</v>
      </c>
      <c r="E139" s="832" t="s">
        <v>6053</v>
      </c>
      <c r="F139" s="849">
        <v>20</v>
      </c>
      <c r="G139" s="849">
        <v>520</v>
      </c>
      <c r="H139" s="849">
        <v>1.1111111111111112</v>
      </c>
      <c r="I139" s="849">
        <v>26</v>
      </c>
      <c r="J139" s="849">
        <v>18</v>
      </c>
      <c r="K139" s="849">
        <v>468</v>
      </c>
      <c r="L139" s="849">
        <v>1</v>
      </c>
      <c r="M139" s="849">
        <v>26</v>
      </c>
      <c r="N139" s="849">
        <v>39</v>
      </c>
      <c r="O139" s="849">
        <v>1014</v>
      </c>
      <c r="P139" s="837">
        <v>2.1666666666666665</v>
      </c>
      <c r="Q139" s="850">
        <v>26</v>
      </c>
    </row>
    <row r="140" spans="1:17" ht="14.4" customHeight="1" x14ac:dyDescent="0.3">
      <c r="A140" s="831" t="s">
        <v>5921</v>
      </c>
      <c r="B140" s="832" t="s">
        <v>5922</v>
      </c>
      <c r="C140" s="832" t="s">
        <v>4728</v>
      </c>
      <c r="D140" s="832" t="s">
        <v>6052</v>
      </c>
      <c r="E140" s="832" t="s">
        <v>6054</v>
      </c>
      <c r="F140" s="849">
        <v>4</v>
      </c>
      <c r="G140" s="849">
        <v>104</v>
      </c>
      <c r="H140" s="849"/>
      <c r="I140" s="849">
        <v>26</v>
      </c>
      <c r="J140" s="849"/>
      <c r="K140" s="849"/>
      <c r="L140" s="849"/>
      <c r="M140" s="849"/>
      <c r="N140" s="849">
        <v>1</v>
      </c>
      <c r="O140" s="849">
        <v>26</v>
      </c>
      <c r="P140" s="837"/>
      <c r="Q140" s="850">
        <v>26</v>
      </c>
    </row>
    <row r="141" spans="1:17" ht="14.4" customHeight="1" x14ac:dyDescent="0.3">
      <c r="A141" s="831" t="s">
        <v>5921</v>
      </c>
      <c r="B141" s="832" t="s">
        <v>5922</v>
      </c>
      <c r="C141" s="832" t="s">
        <v>4728</v>
      </c>
      <c r="D141" s="832" t="s">
        <v>6055</v>
      </c>
      <c r="E141" s="832" t="s">
        <v>6056</v>
      </c>
      <c r="F141" s="849">
        <v>1</v>
      </c>
      <c r="G141" s="849">
        <v>84</v>
      </c>
      <c r="H141" s="849">
        <v>0.25</v>
      </c>
      <c r="I141" s="849">
        <v>84</v>
      </c>
      <c r="J141" s="849">
        <v>4</v>
      </c>
      <c r="K141" s="849">
        <v>336</v>
      </c>
      <c r="L141" s="849">
        <v>1</v>
      </c>
      <c r="M141" s="849">
        <v>84</v>
      </c>
      <c r="N141" s="849">
        <v>1</v>
      </c>
      <c r="O141" s="849">
        <v>84</v>
      </c>
      <c r="P141" s="837">
        <v>0.25</v>
      </c>
      <c r="Q141" s="850">
        <v>84</v>
      </c>
    </row>
    <row r="142" spans="1:17" ht="14.4" customHeight="1" x14ac:dyDescent="0.3">
      <c r="A142" s="831" t="s">
        <v>5921</v>
      </c>
      <c r="B142" s="832" t="s">
        <v>5922</v>
      </c>
      <c r="C142" s="832" t="s">
        <v>4728</v>
      </c>
      <c r="D142" s="832" t="s">
        <v>6055</v>
      </c>
      <c r="E142" s="832" t="s">
        <v>6057</v>
      </c>
      <c r="F142" s="849">
        <v>17</v>
      </c>
      <c r="G142" s="849">
        <v>1428</v>
      </c>
      <c r="H142" s="849">
        <v>0.94444444444444442</v>
      </c>
      <c r="I142" s="849">
        <v>84</v>
      </c>
      <c r="J142" s="849">
        <v>18</v>
      </c>
      <c r="K142" s="849">
        <v>1512</v>
      </c>
      <c r="L142" s="849">
        <v>1</v>
      </c>
      <c r="M142" s="849">
        <v>84</v>
      </c>
      <c r="N142" s="849">
        <v>13</v>
      </c>
      <c r="O142" s="849">
        <v>1092</v>
      </c>
      <c r="P142" s="837">
        <v>0.72222222222222221</v>
      </c>
      <c r="Q142" s="850">
        <v>84</v>
      </c>
    </row>
    <row r="143" spans="1:17" ht="14.4" customHeight="1" x14ac:dyDescent="0.3">
      <c r="A143" s="831" t="s">
        <v>5921</v>
      </c>
      <c r="B143" s="832" t="s">
        <v>5922</v>
      </c>
      <c r="C143" s="832" t="s">
        <v>4728</v>
      </c>
      <c r="D143" s="832" t="s">
        <v>6058</v>
      </c>
      <c r="E143" s="832" t="s">
        <v>6059</v>
      </c>
      <c r="F143" s="849">
        <v>10</v>
      </c>
      <c r="G143" s="849">
        <v>1760</v>
      </c>
      <c r="H143" s="849"/>
      <c r="I143" s="849">
        <v>176</v>
      </c>
      <c r="J143" s="849"/>
      <c r="K143" s="849"/>
      <c r="L143" s="849"/>
      <c r="M143" s="849"/>
      <c r="N143" s="849">
        <v>9</v>
      </c>
      <c r="O143" s="849">
        <v>1584</v>
      </c>
      <c r="P143" s="837"/>
      <c r="Q143" s="850">
        <v>176</v>
      </c>
    </row>
    <row r="144" spans="1:17" ht="14.4" customHeight="1" x14ac:dyDescent="0.3">
      <c r="A144" s="831" t="s">
        <v>5921</v>
      </c>
      <c r="B144" s="832" t="s">
        <v>5922</v>
      </c>
      <c r="C144" s="832" t="s">
        <v>4728</v>
      </c>
      <c r="D144" s="832" t="s">
        <v>6058</v>
      </c>
      <c r="E144" s="832" t="s">
        <v>6060</v>
      </c>
      <c r="F144" s="849">
        <v>1</v>
      </c>
      <c r="G144" s="849">
        <v>176</v>
      </c>
      <c r="H144" s="849">
        <v>3.8461538461538464E-2</v>
      </c>
      <c r="I144" s="849">
        <v>176</v>
      </c>
      <c r="J144" s="849">
        <v>26</v>
      </c>
      <c r="K144" s="849">
        <v>4576</v>
      </c>
      <c r="L144" s="849">
        <v>1</v>
      </c>
      <c r="M144" s="849">
        <v>176</v>
      </c>
      <c r="N144" s="849">
        <v>5</v>
      </c>
      <c r="O144" s="849">
        <v>880</v>
      </c>
      <c r="P144" s="837">
        <v>0.19230769230769232</v>
      </c>
      <c r="Q144" s="850">
        <v>176</v>
      </c>
    </row>
    <row r="145" spans="1:17" ht="14.4" customHeight="1" x14ac:dyDescent="0.3">
      <c r="A145" s="831" t="s">
        <v>5921</v>
      </c>
      <c r="B145" s="832" t="s">
        <v>5922</v>
      </c>
      <c r="C145" s="832" t="s">
        <v>4728</v>
      </c>
      <c r="D145" s="832" t="s">
        <v>6061</v>
      </c>
      <c r="E145" s="832" t="s">
        <v>6062</v>
      </c>
      <c r="F145" s="849"/>
      <c r="G145" s="849"/>
      <c r="H145" s="849"/>
      <c r="I145" s="849"/>
      <c r="J145" s="849">
        <v>2</v>
      </c>
      <c r="K145" s="849">
        <v>506</v>
      </c>
      <c r="L145" s="849">
        <v>1</v>
      </c>
      <c r="M145" s="849">
        <v>253</v>
      </c>
      <c r="N145" s="849"/>
      <c r="O145" s="849"/>
      <c r="P145" s="837"/>
      <c r="Q145" s="850"/>
    </row>
    <row r="146" spans="1:17" ht="14.4" customHeight="1" x14ac:dyDescent="0.3">
      <c r="A146" s="831" t="s">
        <v>5921</v>
      </c>
      <c r="B146" s="832" t="s">
        <v>5922</v>
      </c>
      <c r="C146" s="832" t="s">
        <v>4728</v>
      </c>
      <c r="D146" s="832" t="s">
        <v>6063</v>
      </c>
      <c r="E146" s="832" t="s">
        <v>6064</v>
      </c>
      <c r="F146" s="849">
        <v>323</v>
      </c>
      <c r="G146" s="849">
        <v>4845</v>
      </c>
      <c r="H146" s="849">
        <v>0.86133333333333328</v>
      </c>
      <c r="I146" s="849">
        <v>15</v>
      </c>
      <c r="J146" s="849">
        <v>375</v>
      </c>
      <c r="K146" s="849">
        <v>5625</v>
      </c>
      <c r="L146" s="849">
        <v>1</v>
      </c>
      <c r="M146" s="849">
        <v>15</v>
      </c>
      <c r="N146" s="849">
        <v>342</v>
      </c>
      <c r="O146" s="849">
        <v>5130</v>
      </c>
      <c r="P146" s="837">
        <v>0.91200000000000003</v>
      </c>
      <c r="Q146" s="850">
        <v>15</v>
      </c>
    </row>
    <row r="147" spans="1:17" ht="14.4" customHeight="1" x14ac:dyDescent="0.3">
      <c r="A147" s="831" t="s">
        <v>5921</v>
      </c>
      <c r="B147" s="832" t="s">
        <v>5922</v>
      </c>
      <c r="C147" s="832" t="s">
        <v>4728</v>
      </c>
      <c r="D147" s="832" t="s">
        <v>6063</v>
      </c>
      <c r="E147" s="832" t="s">
        <v>6065</v>
      </c>
      <c r="F147" s="849"/>
      <c r="G147" s="849"/>
      <c r="H147" s="849"/>
      <c r="I147" s="849"/>
      <c r="J147" s="849">
        <v>5</v>
      </c>
      <c r="K147" s="849">
        <v>75</v>
      </c>
      <c r="L147" s="849">
        <v>1</v>
      </c>
      <c r="M147" s="849">
        <v>15</v>
      </c>
      <c r="N147" s="849">
        <v>2</v>
      </c>
      <c r="O147" s="849">
        <v>30</v>
      </c>
      <c r="P147" s="837">
        <v>0.4</v>
      </c>
      <c r="Q147" s="850">
        <v>15</v>
      </c>
    </row>
    <row r="148" spans="1:17" ht="14.4" customHeight="1" x14ac:dyDescent="0.3">
      <c r="A148" s="831" t="s">
        <v>5921</v>
      </c>
      <c r="B148" s="832" t="s">
        <v>5922</v>
      </c>
      <c r="C148" s="832" t="s">
        <v>4728</v>
      </c>
      <c r="D148" s="832" t="s">
        <v>6066</v>
      </c>
      <c r="E148" s="832" t="s">
        <v>6067</v>
      </c>
      <c r="F148" s="849">
        <v>567</v>
      </c>
      <c r="G148" s="849">
        <v>13041</v>
      </c>
      <c r="H148" s="849">
        <v>1.0271739130434783</v>
      </c>
      <c r="I148" s="849">
        <v>23</v>
      </c>
      <c r="J148" s="849">
        <v>552</v>
      </c>
      <c r="K148" s="849">
        <v>12696</v>
      </c>
      <c r="L148" s="849">
        <v>1</v>
      </c>
      <c r="M148" s="849">
        <v>23</v>
      </c>
      <c r="N148" s="849">
        <v>606</v>
      </c>
      <c r="O148" s="849">
        <v>13938</v>
      </c>
      <c r="P148" s="837">
        <v>1.0978260869565217</v>
      </c>
      <c r="Q148" s="850">
        <v>23</v>
      </c>
    </row>
    <row r="149" spans="1:17" ht="14.4" customHeight="1" x14ac:dyDescent="0.3">
      <c r="A149" s="831" t="s">
        <v>5921</v>
      </c>
      <c r="B149" s="832" t="s">
        <v>5922</v>
      </c>
      <c r="C149" s="832" t="s">
        <v>4728</v>
      </c>
      <c r="D149" s="832" t="s">
        <v>6066</v>
      </c>
      <c r="E149" s="832" t="s">
        <v>6068</v>
      </c>
      <c r="F149" s="849"/>
      <c r="G149" s="849"/>
      <c r="H149" s="849"/>
      <c r="I149" s="849"/>
      <c r="J149" s="849">
        <v>2</v>
      </c>
      <c r="K149" s="849">
        <v>46</v>
      </c>
      <c r="L149" s="849">
        <v>1</v>
      </c>
      <c r="M149" s="849">
        <v>23</v>
      </c>
      <c r="N149" s="849"/>
      <c r="O149" s="849"/>
      <c r="P149" s="837"/>
      <c r="Q149" s="850"/>
    </row>
    <row r="150" spans="1:17" ht="14.4" customHeight="1" x14ac:dyDescent="0.3">
      <c r="A150" s="831" t="s">
        <v>5921</v>
      </c>
      <c r="B150" s="832" t="s">
        <v>5922</v>
      </c>
      <c r="C150" s="832" t="s">
        <v>4728</v>
      </c>
      <c r="D150" s="832" t="s">
        <v>6069</v>
      </c>
      <c r="E150" s="832" t="s">
        <v>6070</v>
      </c>
      <c r="F150" s="849"/>
      <c r="G150" s="849"/>
      <c r="H150" s="849"/>
      <c r="I150" s="849"/>
      <c r="J150" s="849">
        <v>1</v>
      </c>
      <c r="K150" s="849">
        <v>252</v>
      </c>
      <c r="L150" s="849">
        <v>1</v>
      </c>
      <c r="M150" s="849">
        <v>252</v>
      </c>
      <c r="N150" s="849"/>
      <c r="O150" s="849"/>
      <c r="P150" s="837"/>
      <c r="Q150" s="850"/>
    </row>
    <row r="151" spans="1:17" ht="14.4" customHeight="1" x14ac:dyDescent="0.3">
      <c r="A151" s="831" t="s">
        <v>5921</v>
      </c>
      <c r="B151" s="832" t="s">
        <v>5922</v>
      </c>
      <c r="C151" s="832" t="s">
        <v>4728</v>
      </c>
      <c r="D151" s="832" t="s">
        <v>6071</v>
      </c>
      <c r="E151" s="832" t="s">
        <v>6072</v>
      </c>
      <c r="F151" s="849">
        <v>5</v>
      </c>
      <c r="G151" s="849">
        <v>185</v>
      </c>
      <c r="H151" s="849">
        <v>1.25</v>
      </c>
      <c r="I151" s="849">
        <v>37</v>
      </c>
      <c r="J151" s="849">
        <v>4</v>
      </c>
      <c r="K151" s="849">
        <v>148</v>
      </c>
      <c r="L151" s="849">
        <v>1</v>
      </c>
      <c r="M151" s="849">
        <v>37</v>
      </c>
      <c r="N151" s="849"/>
      <c r="O151" s="849"/>
      <c r="P151" s="837"/>
      <c r="Q151" s="850"/>
    </row>
    <row r="152" spans="1:17" ht="14.4" customHeight="1" x14ac:dyDescent="0.3">
      <c r="A152" s="831" t="s">
        <v>5921</v>
      </c>
      <c r="B152" s="832" t="s">
        <v>5922</v>
      </c>
      <c r="C152" s="832" t="s">
        <v>4728</v>
      </c>
      <c r="D152" s="832" t="s">
        <v>6071</v>
      </c>
      <c r="E152" s="832" t="s">
        <v>6073</v>
      </c>
      <c r="F152" s="849"/>
      <c r="G152" s="849"/>
      <c r="H152" s="849"/>
      <c r="I152" s="849"/>
      <c r="J152" s="849">
        <v>2</v>
      </c>
      <c r="K152" s="849">
        <v>74</v>
      </c>
      <c r="L152" s="849">
        <v>1</v>
      </c>
      <c r="M152" s="849">
        <v>37</v>
      </c>
      <c r="N152" s="849">
        <v>2</v>
      </c>
      <c r="O152" s="849">
        <v>74</v>
      </c>
      <c r="P152" s="837">
        <v>1</v>
      </c>
      <c r="Q152" s="850">
        <v>37</v>
      </c>
    </row>
    <row r="153" spans="1:17" ht="14.4" customHeight="1" x14ac:dyDescent="0.3">
      <c r="A153" s="831" t="s">
        <v>5921</v>
      </c>
      <c r="B153" s="832" t="s">
        <v>5922</v>
      </c>
      <c r="C153" s="832" t="s">
        <v>4728</v>
      </c>
      <c r="D153" s="832" t="s">
        <v>6074</v>
      </c>
      <c r="E153" s="832" t="s">
        <v>6075</v>
      </c>
      <c r="F153" s="849"/>
      <c r="G153" s="849"/>
      <c r="H153" s="849"/>
      <c r="I153" s="849"/>
      <c r="J153" s="849">
        <v>15</v>
      </c>
      <c r="K153" s="849">
        <v>345</v>
      </c>
      <c r="L153" s="849">
        <v>1</v>
      </c>
      <c r="M153" s="849">
        <v>23</v>
      </c>
      <c r="N153" s="849"/>
      <c r="O153" s="849"/>
      <c r="P153" s="837"/>
      <c r="Q153" s="850"/>
    </row>
    <row r="154" spans="1:17" ht="14.4" customHeight="1" x14ac:dyDescent="0.3">
      <c r="A154" s="831" t="s">
        <v>5921</v>
      </c>
      <c r="B154" s="832" t="s">
        <v>5922</v>
      </c>
      <c r="C154" s="832" t="s">
        <v>4728</v>
      </c>
      <c r="D154" s="832" t="s">
        <v>6074</v>
      </c>
      <c r="E154" s="832" t="s">
        <v>6076</v>
      </c>
      <c r="F154" s="849">
        <v>7705</v>
      </c>
      <c r="G154" s="849">
        <v>177215</v>
      </c>
      <c r="H154" s="849">
        <v>0.99818629356134214</v>
      </c>
      <c r="I154" s="849">
        <v>23</v>
      </c>
      <c r="J154" s="849">
        <v>7719</v>
      </c>
      <c r="K154" s="849">
        <v>177537</v>
      </c>
      <c r="L154" s="849">
        <v>1</v>
      </c>
      <c r="M154" s="849">
        <v>23</v>
      </c>
      <c r="N154" s="849">
        <v>8299</v>
      </c>
      <c r="O154" s="849">
        <v>190877</v>
      </c>
      <c r="P154" s="837">
        <v>1.0751392667443969</v>
      </c>
      <c r="Q154" s="850">
        <v>23</v>
      </c>
    </row>
    <row r="155" spans="1:17" ht="14.4" customHeight="1" x14ac:dyDescent="0.3">
      <c r="A155" s="831" t="s">
        <v>5921</v>
      </c>
      <c r="B155" s="832" t="s">
        <v>5922</v>
      </c>
      <c r="C155" s="832" t="s">
        <v>4728</v>
      </c>
      <c r="D155" s="832" t="s">
        <v>6077</v>
      </c>
      <c r="E155" s="832" t="s">
        <v>6078</v>
      </c>
      <c r="F155" s="849"/>
      <c r="G155" s="849"/>
      <c r="H155" s="849"/>
      <c r="I155" s="849"/>
      <c r="J155" s="849"/>
      <c r="K155" s="849"/>
      <c r="L155" s="849"/>
      <c r="M155" s="849"/>
      <c r="N155" s="849">
        <v>4</v>
      </c>
      <c r="O155" s="849">
        <v>2352</v>
      </c>
      <c r="P155" s="837"/>
      <c r="Q155" s="850">
        <v>588</v>
      </c>
    </row>
    <row r="156" spans="1:17" ht="14.4" customHeight="1" x14ac:dyDescent="0.3">
      <c r="A156" s="831" t="s">
        <v>5921</v>
      </c>
      <c r="B156" s="832" t="s">
        <v>5922</v>
      </c>
      <c r="C156" s="832" t="s">
        <v>4728</v>
      </c>
      <c r="D156" s="832" t="s">
        <v>6079</v>
      </c>
      <c r="E156" s="832" t="s">
        <v>6080</v>
      </c>
      <c r="F156" s="849"/>
      <c r="G156" s="849"/>
      <c r="H156" s="849"/>
      <c r="I156" s="849"/>
      <c r="J156" s="849">
        <v>1</v>
      </c>
      <c r="K156" s="849">
        <v>331</v>
      </c>
      <c r="L156" s="849">
        <v>1</v>
      </c>
      <c r="M156" s="849">
        <v>331</v>
      </c>
      <c r="N156" s="849"/>
      <c r="O156" s="849"/>
      <c r="P156" s="837"/>
      <c r="Q156" s="850"/>
    </row>
    <row r="157" spans="1:17" ht="14.4" customHeight="1" x14ac:dyDescent="0.3">
      <c r="A157" s="831" t="s">
        <v>5921</v>
      </c>
      <c r="B157" s="832" t="s">
        <v>5922</v>
      </c>
      <c r="C157" s="832" t="s">
        <v>4728</v>
      </c>
      <c r="D157" s="832" t="s">
        <v>6081</v>
      </c>
      <c r="E157" s="832" t="s">
        <v>6082</v>
      </c>
      <c r="F157" s="849"/>
      <c r="G157" s="849"/>
      <c r="H157" s="849"/>
      <c r="I157" s="849"/>
      <c r="J157" s="849"/>
      <c r="K157" s="849"/>
      <c r="L157" s="849"/>
      <c r="M157" s="849"/>
      <c r="N157" s="849">
        <v>1</v>
      </c>
      <c r="O157" s="849">
        <v>277</v>
      </c>
      <c r="P157" s="837"/>
      <c r="Q157" s="850">
        <v>277</v>
      </c>
    </row>
    <row r="158" spans="1:17" ht="14.4" customHeight="1" x14ac:dyDescent="0.3">
      <c r="A158" s="831" t="s">
        <v>5921</v>
      </c>
      <c r="B158" s="832" t="s">
        <v>5922</v>
      </c>
      <c r="C158" s="832" t="s">
        <v>4728</v>
      </c>
      <c r="D158" s="832" t="s">
        <v>6083</v>
      </c>
      <c r="E158" s="832" t="s">
        <v>6084</v>
      </c>
      <c r="F158" s="849">
        <v>413</v>
      </c>
      <c r="G158" s="849">
        <v>11977</v>
      </c>
      <c r="H158" s="849">
        <v>0.94077448747152614</v>
      </c>
      <c r="I158" s="849">
        <v>29</v>
      </c>
      <c r="J158" s="849">
        <v>439</v>
      </c>
      <c r="K158" s="849">
        <v>12731</v>
      </c>
      <c r="L158" s="849">
        <v>1</v>
      </c>
      <c r="M158" s="849">
        <v>29</v>
      </c>
      <c r="N158" s="849">
        <v>444</v>
      </c>
      <c r="O158" s="849">
        <v>12876</v>
      </c>
      <c r="P158" s="837">
        <v>1.0113895216400912</v>
      </c>
      <c r="Q158" s="850">
        <v>29</v>
      </c>
    </row>
    <row r="159" spans="1:17" ht="14.4" customHeight="1" x14ac:dyDescent="0.3">
      <c r="A159" s="831" t="s">
        <v>5921</v>
      </c>
      <c r="B159" s="832" t="s">
        <v>5922</v>
      </c>
      <c r="C159" s="832" t="s">
        <v>4728</v>
      </c>
      <c r="D159" s="832" t="s">
        <v>6083</v>
      </c>
      <c r="E159" s="832" t="s">
        <v>6085</v>
      </c>
      <c r="F159" s="849">
        <v>6</v>
      </c>
      <c r="G159" s="849">
        <v>174</v>
      </c>
      <c r="H159" s="849">
        <v>6</v>
      </c>
      <c r="I159" s="849">
        <v>29</v>
      </c>
      <c r="J159" s="849">
        <v>1</v>
      </c>
      <c r="K159" s="849">
        <v>29</v>
      </c>
      <c r="L159" s="849">
        <v>1</v>
      </c>
      <c r="M159" s="849">
        <v>29</v>
      </c>
      <c r="N159" s="849"/>
      <c r="O159" s="849"/>
      <c r="P159" s="837"/>
      <c r="Q159" s="850"/>
    </row>
    <row r="160" spans="1:17" ht="14.4" customHeight="1" x14ac:dyDescent="0.3">
      <c r="A160" s="831" t="s">
        <v>5921</v>
      </c>
      <c r="B160" s="832" t="s">
        <v>5922</v>
      </c>
      <c r="C160" s="832" t="s">
        <v>4728</v>
      </c>
      <c r="D160" s="832" t="s">
        <v>6086</v>
      </c>
      <c r="E160" s="832" t="s">
        <v>6087</v>
      </c>
      <c r="F160" s="849"/>
      <c r="G160" s="849"/>
      <c r="H160" s="849"/>
      <c r="I160" s="849"/>
      <c r="J160" s="849">
        <v>1</v>
      </c>
      <c r="K160" s="849">
        <v>178</v>
      </c>
      <c r="L160" s="849">
        <v>1</v>
      </c>
      <c r="M160" s="849">
        <v>178</v>
      </c>
      <c r="N160" s="849"/>
      <c r="O160" s="849"/>
      <c r="P160" s="837"/>
      <c r="Q160" s="850"/>
    </row>
    <row r="161" spans="1:17" ht="14.4" customHeight="1" x14ac:dyDescent="0.3">
      <c r="A161" s="831" t="s">
        <v>5921</v>
      </c>
      <c r="B161" s="832" t="s">
        <v>5922</v>
      </c>
      <c r="C161" s="832" t="s">
        <v>4728</v>
      </c>
      <c r="D161" s="832" t="s">
        <v>6088</v>
      </c>
      <c r="E161" s="832" t="s">
        <v>6089</v>
      </c>
      <c r="F161" s="849">
        <v>1</v>
      </c>
      <c r="G161" s="849">
        <v>15</v>
      </c>
      <c r="H161" s="849">
        <v>0.16666666666666666</v>
      </c>
      <c r="I161" s="849">
        <v>15</v>
      </c>
      <c r="J161" s="849">
        <v>6</v>
      </c>
      <c r="K161" s="849">
        <v>90</v>
      </c>
      <c r="L161" s="849">
        <v>1</v>
      </c>
      <c r="M161" s="849">
        <v>15</v>
      </c>
      <c r="N161" s="849">
        <v>1</v>
      </c>
      <c r="O161" s="849">
        <v>15</v>
      </c>
      <c r="P161" s="837">
        <v>0.16666666666666666</v>
      </c>
      <c r="Q161" s="850">
        <v>15</v>
      </c>
    </row>
    <row r="162" spans="1:17" ht="14.4" customHeight="1" x14ac:dyDescent="0.3">
      <c r="A162" s="831" t="s">
        <v>5921</v>
      </c>
      <c r="B162" s="832" t="s">
        <v>5922</v>
      </c>
      <c r="C162" s="832" t="s">
        <v>4728</v>
      </c>
      <c r="D162" s="832" t="s">
        <v>6088</v>
      </c>
      <c r="E162" s="832" t="s">
        <v>6090</v>
      </c>
      <c r="F162" s="849"/>
      <c r="G162" s="849"/>
      <c r="H162" s="849"/>
      <c r="I162" s="849"/>
      <c r="J162" s="849">
        <v>1</v>
      </c>
      <c r="K162" s="849">
        <v>15</v>
      </c>
      <c r="L162" s="849">
        <v>1</v>
      </c>
      <c r="M162" s="849">
        <v>15</v>
      </c>
      <c r="N162" s="849"/>
      <c r="O162" s="849"/>
      <c r="P162" s="837"/>
      <c r="Q162" s="850"/>
    </row>
    <row r="163" spans="1:17" ht="14.4" customHeight="1" x14ac:dyDescent="0.3">
      <c r="A163" s="831" t="s">
        <v>5921</v>
      </c>
      <c r="B163" s="832" t="s">
        <v>5922</v>
      </c>
      <c r="C163" s="832" t="s">
        <v>4728</v>
      </c>
      <c r="D163" s="832" t="s">
        <v>6091</v>
      </c>
      <c r="E163" s="832" t="s">
        <v>6092</v>
      </c>
      <c r="F163" s="849">
        <v>1031</v>
      </c>
      <c r="G163" s="849">
        <v>19589</v>
      </c>
      <c r="H163" s="849">
        <v>0.88726333907056798</v>
      </c>
      <c r="I163" s="849">
        <v>19</v>
      </c>
      <c r="J163" s="849">
        <v>1162</v>
      </c>
      <c r="K163" s="849">
        <v>22078</v>
      </c>
      <c r="L163" s="849">
        <v>1</v>
      </c>
      <c r="M163" s="849">
        <v>19</v>
      </c>
      <c r="N163" s="849">
        <v>1063</v>
      </c>
      <c r="O163" s="849">
        <v>20197</v>
      </c>
      <c r="P163" s="837">
        <v>0.91480206540447506</v>
      </c>
      <c r="Q163" s="850">
        <v>19</v>
      </c>
    </row>
    <row r="164" spans="1:17" ht="14.4" customHeight="1" x14ac:dyDescent="0.3">
      <c r="A164" s="831" t="s">
        <v>5921</v>
      </c>
      <c r="B164" s="832" t="s">
        <v>5922</v>
      </c>
      <c r="C164" s="832" t="s">
        <v>4728</v>
      </c>
      <c r="D164" s="832" t="s">
        <v>6091</v>
      </c>
      <c r="E164" s="832" t="s">
        <v>6093</v>
      </c>
      <c r="F164" s="849">
        <v>7</v>
      </c>
      <c r="G164" s="849">
        <v>133</v>
      </c>
      <c r="H164" s="849">
        <v>2.3333333333333335</v>
      </c>
      <c r="I164" s="849">
        <v>19</v>
      </c>
      <c r="J164" s="849">
        <v>3</v>
      </c>
      <c r="K164" s="849">
        <v>57</v>
      </c>
      <c r="L164" s="849">
        <v>1</v>
      </c>
      <c r="M164" s="849">
        <v>19</v>
      </c>
      <c r="N164" s="849">
        <v>1</v>
      </c>
      <c r="O164" s="849">
        <v>19</v>
      </c>
      <c r="P164" s="837">
        <v>0.33333333333333331</v>
      </c>
      <c r="Q164" s="850">
        <v>19</v>
      </c>
    </row>
    <row r="165" spans="1:17" ht="14.4" customHeight="1" x14ac:dyDescent="0.3">
      <c r="A165" s="831" t="s">
        <v>5921</v>
      </c>
      <c r="B165" s="832" t="s">
        <v>5922</v>
      </c>
      <c r="C165" s="832" t="s">
        <v>4728</v>
      </c>
      <c r="D165" s="832" t="s">
        <v>6094</v>
      </c>
      <c r="E165" s="832" t="s">
        <v>6095</v>
      </c>
      <c r="F165" s="849"/>
      <c r="G165" s="849"/>
      <c r="H165" s="849"/>
      <c r="I165" s="849"/>
      <c r="J165" s="849">
        <v>7</v>
      </c>
      <c r="K165" s="849">
        <v>140</v>
      </c>
      <c r="L165" s="849">
        <v>1</v>
      </c>
      <c r="M165" s="849">
        <v>20</v>
      </c>
      <c r="N165" s="849"/>
      <c r="O165" s="849"/>
      <c r="P165" s="837"/>
      <c r="Q165" s="850"/>
    </row>
    <row r="166" spans="1:17" ht="14.4" customHeight="1" x14ac:dyDescent="0.3">
      <c r="A166" s="831" t="s">
        <v>5921</v>
      </c>
      <c r="B166" s="832" t="s">
        <v>5922</v>
      </c>
      <c r="C166" s="832" t="s">
        <v>4728</v>
      </c>
      <c r="D166" s="832" t="s">
        <v>6094</v>
      </c>
      <c r="E166" s="832" t="s">
        <v>6096</v>
      </c>
      <c r="F166" s="849">
        <v>3271</v>
      </c>
      <c r="G166" s="849">
        <v>65420</v>
      </c>
      <c r="H166" s="849">
        <v>0.94619612380676887</v>
      </c>
      <c r="I166" s="849">
        <v>20</v>
      </c>
      <c r="J166" s="849">
        <v>3457</v>
      </c>
      <c r="K166" s="849">
        <v>69140</v>
      </c>
      <c r="L166" s="849">
        <v>1</v>
      </c>
      <c r="M166" s="849">
        <v>20</v>
      </c>
      <c r="N166" s="849">
        <v>3325</v>
      </c>
      <c r="O166" s="849">
        <v>66500</v>
      </c>
      <c r="P166" s="837">
        <v>0.9618166039919005</v>
      </c>
      <c r="Q166" s="850">
        <v>20</v>
      </c>
    </row>
    <row r="167" spans="1:17" ht="14.4" customHeight="1" x14ac:dyDescent="0.3">
      <c r="A167" s="831" t="s">
        <v>5921</v>
      </c>
      <c r="B167" s="832" t="s">
        <v>5922</v>
      </c>
      <c r="C167" s="832" t="s">
        <v>4728</v>
      </c>
      <c r="D167" s="832" t="s">
        <v>6097</v>
      </c>
      <c r="E167" s="832" t="s">
        <v>6098</v>
      </c>
      <c r="F167" s="849"/>
      <c r="G167" s="849"/>
      <c r="H167" s="849"/>
      <c r="I167" s="849"/>
      <c r="J167" s="849">
        <v>1</v>
      </c>
      <c r="K167" s="849">
        <v>268</v>
      </c>
      <c r="L167" s="849">
        <v>1</v>
      </c>
      <c r="M167" s="849">
        <v>268</v>
      </c>
      <c r="N167" s="849"/>
      <c r="O167" s="849"/>
      <c r="P167" s="837"/>
      <c r="Q167" s="850"/>
    </row>
    <row r="168" spans="1:17" ht="14.4" customHeight="1" x14ac:dyDescent="0.3">
      <c r="A168" s="831" t="s">
        <v>5921</v>
      </c>
      <c r="B168" s="832" t="s">
        <v>5922</v>
      </c>
      <c r="C168" s="832" t="s">
        <v>4728</v>
      </c>
      <c r="D168" s="832" t="s">
        <v>6099</v>
      </c>
      <c r="E168" s="832" t="s">
        <v>6100</v>
      </c>
      <c r="F168" s="849">
        <v>8</v>
      </c>
      <c r="G168" s="849">
        <v>672</v>
      </c>
      <c r="H168" s="849">
        <v>1.6</v>
      </c>
      <c r="I168" s="849">
        <v>84</v>
      </c>
      <c r="J168" s="849">
        <v>5</v>
      </c>
      <c r="K168" s="849">
        <v>420</v>
      </c>
      <c r="L168" s="849">
        <v>1</v>
      </c>
      <c r="M168" s="849">
        <v>84</v>
      </c>
      <c r="N168" s="849"/>
      <c r="O168" s="849"/>
      <c r="P168" s="837"/>
      <c r="Q168" s="850"/>
    </row>
    <row r="169" spans="1:17" ht="14.4" customHeight="1" x14ac:dyDescent="0.3">
      <c r="A169" s="831" t="s">
        <v>5921</v>
      </c>
      <c r="B169" s="832" t="s">
        <v>5922</v>
      </c>
      <c r="C169" s="832" t="s">
        <v>4728</v>
      </c>
      <c r="D169" s="832" t="s">
        <v>6099</v>
      </c>
      <c r="E169" s="832" t="s">
        <v>6101</v>
      </c>
      <c r="F169" s="849">
        <v>1</v>
      </c>
      <c r="G169" s="849">
        <v>84</v>
      </c>
      <c r="H169" s="849">
        <v>1</v>
      </c>
      <c r="I169" s="849">
        <v>84</v>
      </c>
      <c r="J169" s="849">
        <v>1</v>
      </c>
      <c r="K169" s="849">
        <v>84</v>
      </c>
      <c r="L169" s="849">
        <v>1</v>
      </c>
      <c r="M169" s="849">
        <v>84</v>
      </c>
      <c r="N169" s="849">
        <v>1</v>
      </c>
      <c r="O169" s="849">
        <v>84</v>
      </c>
      <c r="P169" s="837">
        <v>1</v>
      </c>
      <c r="Q169" s="850">
        <v>84</v>
      </c>
    </row>
    <row r="170" spans="1:17" ht="14.4" customHeight="1" x14ac:dyDescent="0.3">
      <c r="A170" s="831" t="s">
        <v>5921</v>
      </c>
      <c r="B170" s="832" t="s">
        <v>5922</v>
      </c>
      <c r="C170" s="832" t="s">
        <v>4728</v>
      </c>
      <c r="D170" s="832" t="s">
        <v>6102</v>
      </c>
      <c r="E170" s="832" t="s">
        <v>6103</v>
      </c>
      <c r="F170" s="849"/>
      <c r="G170" s="849"/>
      <c r="H170" s="849"/>
      <c r="I170" s="849"/>
      <c r="J170" s="849"/>
      <c r="K170" s="849"/>
      <c r="L170" s="849"/>
      <c r="M170" s="849"/>
      <c r="N170" s="849">
        <v>2</v>
      </c>
      <c r="O170" s="849">
        <v>530</v>
      </c>
      <c r="P170" s="837"/>
      <c r="Q170" s="850">
        <v>265</v>
      </c>
    </row>
    <row r="171" spans="1:17" ht="14.4" customHeight="1" x14ac:dyDescent="0.3">
      <c r="A171" s="831" t="s">
        <v>5921</v>
      </c>
      <c r="B171" s="832" t="s">
        <v>5922</v>
      </c>
      <c r="C171" s="832" t="s">
        <v>4728</v>
      </c>
      <c r="D171" s="832" t="s">
        <v>6104</v>
      </c>
      <c r="E171" s="832" t="s">
        <v>6105</v>
      </c>
      <c r="F171" s="849"/>
      <c r="G171" s="849"/>
      <c r="H171" s="849"/>
      <c r="I171" s="849"/>
      <c r="J171" s="849">
        <v>1</v>
      </c>
      <c r="K171" s="849">
        <v>78</v>
      </c>
      <c r="L171" s="849">
        <v>1</v>
      </c>
      <c r="M171" s="849">
        <v>78</v>
      </c>
      <c r="N171" s="849"/>
      <c r="O171" s="849"/>
      <c r="P171" s="837"/>
      <c r="Q171" s="850"/>
    </row>
    <row r="172" spans="1:17" ht="14.4" customHeight="1" x14ac:dyDescent="0.3">
      <c r="A172" s="831" t="s">
        <v>5921</v>
      </c>
      <c r="B172" s="832" t="s">
        <v>5922</v>
      </c>
      <c r="C172" s="832" t="s">
        <v>4728</v>
      </c>
      <c r="D172" s="832" t="s">
        <v>6104</v>
      </c>
      <c r="E172" s="832" t="s">
        <v>6106</v>
      </c>
      <c r="F172" s="849"/>
      <c r="G172" s="849"/>
      <c r="H172" s="849"/>
      <c r="I172" s="849"/>
      <c r="J172" s="849">
        <v>3</v>
      </c>
      <c r="K172" s="849">
        <v>234</v>
      </c>
      <c r="L172" s="849">
        <v>1</v>
      </c>
      <c r="M172" s="849">
        <v>78</v>
      </c>
      <c r="N172" s="849"/>
      <c r="O172" s="849"/>
      <c r="P172" s="837"/>
      <c r="Q172" s="850"/>
    </row>
    <row r="173" spans="1:17" ht="14.4" customHeight="1" x14ac:dyDescent="0.3">
      <c r="A173" s="831" t="s">
        <v>5921</v>
      </c>
      <c r="B173" s="832" t="s">
        <v>5922</v>
      </c>
      <c r="C173" s="832" t="s">
        <v>4728</v>
      </c>
      <c r="D173" s="832" t="s">
        <v>6107</v>
      </c>
      <c r="E173" s="832" t="s">
        <v>6108</v>
      </c>
      <c r="F173" s="849">
        <v>3</v>
      </c>
      <c r="G173" s="849">
        <v>63</v>
      </c>
      <c r="H173" s="849">
        <v>1.5</v>
      </c>
      <c r="I173" s="849">
        <v>21</v>
      </c>
      <c r="J173" s="849">
        <v>2</v>
      </c>
      <c r="K173" s="849">
        <v>42</v>
      </c>
      <c r="L173" s="849">
        <v>1</v>
      </c>
      <c r="M173" s="849">
        <v>21</v>
      </c>
      <c r="N173" s="849"/>
      <c r="O173" s="849"/>
      <c r="P173" s="837"/>
      <c r="Q173" s="850"/>
    </row>
    <row r="174" spans="1:17" ht="14.4" customHeight="1" x14ac:dyDescent="0.3">
      <c r="A174" s="831" t="s">
        <v>5921</v>
      </c>
      <c r="B174" s="832" t="s">
        <v>5922</v>
      </c>
      <c r="C174" s="832" t="s">
        <v>4728</v>
      </c>
      <c r="D174" s="832" t="s">
        <v>6109</v>
      </c>
      <c r="E174" s="832" t="s">
        <v>6110</v>
      </c>
      <c r="F174" s="849">
        <v>109</v>
      </c>
      <c r="G174" s="849">
        <v>2398</v>
      </c>
      <c r="H174" s="849">
        <v>0.99090909090909096</v>
      </c>
      <c r="I174" s="849">
        <v>22</v>
      </c>
      <c r="J174" s="849">
        <v>110</v>
      </c>
      <c r="K174" s="849">
        <v>2420</v>
      </c>
      <c r="L174" s="849">
        <v>1</v>
      </c>
      <c r="M174" s="849">
        <v>22</v>
      </c>
      <c r="N174" s="849">
        <v>143</v>
      </c>
      <c r="O174" s="849">
        <v>3146</v>
      </c>
      <c r="P174" s="837">
        <v>1.3</v>
      </c>
      <c r="Q174" s="850">
        <v>22</v>
      </c>
    </row>
    <row r="175" spans="1:17" ht="14.4" customHeight="1" x14ac:dyDescent="0.3">
      <c r="A175" s="831" t="s">
        <v>5921</v>
      </c>
      <c r="B175" s="832" t="s">
        <v>5922</v>
      </c>
      <c r="C175" s="832" t="s">
        <v>4728</v>
      </c>
      <c r="D175" s="832" t="s">
        <v>6109</v>
      </c>
      <c r="E175" s="832" t="s">
        <v>6111</v>
      </c>
      <c r="F175" s="849">
        <v>8</v>
      </c>
      <c r="G175" s="849">
        <v>176</v>
      </c>
      <c r="H175" s="849"/>
      <c r="I175" s="849">
        <v>22</v>
      </c>
      <c r="J175" s="849"/>
      <c r="K175" s="849"/>
      <c r="L175" s="849"/>
      <c r="M175" s="849"/>
      <c r="N175" s="849">
        <v>1</v>
      </c>
      <c r="O175" s="849">
        <v>22</v>
      </c>
      <c r="P175" s="837"/>
      <c r="Q175" s="850">
        <v>22</v>
      </c>
    </row>
    <row r="176" spans="1:17" ht="14.4" customHeight="1" x14ac:dyDescent="0.3">
      <c r="A176" s="831" t="s">
        <v>5921</v>
      </c>
      <c r="B176" s="832" t="s">
        <v>5922</v>
      </c>
      <c r="C176" s="832" t="s">
        <v>4728</v>
      </c>
      <c r="D176" s="832" t="s">
        <v>6112</v>
      </c>
      <c r="E176" s="832" t="s">
        <v>6113</v>
      </c>
      <c r="F176" s="849"/>
      <c r="G176" s="849"/>
      <c r="H176" s="849"/>
      <c r="I176" s="849"/>
      <c r="J176" s="849">
        <v>1</v>
      </c>
      <c r="K176" s="849">
        <v>172</v>
      </c>
      <c r="L176" s="849">
        <v>1</v>
      </c>
      <c r="M176" s="849">
        <v>172</v>
      </c>
      <c r="N176" s="849"/>
      <c r="O176" s="849"/>
      <c r="P176" s="837"/>
      <c r="Q176" s="850"/>
    </row>
    <row r="177" spans="1:17" ht="14.4" customHeight="1" x14ac:dyDescent="0.3">
      <c r="A177" s="831" t="s">
        <v>5921</v>
      </c>
      <c r="B177" s="832" t="s">
        <v>5922</v>
      </c>
      <c r="C177" s="832" t="s">
        <v>4728</v>
      </c>
      <c r="D177" s="832" t="s">
        <v>6112</v>
      </c>
      <c r="E177" s="832" t="s">
        <v>6114</v>
      </c>
      <c r="F177" s="849"/>
      <c r="G177" s="849"/>
      <c r="H177" s="849"/>
      <c r="I177" s="849"/>
      <c r="J177" s="849"/>
      <c r="K177" s="849"/>
      <c r="L177" s="849"/>
      <c r="M177" s="849"/>
      <c r="N177" s="849">
        <v>2</v>
      </c>
      <c r="O177" s="849">
        <v>344</v>
      </c>
      <c r="P177" s="837"/>
      <c r="Q177" s="850">
        <v>172</v>
      </c>
    </row>
    <row r="178" spans="1:17" ht="14.4" customHeight="1" x14ac:dyDescent="0.3">
      <c r="A178" s="831" t="s">
        <v>5921</v>
      </c>
      <c r="B178" s="832" t="s">
        <v>5922</v>
      </c>
      <c r="C178" s="832" t="s">
        <v>4728</v>
      </c>
      <c r="D178" s="832" t="s">
        <v>6115</v>
      </c>
      <c r="E178" s="832" t="s">
        <v>6116</v>
      </c>
      <c r="F178" s="849"/>
      <c r="G178" s="849"/>
      <c r="H178" s="849"/>
      <c r="I178" s="849"/>
      <c r="J178" s="849">
        <v>1</v>
      </c>
      <c r="K178" s="849">
        <v>495</v>
      </c>
      <c r="L178" s="849">
        <v>1</v>
      </c>
      <c r="M178" s="849">
        <v>495</v>
      </c>
      <c r="N178" s="849"/>
      <c r="O178" s="849"/>
      <c r="P178" s="837"/>
      <c r="Q178" s="850"/>
    </row>
    <row r="179" spans="1:17" ht="14.4" customHeight="1" x14ac:dyDescent="0.3">
      <c r="A179" s="831" t="s">
        <v>5921</v>
      </c>
      <c r="B179" s="832" t="s">
        <v>5922</v>
      </c>
      <c r="C179" s="832" t="s">
        <v>4728</v>
      </c>
      <c r="D179" s="832" t="s">
        <v>6117</v>
      </c>
      <c r="E179" s="832" t="s">
        <v>6118</v>
      </c>
      <c r="F179" s="849"/>
      <c r="G179" s="849"/>
      <c r="H179" s="849"/>
      <c r="I179" s="849"/>
      <c r="J179" s="849">
        <v>1</v>
      </c>
      <c r="K179" s="849">
        <v>579</v>
      </c>
      <c r="L179" s="849">
        <v>1</v>
      </c>
      <c r="M179" s="849">
        <v>579</v>
      </c>
      <c r="N179" s="849"/>
      <c r="O179" s="849"/>
      <c r="P179" s="837"/>
      <c r="Q179" s="850"/>
    </row>
    <row r="180" spans="1:17" ht="14.4" customHeight="1" x14ac:dyDescent="0.3">
      <c r="A180" s="831" t="s">
        <v>5921</v>
      </c>
      <c r="B180" s="832" t="s">
        <v>5922</v>
      </c>
      <c r="C180" s="832" t="s">
        <v>4728</v>
      </c>
      <c r="D180" s="832" t="s">
        <v>6117</v>
      </c>
      <c r="E180" s="832" t="s">
        <v>6119</v>
      </c>
      <c r="F180" s="849">
        <v>1</v>
      </c>
      <c r="G180" s="849">
        <v>579</v>
      </c>
      <c r="H180" s="849"/>
      <c r="I180" s="849">
        <v>579</v>
      </c>
      <c r="J180" s="849"/>
      <c r="K180" s="849"/>
      <c r="L180" s="849"/>
      <c r="M180" s="849"/>
      <c r="N180" s="849"/>
      <c r="O180" s="849"/>
      <c r="P180" s="837"/>
      <c r="Q180" s="850"/>
    </row>
    <row r="181" spans="1:17" ht="14.4" customHeight="1" x14ac:dyDescent="0.3">
      <c r="A181" s="831" t="s">
        <v>5921</v>
      </c>
      <c r="B181" s="832" t="s">
        <v>5922</v>
      </c>
      <c r="C181" s="832" t="s">
        <v>4728</v>
      </c>
      <c r="D181" s="832" t="s">
        <v>5842</v>
      </c>
      <c r="E181" s="832" t="s">
        <v>5843</v>
      </c>
      <c r="F181" s="849">
        <v>1</v>
      </c>
      <c r="G181" s="849">
        <v>1011</v>
      </c>
      <c r="H181" s="849"/>
      <c r="I181" s="849">
        <v>1011</v>
      </c>
      <c r="J181" s="849"/>
      <c r="K181" s="849"/>
      <c r="L181" s="849"/>
      <c r="M181" s="849"/>
      <c r="N181" s="849"/>
      <c r="O181" s="849"/>
      <c r="P181" s="837"/>
      <c r="Q181" s="850"/>
    </row>
    <row r="182" spans="1:17" ht="14.4" customHeight="1" x14ac:dyDescent="0.3">
      <c r="A182" s="831" t="s">
        <v>5921</v>
      </c>
      <c r="B182" s="832" t="s">
        <v>5922</v>
      </c>
      <c r="C182" s="832" t="s">
        <v>4728</v>
      </c>
      <c r="D182" s="832" t="s">
        <v>6120</v>
      </c>
      <c r="E182" s="832" t="s">
        <v>6121</v>
      </c>
      <c r="F182" s="849"/>
      <c r="G182" s="849"/>
      <c r="H182" s="849"/>
      <c r="I182" s="849"/>
      <c r="J182" s="849">
        <v>1</v>
      </c>
      <c r="K182" s="849">
        <v>168</v>
      </c>
      <c r="L182" s="849">
        <v>1</v>
      </c>
      <c r="M182" s="849">
        <v>168</v>
      </c>
      <c r="N182" s="849">
        <v>1</v>
      </c>
      <c r="O182" s="849">
        <v>168</v>
      </c>
      <c r="P182" s="837">
        <v>1</v>
      </c>
      <c r="Q182" s="850">
        <v>168</v>
      </c>
    </row>
    <row r="183" spans="1:17" ht="14.4" customHeight="1" x14ac:dyDescent="0.3">
      <c r="A183" s="831" t="s">
        <v>5921</v>
      </c>
      <c r="B183" s="832" t="s">
        <v>5922</v>
      </c>
      <c r="C183" s="832" t="s">
        <v>4728</v>
      </c>
      <c r="D183" s="832" t="s">
        <v>6122</v>
      </c>
      <c r="E183" s="832" t="s">
        <v>6123</v>
      </c>
      <c r="F183" s="849">
        <v>2</v>
      </c>
      <c r="G183" s="849">
        <v>254</v>
      </c>
      <c r="H183" s="849">
        <v>1</v>
      </c>
      <c r="I183" s="849">
        <v>127</v>
      </c>
      <c r="J183" s="849">
        <v>2</v>
      </c>
      <c r="K183" s="849">
        <v>254</v>
      </c>
      <c r="L183" s="849">
        <v>1</v>
      </c>
      <c r="M183" s="849">
        <v>127</v>
      </c>
      <c r="N183" s="849"/>
      <c r="O183" s="849"/>
      <c r="P183" s="837"/>
      <c r="Q183" s="850"/>
    </row>
    <row r="184" spans="1:17" ht="14.4" customHeight="1" x14ac:dyDescent="0.3">
      <c r="A184" s="831" t="s">
        <v>5921</v>
      </c>
      <c r="B184" s="832" t="s">
        <v>5922</v>
      </c>
      <c r="C184" s="832" t="s">
        <v>4728</v>
      </c>
      <c r="D184" s="832" t="s">
        <v>6122</v>
      </c>
      <c r="E184" s="832" t="s">
        <v>6124</v>
      </c>
      <c r="F184" s="849">
        <v>1</v>
      </c>
      <c r="G184" s="849">
        <v>127</v>
      </c>
      <c r="H184" s="849"/>
      <c r="I184" s="849">
        <v>127</v>
      </c>
      <c r="J184" s="849"/>
      <c r="K184" s="849"/>
      <c r="L184" s="849"/>
      <c r="M184" s="849"/>
      <c r="N184" s="849"/>
      <c r="O184" s="849"/>
      <c r="P184" s="837"/>
      <c r="Q184" s="850"/>
    </row>
    <row r="185" spans="1:17" ht="14.4" customHeight="1" x14ac:dyDescent="0.3">
      <c r="A185" s="831" t="s">
        <v>5921</v>
      </c>
      <c r="B185" s="832" t="s">
        <v>5922</v>
      </c>
      <c r="C185" s="832" t="s">
        <v>4728</v>
      </c>
      <c r="D185" s="832" t="s">
        <v>6125</v>
      </c>
      <c r="E185" s="832" t="s">
        <v>6126</v>
      </c>
      <c r="F185" s="849">
        <v>1</v>
      </c>
      <c r="G185" s="849">
        <v>310</v>
      </c>
      <c r="H185" s="849"/>
      <c r="I185" s="849">
        <v>310</v>
      </c>
      <c r="J185" s="849"/>
      <c r="K185" s="849"/>
      <c r="L185" s="849"/>
      <c r="M185" s="849"/>
      <c r="N185" s="849"/>
      <c r="O185" s="849"/>
      <c r="P185" s="837"/>
      <c r="Q185" s="850"/>
    </row>
    <row r="186" spans="1:17" ht="14.4" customHeight="1" x14ac:dyDescent="0.3">
      <c r="A186" s="831" t="s">
        <v>5921</v>
      </c>
      <c r="B186" s="832" t="s">
        <v>5922</v>
      </c>
      <c r="C186" s="832" t="s">
        <v>4728</v>
      </c>
      <c r="D186" s="832" t="s">
        <v>6127</v>
      </c>
      <c r="E186" s="832" t="s">
        <v>6128</v>
      </c>
      <c r="F186" s="849">
        <v>4</v>
      </c>
      <c r="G186" s="849">
        <v>92</v>
      </c>
      <c r="H186" s="849"/>
      <c r="I186" s="849">
        <v>23</v>
      </c>
      <c r="J186" s="849"/>
      <c r="K186" s="849"/>
      <c r="L186" s="849"/>
      <c r="M186" s="849"/>
      <c r="N186" s="849">
        <v>2</v>
      </c>
      <c r="O186" s="849">
        <v>46</v>
      </c>
      <c r="P186" s="837"/>
      <c r="Q186" s="850">
        <v>23</v>
      </c>
    </row>
    <row r="187" spans="1:17" ht="14.4" customHeight="1" x14ac:dyDescent="0.3">
      <c r="A187" s="831" t="s">
        <v>5921</v>
      </c>
      <c r="B187" s="832" t="s">
        <v>5922</v>
      </c>
      <c r="C187" s="832" t="s">
        <v>4728</v>
      </c>
      <c r="D187" s="832" t="s">
        <v>6127</v>
      </c>
      <c r="E187" s="832" t="s">
        <v>6129</v>
      </c>
      <c r="F187" s="849">
        <v>5</v>
      </c>
      <c r="G187" s="849">
        <v>115</v>
      </c>
      <c r="H187" s="849">
        <v>0.21739130434782608</v>
      </c>
      <c r="I187" s="849">
        <v>23</v>
      </c>
      <c r="J187" s="849">
        <v>23</v>
      </c>
      <c r="K187" s="849">
        <v>529</v>
      </c>
      <c r="L187" s="849">
        <v>1</v>
      </c>
      <c r="M187" s="849">
        <v>23</v>
      </c>
      <c r="N187" s="849">
        <v>7</v>
      </c>
      <c r="O187" s="849">
        <v>161</v>
      </c>
      <c r="P187" s="837">
        <v>0.30434782608695654</v>
      </c>
      <c r="Q187" s="850">
        <v>23</v>
      </c>
    </row>
    <row r="188" spans="1:17" ht="14.4" customHeight="1" x14ac:dyDescent="0.3">
      <c r="A188" s="831" t="s">
        <v>5921</v>
      </c>
      <c r="B188" s="832" t="s">
        <v>5922</v>
      </c>
      <c r="C188" s="832" t="s">
        <v>4728</v>
      </c>
      <c r="D188" s="832" t="s">
        <v>6130</v>
      </c>
      <c r="E188" s="832" t="s">
        <v>6131</v>
      </c>
      <c r="F188" s="849">
        <v>2</v>
      </c>
      <c r="G188" s="849">
        <v>34</v>
      </c>
      <c r="H188" s="849"/>
      <c r="I188" s="849">
        <v>17</v>
      </c>
      <c r="J188" s="849"/>
      <c r="K188" s="849"/>
      <c r="L188" s="849"/>
      <c r="M188" s="849"/>
      <c r="N188" s="849"/>
      <c r="O188" s="849"/>
      <c r="P188" s="837"/>
      <c r="Q188" s="850"/>
    </row>
    <row r="189" spans="1:17" ht="14.4" customHeight="1" x14ac:dyDescent="0.3">
      <c r="A189" s="831" t="s">
        <v>5921</v>
      </c>
      <c r="B189" s="832" t="s">
        <v>5922</v>
      </c>
      <c r="C189" s="832" t="s">
        <v>4728</v>
      </c>
      <c r="D189" s="832" t="s">
        <v>6130</v>
      </c>
      <c r="E189" s="832" t="s">
        <v>6132</v>
      </c>
      <c r="F189" s="849"/>
      <c r="G189" s="849"/>
      <c r="H189" s="849"/>
      <c r="I189" s="849"/>
      <c r="J189" s="849">
        <v>1</v>
      </c>
      <c r="K189" s="849">
        <v>17</v>
      </c>
      <c r="L189" s="849">
        <v>1</v>
      </c>
      <c r="M189" s="849">
        <v>17</v>
      </c>
      <c r="N189" s="849"/>
      <c r="O189" s="849"/>
      <c r="P189" s="837"/>
      <c r="Q189" s="850"/>
    </row>
    <row r="190" spans="1:17" ht="14.4" customHeight="1" x14ac:dyDescent="0.3">
      <c r="A190" s="831" t="s">
        <v>5921</v>
      </c>
      <c r="B190" s="832" t="s">
        <v>5922</v>
      </c>
      <c r="C190" s="832" t="s">
        <v>4728</v>
      </c>
      <c r="D190" s="832" t="s">
        <v>6133</v>
      </c>
      <c r="E190" s="832" t="s">
        <v>6134</v>
      </c>
      <c r="F190" s="849"/>
      <c r="G190" s="849"/>
      <c r="H190" s="849"/>
      <c r="I190" s="849"/>
      <c r="J190" s="849">
        <v>2</v>
      </c>
      <c r="K190" s="849">
        <v>266</v>
      </c>
      <c r="L190" s="849">
        <v>1</v>
      </c>
      <c r="M190" s="849">
        <v>133</v>
      </c>
      <c r="N190" s="849"/>
      <c r="O190" s="849"/>
      <c r="P190" s="837"/>
      <c r="Q190" s="850"/>
    </row>
    <row r="191" spans="1:17" ht="14.4" customHeight="1" x14ac:dyDescent="0.3">
      <c r="A191" s="831" t="s">
        <v>5921</v>
      </c>
      <c r="B191" s="832" t="s">
        <v>5922</v>
      </c>
      <c r="C191" s="832" t="s">
        <v>4728</v>
      </c>
      <c r="D191" s="832" t="s">
        <v>6133</v>
      </c>
      <c r="E191" s="832" t="s">
        <v>6135</v>
      </c>
      <c r="F191" s="849">
        <v>1</v>
      </c>
      <c r="G191" s="849">
        <v>133</v>
      </c>
      <c r="H191" s="849"/>
      <c r="I191" s="849">
        <v>133</v>
      </c>
      <c r="J191" s="849"/>
      <c r="K191" s="849"/>
      <c r="L191" s="849"/>
      <c r="M191" s="849"/>
      <c r="N191" s="849">
        <v>1</v>
      </c>
      <c r="O191" s="849">
        <v>133</v>
      </c>
      <c r="P191" s="837"/>
      <c r="Q191" s="850">
        <v>133</v>
      </c>
    </row>
    <row r="192" spans="1:17" ht="14.4" customHeight="1" x14ac:dyDescent="0.3">
      <c r="A192" s="831" t="s">
        <v>5921</v>
      </c>
      <c r="B192" s="832" t="s">
        <v>5922</v>
      </c>
      <c r="C192" s="832" t="s">
        <v>4728</v>
      </c>
      <c r="D192" s="832" t="s">
        <v>6136</v>
      </c>
      <c r="E192" s="832" t="s">
        <v>6137</v>
      </c>
      <c r="F192" s="849"/>
      <c r="G192" s="849"/>
      <c r="H192" s="849"/>
      <c r="I192" s="849"/>
      <c r="J192" s="849">
        <v>1</v>
      </c>
      <c r="K192" s="849">
        <v>651</v>
      </c>
      <c r="L192" s="849">
        <v>1</v>
      </c>
      <c r="M192" s="849">
        <v>651</v>
      </c>
      <c r="N192" s="849"/>
      <c r="O192" s="849"/>
      <c r="P192" s="837"/>
      <c r="Q192" s="850"/>
    </row>
    <row r="193" spans="1:17" ht="14.4" customHeight="1" x14ac:dyDescent="0.3">
      <c r="A193" s="831" t="s">
        <v>5921</v>
      </c>
      <c r="B193" s="832" t="s">
        <v>5922</v>
      </c>
      <c r="C193" s="832" t="s">
        <v>4728</v>
      </c>
      <c r="D193" s="832" t="s">
        <v>6138</v>
      </c>
      <c r="E193" s="832" t="s">
        <v>6139</v>
      </c>
      <c r="F193" s="849">
        <v>198</v>
      </c>
      <c r="G193" s="849">
        <v>58212</v>
      </c>
      <c r="H193" s="849">
        <v>0.96585365853658534</v>
      </c>
      <c r="I193" s="849">
        <v>294</v>
      </c>
      <c r="J193" s="849">
        <v>205</v>
      </c>
      <c r="K193" s="849">
        <v>60270</v>
      </c>
      <c r="L193" s="849">
        <v>1</v>
      </c>
      <c r="M193" s="849">
        <v>294</v>
      </c>
      <c r="N193" s="849">
        <v>164</v>
      </c>
      <c r="O193" s="849">
        <v>48380</v>
      </c>
      <c r="P193" s="837">
        <v>0.80272108843537415</v>
      </c>
      <c r="Q193" s="850">
        <v>295</v>
      </c>
    </row>
    <row r="194" spans="1:17" ht="14.4" customHeight="1" x14ac:dyDescent="0.3">
      <c r="A194" s="831" t="s">
        <v>5921</v>
      </c>
      <c r="B194" s="832" t="s">
        <v>5922</v>
      </c>
      <c r="C194" s="832" t="s">
        <v>4728</v>
      </c>
      <c r="D194" s="832" t="s">
        <v>6138</v>
      </c>
      <c r="E194" s="832" t="s">
        <v>6140</v>
      </c>
      <c r="F194" s="849">
        <v>2</v>
      </c>
      <c r="G194" s="849">
        <v>588</v>
      </c>
      <c r="H194" s="849"/>
      <c r="I194" s="849">
        <v>294</v>
      </c>
      <c r="J194" s="849"/>
      <c r="K194" s="849"/>
      <c r="L194" s="849"/>
      <c r="M194" s="849"/>
      <c r="N194" s="849"/>
      <c r="O194" s="849"/>
      <c r="P194" s="837"/>
      <c r="Q194" s="850"/>
    </row>
    <row r="195" spans="1:17" ht="14.4" customHeight="1" x14ac:dyDescent="0.3">
      <c r="A195" s="831" t="s">
        <v>5921</v>
      </c>
      <c r="B195" s="832" t="s">
        <v>5922</v>
      </c>
      <c r="C195" s="832" t="s">
        <v>4728</v>
      </c>
      <c r="D195" s="832" t="s">
        <v>6141</v>
      </c>
      <c r="E195" s="832" t="s">
        <v>6142</v>
      </c>
      <c r="F195" s="849"/>
      <c r="G195" s="849"/>
      <c r="H195" s="849"/>
      <c r="I195" s="849"/>
      <c r="J195" s="849">
        <v>1</v>
      </c>
      <c r="K195" s="849">
        <v>374</v>
      </c>
      <c r="L195" s="849">
        <v>1</v>
      </c>
      <c r="M195" s="849">
        <v>374</v>
      </c>
      <c r="N195" s="849"/>
      <c r="O195" s="849"/>
      <c r="P195" s="837"/>
      <c r="Q195" s="850"/>
    </row>
    <row r="196" spans="1:17" ht="14.4" customHeight="1" x14ac:dyDescent="0.3">
      <c r="A196" s="831" t="s">
        <v>5921</v>
      </c>
      <c r="B196" s="832" t="s">
        <v>5922</v>
      </c>
      <c r="C196" s="832" t="s">
        <v>4728</v>
      </c>
      <c r="D196" s="832" t="s">
        <v>6143</v>
      </c>
      <c r="E196" s="832" t="s">
        <v>6144</v>
      </c>
      <c r="F196" s="849">
        <v>1095</v>
      </c>
      <c r="G196" s="849">
        <v>49275</v>
      </c>
      <c r="H196" s="849">
        <v>0.93830334190231357</v>
      </c>
      <c r="I196" s="849">
        <v>45</v>
      </c>
      <c r="J196" s="849">
        <v>1167</v>
      </c>
      <c r="K196" s="849">
        <v>52515</v>
      </c>
      <c r="L196" s="849">
        <v>1</v>
      </c>
      <c r="M196" s="849">
        <v>45</v>
      </c>
      <c r="N196" s="849">
        <v>1101</v>
      </c>
      <c r="O196" s="849">
        <v>49545</v>
      </c>
      <c r="P196" s="837">
        <v>0.94344473007712082</v>
      </c>
      <c r="Q196" s="850">
        <v>45</v>
      </c>
    </row>
    <row r="197" spans="1:17" ht="14.4" customHeight="1" x14ac:dyDescent="0.3">
      <c r="A197" s="831" t="s">
        <v>5921</v>
      </c>
      <c r="B197" s="832" t="s">
        <v>5922</v>
      </c>
      <c r="C197" s="832" t="s">
        <v>4728</v>
      </c>
      <c r="D197" s="832" t="s">
        <v>6143</v>
      </c>
      <c r="E197" s="832" t="s">
        <v>6145</v>
      </c>
      <c r="F197" s="849">
        <v>8</v>
      </c>
      <c r="G197" s="849">
        <v>360</v>
      </c>
      <c r="H197" s="849">
        <v>2</v>
      </c>
      <c r="I197" s="849">
        <v>45</v>
      </c>
      <c r="J197" s="849">
        <v>4</v>
      </c>
      <c r="K197" s="849">
        <v>180</v>
      </c>
      <c r="L197" s="849">
        <v>1</v>
      </c>
      <c r="M197" s="849">
        <v>45</v>
      </c>
      <c r="N197" s="849"/>
      <c r="O197" s="849"/>
      <c r="P197" s="837"/>
      <c r="Q197" s="850"/>
    </row>
    <row r="198" spans="1:17" ht="14.4" customHeight="1" x14ac:dyDescent="0.3">
      <c r="A198" s="831" t="s">
        <v>5921</v>
      </c>
      <c r="B198" s="832" t="s">
        <v>5922</v>
      </c>
      <c r="C198" s="832" t="s">
        <v>4728</v>
      </c>
      <c r="D198" s="832" t="s">
        <v>6146</v>
      </c>
      <c r="E198" s="832" t="s">
        <v>6147</v>
      </c>
      <c r="F198" s="849"/>
      <c r="G198" s="849"/>
      <c r="H198" s="849"/>
      <c r="I198" s="849"/>
      <c r="J198" s="849">
        <v>2</v>
      </c>
      <c r="K198" s="849">
        <v>2208</v>
      </c>
      <c r="L198" s="849">
        <v>1</v>
      </c>
      <c r="M198" s="849">
        <v>1104</v>
      </c>
      <c r="N198" s="849"/>
      <c r="O198" s="849"/>
      <c r="P198" s="837"/>
      <c r="Q198" s="850"/>
    </row>
    <row r="199" spans="1:17" ht="14.4" customHeight="1" x14ac:dyDescent="0.3">
      <c r="A199" s="831" t="s">
        <v>5921</v>
      </c>
      <c r="B199" s="832" t="s">
        <v>5922</v>
      </c>
      <c r="C199" s="832" t="s">
        <v>4728</v>
      </c>
      <c r="D199" s="832" t="s">
        <v>6148</v>
      </c>
      <c r="E199" s="832" t="s">
        <v>6149</v>
      </c>
      <c r="F199" s="849"/>
      <c r="G199" s="849"/>
      <c r="H199" s="849"/>
      <c r="I199" s="849"/>
      <c r="J199" s="849">
        <v>1</v>
      </c>
      <c r="K199" s="849">
        <v>46</v>
      </c>
      <c r="L199" s="849">
        <v>1</v>
      </c>
      <c r="M199" s="849">
        <v>46</v>
      </c>
      <c r="N199" s="849"/>
      <c r="O199" s="849"/>
      <c r="P199" s="837"/>
      <c r="Q199" s="850"/>
    </row>
    <row r="200" spans="1:17" ht="14.4" customHeight="1" x14ac:dyDescent="0.3">
      <c r="A200" s="831" t="s">
        <v>5921</v>
      </c>
      <c r="B200" s="832" t="s">
        <v>5922</v>
      </c>
      <c r="C200" s="832" t="s">
        <v>4728</v>
      </c>
      <c r="D200" s="832" t="s">
        <v>6150</v>
      </c>
      <c r="E200" s="832" t="s">
        <v>6151</v>
      </c>
      <c r="F200" s="849"/>
      <c r="G200" s="849"/>
      <c r="H200" s="849"/>
      <c r="I200" s="849"/>
      <c r="J200" s="849">
        <v>1</v>
      </c>
      <c r="K200" s="849">
        <v>528</v>
      </c>
      <c r="L200" s="849">
        <v>1</v>
      </c>
      <c r="M200" s="849">
        <v>528</v>
      </c>
      <c r="N200" s="849"/>
      <c r="O200" s="849"/>
      <c r="P200" s="837"/>
      <c r="Q200" s="850"/>
    </row>
    <row r="201" spans="1:17" ht="14.4" customHeight="1" x14ac:dyDescent="0.3">
      <c r="A201" s="831" t="s">
        <v>5921</v>
      </c>
      <c r="B201" s="832" t="s">
        <v>5922</v>
      </c>
      <c r="C201" s="832" t="s">
        <v>4728</v>
      </c>
      <c r="D201" s="832" t="s">
        <v>6152</v>
      </c>
      <c r="E201" s="832" t="s">
        <v>6153</v>
      </c>
      <c r="F201" s="849">
        <v>1</v>
      </c>
      <c r="G201" s="849">
        <v>31</v>
      </c>
      <c r="H201" s="849"/>
      <c r="I201" s="849">
        <v>31</v>
      </c>
      <c r="J201" s="849"/>
      <c r="K201" s="849"/>
      <c r="L201" s="849"/>
      <c r="M201" s="849"/>
      <c r="N201" s="849"/>
      <c r="O201" s="849"/>
      <c r="P201" s="837"/>
      <c r="Q201" s="850"/>
    </row>
    <row r="202" spans="1:17" ht="14.4" customHeight="1" x14ac:dyDescent="0.3">
      <c r="A202" s="831" t="s">
        <v>5921</v>
      </c>
      <c r="B202" s="832" t="s">
        <v>5922</v>
      </c>
      <c r="C202" s="832" t="s">
        <v>4728</v>
      </c>
      <c r="D202" s="832" t="s">
        <v>6154</v>
      </c>
      <c r="E202" s="832" t="s">
        <v>6155</v>
      </c>
      <c r="F202" s="849">
        <v>2</v>
      </c>
      <c r="G202" s="849">
        <v>52</v>
      </c>
      <c r="H202" s="849">
        <v>1</v>
      </c>
      <c r="I202" s="849">
        <v>26</v>
      </c>
      <c r="J202" s="849">
        <v>2</v>
      </c>
      <c r="K202" s="849">
        <v>52</v>
      </c>
      <c r="L202" s="849">
        <v>1</v>
      </c>
      <c r="M202" s="849">
        <v>26</v>
      </c>
      <c r="N202" s="849">
        <v>1</v>
      </c>
      <c r="O202" s="849">
        <v>26</v>
      </c>
      <c r="P202" s="837">
        <v>0.5</v>
      </c>
      <c r="Q202" s="850">
        <v>26</v>
      </c>
    </row>
    <row r="203" spans="1:17" ht="14.4" customHeight="1" x14ac:dyDescent="0.3">
      <c r="A203" s="831" t="s">
        <v>5921</v>
      </c>
      <c r="B203" s="832" t="s">
        <v>5922</v>
      </c>
      <c r="C203" s="832" t="s">
        <v>4728</v>
      </c>
      <c r="D203" s="832" t="s">
        <v>6154</v>
      </c>
      <c r="E203" s="832" t="s">
        <v>6156</v>
      </c>
      <c r="F203" s="849"/>
      <c r="G203" s="849"/>
      <c r="H203" s="849"/>
      <c r="I203" s="849"/>
      <c r="J203" s="849">
        <v>3</v>
      </c>
      <c r="K203" s="849">
        <v>78</v>
      </c>
      <c r="L203" s="849">
        <v>1</v>
      </c>
      <c r="M203" s="849">
        <v>26</v>
      </c>
      <c r="N203" s="849"/>
      <c r="O203" s="849"/>
      <c r="P203" s="837"/>
      <c r="Q203" s="850"/>
    </row>
    <row r="204" spans="1:17" ht="14.4" customHeight="1" x14ac:dyDescent="0.3">
      <c r="A204" s="831" t="s">
        <v>5921</v>
      </c>
      <c r="B204" s="832" t="s">
        <v>5922</v>
      </c>
      <c r="C204" s="832" t="s">
        <v>4728</v>
      </c>
      <c r="D204" s="832" t="s">
        <v>6157</v>
      </c>
      <c r="E204" s="832" t="s">
        <v>6158</v>
      </c>
      <c r="F204" s="849"/>
      <c r="G204" s="849"/>
      <c r="H204" s="849"/>
      <c r="I204" s="849"/>
      <c r="J204" s="849"/>
      <c r="K204" s="849"/>
      <c r="L204" s="849"/>
      <c r="M204" s="849"/>
      <c r="N204" s="849">
        <v>2</v>
      </c>
      <c r="O204" s="849">
        <v>712</v>
      </c>
      <c r="P204" s="837"/>
      <c r="Q204" s="850">
        <v>356</v>
      </c>
    </row>
    <row r="205" spans="1:17" ht="14.4" customHeight="1" x14ac:dyDescent="0.3">
      <c r="A205" s="831" t="s">
        <v>5921</v>
      </c>
      <c r="B205" s="832" t="s">
        <v>5922</v>
      </c>
      <c r="C205" s="832" t="s">
        <v>4728</v>
      </c>
      <c r="D205" s="832" t="s">
        <v>6157</v>
      </c>
      <c r="E205" s="832" t="s">
        <v>6159</v>
      </c>
      <c r="F205" s="849"/>
      <c r="G205" s="849"/>
      <c r="H205" s="849"/>
      <c r="I205" s="849"/>
      <c r="J205" s="849">
        <v>2</v>
      </c>
      <c r="K205" s="849">
        <v>710</v>
      </c>
      <c r="L205" s="849">
        <v>1</v>
      </c>
      <c r="M205" s="849">
        <v>355</v>
      </c>
      <c r="N205" s="849"/>
      <c r="O205" s="849"/>
      <c r="P205" s="837"/>
      <c r="Q205" s="850"/>
    </row>
    <row r="206" spans="1:17" ht="14.4" customHeight="1" x14ac:dyDescent="0.3">
      <c r="A206" s="831" t="s">
        <v>5921</v>
      </c>
      <c r="B206" s="832" t="s">
        <v>5922</v>
      </c>
      <c r="C206" s="832" t="s">
        <v>4728</v>
      </c>
      <c r="D206" s="832" t="s">
        <v>6160</v>
      </c>
      <c r="E206" s="832" t="s">
        <v>6161</v>
      </c>
      <c r="F206" s="849"/>
      <c r="G206" s="849"/>
      <c r="H206" s="849"/>
      <c r="I206" s="849"/>
      <c r="J206" s="849">
        <v>1</v>
      </c>
      <c r="K206" s="849">
        <v>407</v>
      </c>
      <c r="L206" s="849">
        <v>1</v>
      </c>
      <c r="M206" s="849">
        <v>407</v>
      </c>
      <c r="N206" s="849"/>
      <c r="O206" s="849"/>
      <c r="P206" s="837"/>
      <c r="Q206" s="850"/>
    </row>
    <row r="207" spans="1:17" ht="14.4" customHeight="1" x14ac:dyDescent="0.3">
      <c r="A207" s="831" t="s">
        <v>5921</v>
      </c>
      <c r="B207" s="832" t="s">
        <v>5922</v>
      </c>
      <c r="C207" s="832" t="s">
        <v>4728</v>
      </c>
      <c r="D207" s="832" t="s">
        <v>6162</v>
      </c>
      <c r="E207" s="832" t="s">
        <v>6163</v>
      </c>
      <c r="F207" s="849">
        <v>2</v>
      </c>
      <c r="G207" s="849">
        <v>380</v>
      </c>
      <c r="H207" s="849"/>
      <c r="I207" s="849">
        <v>190</v>
      </c>
      <c r="J207" s="849"/>
      <c r="K207" s="849"/>
      <c r="L207" s="849"/>
      <c r="M207" s="849"/>
      <c r="N207" s="849">
        <v>1</v>
      </c>
      <c r="O207" s="849">
        <v>190</v>
      </c>
      <c r="P207" s="837"/>
      <c r="Q207" s="850">
        <v>190</v>
      </c>
    </row>
    <row r="208" spans="1:17" ht="14.4" customHeight="1" x14ac:dyDescent="0.3">
      <c r="A208" s="831" t="s">
        <v>5921</v>
      </c>
      <c r="B208" s="832" t="s">
        <v>5922</v>
      </c>
      <c r="C208" s="832" t="s">
        <v>4728</v>
      </c>
      <c r="D208" s="832" t="s">
        <v>6164</v>
      </c>
      <c r="E208" s="832" t="s">
        <v>6165</v>
      </c>
      <c r="F208" s="849">
        <v>805</v>
      </c>
      <c r="G208" s="849">
        <v>107065</v>
      </c>
      <c r="H208" s="849">
        <v>0.68510638297872339</v>
      </c>
      <c r="I208" s="849">
        <v>133</v>
      </c>
      <c r="J208" s="849">
        <v>1175</v>
      </c>
      <c r="K208" s="849">
        <v>156275</v>
      </c>
      <c r="L208" s="849">
        <v>1</v>
      </c>
      <c r="M208" s="849">
        <v>133</v>
      </c>
      <c r="N208" s="849">
        <v>1103</v>
      </c>
      <c r="O208" s="849">
        <v>146699</v>
      </c>
      <c r="P208" s="837">
        <v>0.93872340425531919</v>
      </c>
      <c r="Q208" s="850">
        <v>133</v>
      </c>
    </row>
    <row r="209" spans="1:17" ht="14.4" customHeight="1" x14ac:dyDescent="0.3">
      <c r="A209" s="831" t="s">
        <v>5921</v>
      </c>
      <c r="B209" s="832" t="s">
        <v>5922</v>
      </c>
      <c r="C209" s="832" t="s">
        <v>4728</v>
      </c>
      <c r="D209" s="832" t="s">
        <v>6164</v>
      </c>
      <c r="E209" s="832" t="s">
        <v>6166</v>
      </c>
      <c r="F209" s="849">
        <v>10</v>
      </c>
      <c r="G209" s="849">
        <v>1330</v>
      </c>
      <c r="H209" s="849">
        <v>2.5</v>
      </c>
      <c r="I209" s="849">
        <v>133</v>
      </c>
      <c r="J209" s="849">
        <v>4</v>
      </c>
      <c r="K209" s="849">
        <v>532</v>
      </c>
      <c r="L209" s="849">
        <v>1</v>
      </c>
      <c r="M209" s="849">
        <v>133</v>
      </c>
      <c r="N209" s="849"/>
      <c r="O209" s="849"/>
      <c r="P209" s="837"/>
      <c r="Q209" s="850"/>
    </row>
    <row r="210" spans="1:17" ht="14.4" customHeight="1" x14ac:dyDescent="0.3">
      <c r="A210" s="831" t="s">
        <v>5921</v>
      </c>
      <c r="B210" s="832" t="s">
        <v>5922</v>
      </c>
      <c r="C210" s="832" t="s">
        <v>4728</v>
      </c>
      <c r="D210" s="832" t="s">
        <v>6167</v>
      </c>
      <c r="E210" s="832" t="s">
        <v>6168</v>
      </c>
      <c r="F210" s="849">
        <v>391</v>
      </c>
      <c r="G210" s="849">
        <v>14467</v>
      </c>
      <c r="H210" s="849">
        <v>0.70705244122965638</v>
      </c>
      <c r="I210" s="849">
        <v>37</v>
      </c>
      <c r="J210" s="849">
        <v>553</v>
      </c>
      <c r="K210" s="849">
        <v>20461</v>
      </c>
      <c r="L210" s="849">
        <v>1</v>
      </c>
      <c r="M210" s="849">
        <v>37</v>
      </c>
      <c r="N210" s="849">
        <v>517</v>
      </c>
      <c r="O210" s="849">
        <v>19129</v>
      </c>
      <c r="P210" s="837">
        <v>0.93490054249547916</v>
      </c>
      <c r="Q210" s="850">
        <v>37</v>
      </c>
    </row>
    <row r="211" spans="1:17" ht="14.4" customHeight="1" x14ac:dyDescent="0.3">
      <c r="A211" s="831" t="s">
        <v>5921</v>
      </c>
      <c r="B211" s="832" t="s">
        <v>5922</v>
      </c>
      <c r="C211" s="832" t="s">
        <v>4728</v>
      </c>
      <c r="D211" s="832" t="s">
        <v>6167</v>
      </c>
      <c r="E211" s="832" t="s">
        <v>6169</v>
      </c>
      <c r="F211" s="849"/>
      <c r="G211" s="849"/>
      <c r="H211" s="849"/>
      <c r="I211" s="849"/>
      <c r="J211" s="849">
        <v>3</v>
      </c>
      <c r="K211" s="849">
        <v>111</v>
      </c>
      <c r="L211" s="849">
        <v>1</v>
      </c>
      <c r="M211" s="849">
        <v>37</v>
      </c>
      <c r="N211" s="849">
        <v>1</v>
      </c>
      <c r="O211" s="849">
        <v>37</v>
      </c>
      <c r="P211" s="837">
        <v>0.33333333333333331</v>
      </c>
      <c r="Q211" s="850">
        <v>37</v>
      </c>
    </row>
    <row r="212" spans="1:17" ht="14.4" customHeight="1" x14ac:dyDescent="0.3">
      <c r="A212" s="831" t="s">
        <v>5921</v>
      </c>
      <c r="B212" s="832" t="s">
        <v>5922</v>
      </c>
      <c r="C212" s="832" t="s">
        <v>4728</v>
      </c>
      <c r="D212" s="832" t="s">
        <v>6170</v>
      </c>
      <c r="E212" s="832" t="s">
        <v>6171</v>
      </c>
      <c r="F212" s="849"/>
      <c r="G212" s="849"/>
      <c r="H212" s="849"/>
      <c r="I212" s="849"/>
      <c r="J212" s="849">
        <v>1</v>
      </c>
      <c r="K212" s="849">
        <v>171</v>
      </c>
      <c r="L212" s="849">
        <v>1</v>
      </c>
      <c r="M212" s="849">
        <v>171</v>
      </c>
      <c r="N212" s="849"/>
      <c r="O212" s="849"/>
      <c r="P212" s="837"/>
      <c r="Q212" s="850"/>
    </row>
    <row r="213" spans="1:17" ht="14.4" customHeight="1" x14ac:dyDescent="0.3">
      <c r="A213" s="831" t="s">
        <v>5921</v>
      </c>
      <c r="B213" s="832" t="s">
        <v>5922</v>
      </c>
      <c r="C213" s="832" t="s">
        <v>4728</v>
      </c>
      <c r="D213" s="832" t="s">
        <v>6172</v>
      </c>
      <c r="E213" s="832" t="s">
        <v>6173</v>
      </c>
      <c r="F213" s="849"/>
      <c r="G213" s="849"/>
      <c r="H213" s="849"/>
      <c r="I213" s="849"/>
      <c r="J213" s="849"/>
      <c r="K213" s="849"/>
      <c r="L213" s="849"/>
      <c r="M213" s="849"/>
      <c r="N213" s="849">
        <v>1</v>
      </c>
      <c r="O213" s="849">
        <v>254</v>
      </c>
      <c r="P213" s="837"/>
      <c r="Q213" s="850">
        <v>254</v>
      </c>
    </row>
    <row r="214" spans="1:17" ht="14.4" customHeight="1" x14ac:dyDescent="0.3">
      <c r="A214" s="831" t="s">
        <v>5921</v>
      </c>
      <c r="B214" s="832" t="s">
        <v>5922</v>
      </c>
      <c r="C214" s="832" t="s">
        <v>4728</v>
      </c>
      <c r="D214" s="832" t="s">
        <v>6172</v>
      </c>
      <c r="E214" s="832" t="s">
        <v>6174</v>
      </c>
      <c r="F214" s="849"/>
      <c r="G214" s="849"/>
      <c r="H214" s="849"/>
      <c r="I214" s="849"/>
      <c r="J214" s="849">
        <v>1</v>
      </c>
      <c r="K214" s="849">
        <v>254</v>
      </c>
      <c r="L214" s="849">
        <v>1</v>
      </c>
      <c r="M214" s="849">
        <v>254</v>
      </c>
      <c r="N214" s="849"/>
      <c r="O214" s="849"/>
      <c r="P214" s="837"/>
      <c r="Q214" s="850"/>
    </row>
    <row r="215" spans="1:17" ht="14.4" customHeight="1" x14ac:dyDescent="0.3">
      <c r="A215" s="831" t="s">
        <v>5921</v>
      </c>
      <c r="B215" s="832" t="s">
        <v>5922</v>
      </c>
      <c r="C215" s="832" t="s">
        <v>4728</v>
      </c>
      <c r="D215" s="832" t="s">
        <v>6175</v>
      </c>
      <c r="E215" s="832" t="s">
        <v>6176</v>
      </c>
      <c r="F215" s="849">
        <v>4</v>
      </c>
      <c r="G215" s="849">
        <v>372</v>
      </c>
      <c r="H215" s="849">
        <v>0.1</v>
      </c>
      <c r="I215" s="849">
        <v>93</v>
      </c>
      <c r="J215" s="849">
        <v>40</v>
      </c>
      <c r="K215" s="849">
        <v>3720</v>
      </c>
      <c r="L215" s="849">
        <v>1</v>
      </c>
      <c r="M215" s="849">
        <v>93</v>
      </c>
      <c r="N215" s="849">
        <v>1</v>
      </c>
      <c r="O215" s="849">
        <v>93</v>
      </c>
      <c r="P215" s="837">
        <v>2.5000000000000001E-2</v>
      </c>
      <c r="Q215" s="850">
        <v>93</v>
      </c>
    </row>
    <row r="216" spans="1:17" ht="14.4" customHeight="1" x14ac:dyDescent="0.3">
      <c r="A216" s="831" t="s">
        <v>5921</v>
      </c>
      <c r="B216" s="832" t="s">
        <v>6177</v>
      </c>
      <c r="C216" s="832" t="s">
        <v>4728</v>
      </c>
      <c r="D216" s="832" t="s">
        <v>6178</v>
      </c>
      <c r="E216" s="832" t="s">
        <v>6179</v>
      </c>
      <c r="F216" s="849"/>
      <c r="G216" s="849"/>
      <c r="H216" s="849"/>
      <c r="I216" s="849"/>
      <c r="J216" s="849"/>
      <c r="K216" s="849"/>
      <c r="L216" s="849"/>
      <c r="M216" s="849"/>
      <c r="N216" s="849">
        <v>1</v>
      </c>
      <c r="O216" s="849">
        <v>1038</v>
      </c>
      <c r="P216" s="837"/>
      <c r="Q216" s="850">
        <v>1038</v>
      </c>
    </row>
    <row r="217" spans="1:17" ht="14.4" customHeight="1" x14ac:dyDescent="0.3">
      <c r="A217" s="831" t="s">
        <v>6180</v>
      </c>
      <c r="B217" s="832" t="s">
        <v>6181</v>
      </c>
      <c r="C217" s="832" t="s">
        <v>4725</v>
      </c>
      <c r="D217" s="832" t="s">
        <v>6182</v>
      </c>
      <c r="E217" s="832" t="s">
        <v>6183</v>
      </c>
      <c r="F217" s="849"/>
      <c r="G217" s="849"/>
      <c r="H217" s="849"/>
      <c r="I217" s="849"/>
      <c r="J217" s="849">
        <v>0</v>
      </c>
      <c r="K217" s="849">
        <v>0</v>
      </c>
      <c r="L217" s="849"/>
      <c r="M217" s="849"/>
      <c r="N217" s="849"/>
      <c r="O217" s="849"/>
      <c r="P217" s="837"/>
      <c r="Q217" s="850"/>
    </row>
    <row r="218" spans="1:17" ht="14.4" customHeight="1" x14ac:dyDescent="0.3">
      <c r="A218" s="831" t="s">
        <v>6180</v>
      </c>
      <c r="B218" s="832" t="s">
        <v>6181</v>
      </c>
      <c r="C218" s="832" t="s">
        <v>4725</v>
      </c>
      <c r="D218" s="832" t="s">
        <v>6184</v>
      </c>
      <c r="E218" s="832" t="s">
        <v>6185</v>
      </c>
      <c r="F218" s="849"/>
      <c r="G218" s="849"/>
      <c r="H218" s="849"/>
      <c r="I218" s="849"/>
      <c r="J218" s="849"/>
      <c r="K218" s="849"/>
      <c r="L218" s="849"/>
      <c r="M218" s="849"/>
      <c r="N218" s="849">
        <v>2.0100000000000002</v>
      </c>
      <c r="O218" s="849">
        <v>5206.9500000000007</v>
      </c>
      <c r="P218" s="837"/>
      <c r="Q218" s="850">
        <v>2590.5223880597014</v>
      </c>
    </row>
    <row r="219" spans="1:17" ht="14.4" customHeight="1" x14ac:dyDescent="0.3">
      <c r="A219" s="831" t="s">
        <v>6180</v>
      </c>
      <c r="B219" s="832" t="s">
        <v>6181</v>
      </c>
      <c r="C219" s="832" t="s">
        <v>4725</v>
      </c>
      <c r="D219" s="832" t="s">
        <v>6186</v>
      </c>
      <c r="E219" s="832" t="s">
        <v>6187</v>
      </c>
      <c r="F219" s="849">
        <v>7.25</v>
      </c>
      <c r="G219" s="849">
        <v>7172.6500000000005</v>
      </c>
      <c r="H219" s="849">
        <v>1.9292415529363667</v>
      </c>
      <c r="I219" s="849">
        <v>989.3310344827587</v>
      </c>
      <c r="J219" s="849">
        <v>3.7</v>
      </c>
      <c r="K219" s="849">
        <v>3717.86</v>
      </c>
      <c r="L219" s="849">
        <v>1</v>
      </c>
      <c r="M219" s="849">
        <v>1004.827027027027</v>
      </c>
      <c r="N219" s="849"/>
      <c r="O219" s="849"/>
      <c r="P219" s="837"/>
      <c r="Q219" s="850"/>
    </row>
    <row r="220" spans="1:17" ht="14.4" customHeight="1" x14ac:dyDescent="0.3">
      <c r="A220" s="831" t="s">
        <v>6180</v>
      </c>
      <c r="B220" s="832" t="s">
        <v>6181</v>
      </c>
      <c r="C220" s="832" t="s">
        <v>4725</v>
      </c>
      <c r="D220" s="832" t="s">
        <v>6188</v>
      </c>
      <c r="E220" s="832" t="s">
        <v>4997</v>
      </c>
      <c r="F220" s="849">
        <v>0.18</v>
      </c>
      <c r="G220" s="849">
        <v>1779.8200000000002</v>
      </c>
      <c r="H220" s="849">
        <v>0.15384575489719818</v>
      </c>
      <c r="I220" s="849">
        <v>9887.8888888888905</v>
      </c>
      <c r="J220" s="849">
        <v>1.1700000000000002</v>
      </c>
      <c r="K220" s="849">
        <v>11568.86</v>
      </c>
      <c r="L220" s="849">
        <v>1</v>
      </c>
      <c r="M220" s="849">
        <v>9887.9145299145293</v>
      </c>
      <c r="N220" s="849">
        <v>1.56</v>
      </c>
      <c r="O220" s="849">
        <v>14878.550000000003</v>
      </c>
      <c r="P220" s="837">
        <v>1.2860860966421932</v>
      </c>
      <c r="Q220" s="850">
        <v>9537.5320512820526</v>
      </c>
    </row>
    <row r="221" spans="1:17" ht="14.4" customHeight="1" x14ac:dyDescent="0.3">
      <c r="A221" s="831" t="s">
        <v>6180</v>
      </c>
      <c r="B221" s="832" t="s">
        <v>6181</v>
      </c>
      <c r="C221" s="832" t="s">
        <v>4725</v>
      </c>
      <c r="D221" s="832" t="s">
        <v>6189</v>
      </c>
      <c r="E221" s="832" t="s">
        <v>6190</v>
      </c>
      <c r="F221" s="849"/>
      <c r="G221" s="849"/>
      <c r="H221" s="849"/>
      <c r="I221" s="849"/>
      <c r="J221" s="849">
        <v>3</v>
      </c>
      <c r="K221" s="849">
        <v>2530.38</v>
      </c>
      <c r="L221" s="849">
        <v>1</v>
      </c>
      <c r="M221" s="849">
        <v>843.46</v>
      </c>
      <c r="N221" s="849"/>
      <c r="O221" s="849"/>
      <c r="P221" s="837"/>
      <c r="Q221" s="850"/>
    </row>
    <row r="222" spans="1:17" ht="14.4" customHeight="1" x14ac:dyDescent="0.3">
      <c r="A222" s="831" t="s">
        <v>6180</v>
      </c>
      <c r="B222" s="832" t="s">
        <v>6181</v>
      </c>
      <c r="C222" s="832" t="s">
        <v>4725</v>
      </c>
      <c r="D222" s="832" t="s">
        <v>6191</v>
      </c>
      <c r="E222" s="832" t="s">
        <v>5018</v>
      </c>
      <c r="F222" s="849"/>
      <c r="G222" s="849"/>
      <c r="H222" s="849"/>
      <c r="I222" s="849"/>
      <c r="J222" s="849">
        <v>7.0000000000000007E-2</v>
      </c>
      <c r="K222" s="849">
        <v>636.66</v>
      </c>
      <c r="L222" s="849">
        <v>1</v>
      </c>
      <c r="M222" s="849">
        <v>9095.1428571428551</v>
      </c>
      <c r="N222" s="849"/>
      <c r="O222" s="849"/>
      <c r="P222" s="837"/>
      <c r="Q222" s="850"/>
    </row>
    <row r="223" spans="1:17" ht="14.4" customHeight="1" x14ac:dyDescent="0.3">
      <c r="A223" s="831" t="s">
        <v>6180</v>
      </c>
      <c r="B223" s="832" t="s">
        <v>6181</v>
      </c>
      <c r="C223" s="832" t="s">
        <v>4725</v>
      </c>
      <c r="D223" s="832" t="s">
        <v>6192</v>
      </c>
      <c r="E223" s="832" t="s">
        <v>6193</v>
      </c>
      <c r="F223" s="849"/>
      <c r="G223" s="849"/>
      <c r="H223" s="849"/>
      <c r="I223" s="849"/>
      <c r="J223" s="849">
        <v>0.30000000000000004</v>
      </c>
      <c r="K223" s="849">
        <v>584.79</v>
      </c>
      <c r="L223" s="849">
        <v>1</v>
      </c>
      <c r="M223" s="849">
        <v>1949.2999999999995</v>
      </c>
      <c r="N223" s="849">
        <v>0.1</v>
      </c>
      <c r="O223" s="849">
        <v>53.23</v>
      </c>
      <c r="P223" s="837">
        <v>9.1024128319567701E-2</v>
      </c>
      <c r="Q223" s="850">
        <v>532.29999999999995</v>
      </c>
    </row>
    <row r="224" spans="1:17" ht="14.4" customHeight="1" x14ac:dyDescent="0.3">
      <c r="A224" s="831" t="s">
        <v>6180</v>
      </c>
      <c r="B224" s="832" t="s">
        <v>6181</v>
      </c>
      <c r="C224" s="832" t="s">
        <v>4725</v>
      </c>
      <c r="D224" s="832" t="s">
        <v>5017</v>
      </c>
      <c r="E224" s="832" t="s">
        <v>5018</v>
      </c>
      <c r="F224" s="849">
        <v>3.95</v>
      </c>
      <c r="G224" s="849">
        <v>7023.6</v>
      </c>
      <c r="H224" s="849">
        <v>2.2063895957025732</v>
      </c>
      <c r="I224" s="849">
        <v>1778.126582278481</v>
      </c>
      <c r="J224" s="849">
        <v>1.75</v>
      </c>
      <c r="K224" s="849">
        <v>3183.2999999999997</v>
      </c>
      <c r="L224" s="849">
        <v>1</v>
      </c>
      <c r="M224" s="849">
        <v>1819.0285714285712</v>
      </c>
      <c r="N224" s="849">
        <v>5.6499999999999995</v>
      </c>
      <c r="O224" s="849">
        <v>8939.5300000000007</v>
      </c>
      <c r="P224" s="837">
        <v>2.8082587252222542</v>
      </c>
      <c r="Q224" s="850">
        <v>1582.2176991150445</v>
      </c>
    </row>
    <row r="225" spans="1:17" ht="14.4" customHeight="1" x14ac:dyDescent="0.3">
      <c r="A225" s="831" t="s">
        <v>6180</v>
      </c>
      <c r="B225" s="832" t="s">
        <v>6181</v>
      </c>
      <c r="C225" s="832" t="s">
        <v>4725</v>
      </c>
      <c r="D225" s="832" t="s">
        <v>6194</v>
      </c>
      <c r="E225" s="832" t="s">
        <v>5018</v>
      </c>
      <c r="F225" s="849">
        <v>0.1</v>
      </c>
      <c r="G225" s="849">
        <v>3169.3900000000003</v>
      </c>
      <c r="H225" s="849">
        <v>0.60081172585580023</v>
      </c>
      <c r="I225" s="849">
        <v>31693.9</v>
      </c>
      <c r="J225" s="849">
        <v>0.15</v>
      </c>
      <c r="K225" s="849">
        <v>5275.18</v>
      </c>
      <c r="L225" s="849">
        <v>1</v>
      </c>
      <c r="M225" s="849">
        <v>35167.866666666669</v>
      </c>
      <c r="N225" s="849">
        <v>0.2</v>
      </c>
      <c r="O225" s="849">
        <v>4787.63</v>
      </c>
      <c r="P225" s="837">
        <v>0.90757661349944452</v>
      </c>
      <c r="Q225" s="850">
        <v>23938.149999999998</v>
      </c>
    </row>
    <row r="226" spans="1:17" ht="14.4" customHeight="1" x14ac:dyDescent="0.3">
      <c r="A226" s="831" t="s">
        <v>6180</v>
      </c>
      <c r="B226" s="832" t="s">
        <v>6181</v>
      </c>
      <c r="C226" s="832" t="s">
        <v>4812</v>
      </c>
      <c r="D226" s="832" t="s">
        <v>6195</v>
      </c>
      <c r="E226" s="832" t="s">
        <v>6196</v>
      </c>
      <c r="F226" s="849"/>
      <c r="G226" s="849"/>
      <c r="H226" s="849"/>
      <c r="I226" s="849"/>
      <c r="J226" s="849"/>
      <c r="K226" s="849"/>
      <c r="L226" s="849"/>
      <c r="M226" s="849"/>
      <c r="N226" s="849">
        <v>1</v>
      </c>
      <c r="O226" s="849">
        <v>972.32</v>
      </c>
      <c r="P226" s="837"/>
      <c r="Q226" s="850">
        <v>972.32</v>
      </c>
    </row>
    <row r="227" spans="1:17" ht="14.4" customHeight="1" x14ac:dyDescent="0.3">
      <c r="A227" s="831" t="s">
        <v>6180</v>
      </c>
      <c r="B227" s="832" t="s">
        <v>6181</v>
      </c>
      <c r="C227" s="832" t="s">
        <v>4812</v>
      </c>
      <c r="D227" s="832" t="s">
        <v>6197</v>
      </c>
      <c r="E227" s="832" t="s">
        <v>6196</v>
      </c>
      <c r="F227" s="849">
        <v>2</v>
      </c>
      <c r="G227" s="849">
        <v>3414.62</v>
      </c>
      <c r="H227" s="849">
        <v>2</v>
      </c>
      <c r="I227" s="849">
        <v>1707.31</v>
      </c>
      <c r="J227" s="849">
        <v>1</v>
      </c>
      <c r="K227" s="849">
        <v>1707.31</v>
      </c>
      <c r="L227" s="849">
        <v>1</v>
      </c>
      <c r="M227" s="849">
        <v>1707.31</v>
      </c>
      <c r="N227" s="849">
        <v>6</v>
      </c>
      <c r="O227" s="849">
        <v>9611.7000000000007</v>
      </c>
      <c r="P227" s="837">
        <v>5.6297333231809112</v>
      </c>
      <c r="Q227" s="850">
        <v>1601.95</v>
      </c>
    </row>
    <row r="228" spans="1:17" ht="14.4" customHeight="1" x14ac:dyDescent="0.3">
      <c r="A228" s="831" t="s">
        <v>6180</v>
      </c>
      <c r="B228" s="832" t="s">
        <v>6181</v>
      </c>
      <c r="C228" s="832" t="s">
        <v>4812</v>
      </c>
      <c r="D228" s="832" t="s">
        <v>6198</v>
      </c>
      <c r="E228" s="832" t="s">
        <v>6196</v>
      </c>
      <c r="F228" s="849">
        <v>1</v>
      </c>
      <c r="G228" s="849">
        <v>2066.3000000000002</v>
      </c>
      <c r="H228" s="849">
        <v>1</v>
      </c>
      <c r="I228" s="849">
        <v>2066.3000000000002</v>
      </c>
      <c r="J228" s="849">
        <v>1</v>
      </c>
      <c r="K228" s="849">
        <v>2066.3000000000002</v>
      </c>
      <c r="L228" s="849">
        <v>1</v>
      </c>
      <c r="M228" s="849">
        <v>2066.3000000000002</v>
      </c>
      <c r="N228" s="849"/>
      <c r="O228" s="849"/>
      <c r="P228" s="837"/>
      <c r="Q228" s="850"/>
    </row>
    <row r="229" spans="1:17" ht="14.4" customHeight="1" x14ac:dyDescent="0.3">
      <c r="A229" s="831" t="s">
        <v>6180</v>
      </c>
      <c r="B229" s="832" t="s">
        <v>6181</v>
      </c>
      <c r="C229" s="832" t="s">
        <v>4812</v>
      </c>
      <c r="D229" s="832" t="s">
        <v>6199</v>
      </c>
      <c r="E229" s="832" t="s">
        <v>6200</v>
      </c>
      <c r="F229" s="849">
        <v>2</v>
      </c>
      <c r="G229" s="849">
        <v>2055.52</v>
      </c>
      <c r="H229" s="849">
        <v>0.66666666666666674</v>
      </c>
      <c r="I229" s="849">
        <v>1027.76</v>
      </c>
      <c r="J229" s="849">
        <v>3</v>
      </c>
      <c r="K229" s="849">
        <v>3083.2799999999997</v>
      </c>
      <c r="L229" s="849">
        <v>1</v>
      </c>
      <c r="M229" s="849">
        <v>1027.76</v>
      </c>
      <c r="N229" s="849">
        <v>11</v>
      </c>
      <c r="O229" s="849">
        <v>10330.540000000001</v>
      </c>
      <c r="P229" s="837">
        <v>3.3505033600581204</v>
      </c>
      <c r="Q229" s="850">
        <v>939.1400000000001</v>
      </c>
    </row>
    <row r="230" spans="1:17" ht="14.4" customHeight="1" x14ac:dyDescent="0.3">
      <c r="A230" s="831" t="s">
        <v>6180</v>
      </c>
      <c r="B230" s="832" t="s">
        <v>6181</v>
      </c>
      <c r="C230" s="832" t="s">
        <v>4812</v>
      </c>
      <c r="D230" s="832" t="s">
        <v>6201</v>
      </c>
      <c r="E230" s="832" t="s">
        <v>6200</v>
      </c>
      <c r="F230" s="849"/>
      <c r="G230" s="849"/>
      <c r="H230" s="849"/>
      <c r="I230" s="849"/>
      <c r="J230" s="849">
        <v>2</v>
      </c>
      <c r="K230" s="849">
        <v>4283.7</v>
      </c>
      <c r="L230" s="849">
        <v>1</v>
      </c>
      <c r="M230" s="849">
        <v>2141.85</v>
      </c>
      <c r="N230" s="849"/>
      <c r="O230" s="849"/>
      <c r="P230" s="837"/>
      <c r="Q230" s="850"/>
    </row>
    <row r="231" spans="1:17" ht="14.4" customHeight="1" x14ac:dyDescent="0.3">
      <c r="A231" s="831" t="s">
        <v>6180</v>
      </c>
      <c r="B231" s="832" t="s">
        <v>6181</v>
      </c>
      <c r="C231" s="832" t="s">
        <v>4812</v>
      </c>
      <c r="D231" s="832" t="s">
        <v>6202</v>
      </c>
      <c r="E231" s="832" t="s">
        <v>6203</v>
      </c>
      <c r="F231" s="849">
        <v>1</v>
      </c>
      <c r="G231" s="849">
        <v>8536.5499999999993</v>
      </c>
      <c r="H231" s="849"/>
      <c r="I231" s="849">
        <v>8536.5499999999993</v>
      </c>
      <c r="J231" s="849"/>
      <c r="K231" s="849"/>
      <c r="L231" s="849"/>
      <c r="M231" s="849"/>
      <c r="N231" s="849"/>
      <c r="O231" s="849"/>
      <c r="P231" s="837"/>
      <c r="Q231" s="850"/>
    </row>
    <row r="232" spans="1:17" ht="14.4" customHeight="1" x14ac:dyDescent="0.3">
      <c r="A232" s="831" t="s">
        <v>6180</v>
      </c>
      <c r="B232" s="832" t="s">
        <v>6181</v>
      </c>
      <c r="C232" s="832" t="s">
        <v>4812</v>
      </c>
      <c r="D232" s="832" t="s">
        <v>6204</v>
      </c>
      <c r="E232" s="832" t="s">
        <v>6205</v>
      </c>
      <c r="F232" s="849">
        <v>1</v>
      </c>
      <c r="G232" s="849">
        <v>2236.5</v>
      </c>
      <c r="H232" s="849"/>
      <c r="I232" s="849">
        <v>2236.5</v>
      </c>
      <c r="J232" s="849"/>
      <c r="K232" s="849"/>
      <c r="L232" s="849"/>
      <c r="M232" s="849"/>
      <c r="N232" s="849">
        <v>1</v>
      </c>
      <c r="O232" s="849">
        <v>2236.5</v>
      </c>
      <c r="P232" s="837"/>
      <c r="Q232" s="850">
        <v>2236.5</v>
      </c>
    </row>
    <row r="233" spans="1:17" ht="14.4" customHeight="1" x14ac:dyDescent="0.3">
      <c r="A233" s="831" t="s">
        <v>6180</v>
      </c>
      <c r="B233" s="832" t="s">
        <v>6181</v>
      </c>
      <c r="C233" s="832" t="s">
        <v>4812</v>
      </c>
      <c r="D233" s="832" t="s">
        <v>6206</v>
      </c>
      <c r="E233" s="832" t="s">
        <v>6207</v>
      </c>
      <c r="F233" s="849"/>
      <c r="G233" s="849"/>
      <c r="H233" s="849"/>
      <c r="I233" s="849"/>
      <c r="J233" s="849">
        <v>1</v>
      </c>
      <c r="K233" s="849">
        <v>166546.75</v>
      </c>
      <c r="L233" s="849">
        <v>1</v>
      </c>
      <c r="M233" s="849">
        <v>166546.75</v>
      </c>
      <c r="N233" s="849">
        <v>6</v>
      </c>
      <c r="O233" s="849">
        <v>990795.54</v>
      </c>
      <c r="P233" s="837">
        <v>5.9490535840537273</v>
      </c>
      <c r="Q233" s="850">
        <v>165132.59</v>
      </c>
    </row>
    <row r="234" spans="1:17" ht="14.4" customHeight="1" x14ac:dyDescent="0.3">
      <c r="A234" s="831" t="s">
        <v>6180</v>
      </c>
      <c r="B234" s="832" t="s">
        <v>6181</v>
      </c>
      <c r="C234" s="832" t="s">
        <v>4812</v>
      </c>
      <c r="D234" s="832" t="s">
        <v>6208</v>
      </c>
      <c r="E234" s="832" t="s">
        <v>6209</v>
      </c>
      <c r="F234" s="849">
        <v>1</v>
      </c>
      <c r="G234" s="849">
        <v>6890.78</v>
      </c>
      <c r="H234" s="849"/>
      <c r="I234" s="849">
        <v>6890.78</v>
      </c>
      <c r="J234" s="849"/>
      <c r="K234" s="849"/>
      <c r="L234" s="849"/>
      <c r="M234" s="849"/>
      <c r="N234" s="849"/>
      <c r="O234" s="849"/>
      <c r="P234" s="837"/>
      <c r="Q234" s="850"/>
    </row>
    <row r="235" spans="1:17" ht="14.4" customHeight="1" x14ac:dyDescent="0.3">
      <c r="A235" s="831" t="s">
        <v>6180</v>
      </c>
      <c r="B235" s="832" t="s">
        <v>6181</v>
      </c>
      <c r="C235" s="832" t="s">
        <v>4812</v>
      </c>
      <c r="D235" s="832" t="s">
        <v>6210</v>
      </c>
      <c r="E235" s="832" t="s">
        <v>6211</v>
      </c>
      <c r="F235" s="849">
        <v>1</v>
      </c>
      <c r="G235" s="849">
        <v>1123.73</v>
      </c>
      <c r="H235" s="849"/>
      <c r="I235" s="849">
        <v>1123.73</v>
      </c>
      <c r="J235" s="849"/>
      <c r="K235" s="849"/>
      <c r="L235" s="849"/>
      <c r="M235" s="849"/>
      <c r="N235" s="849"/>
      <c r="O235" s="849"/>
      <c r="P235" s="837"/>
      <c r="Q235" s="850"/>
    </row>
    <row r="236" spans="1:17" ht="14.4" customHeight="1" x14ac:dyDescent="0.3">
      <c r="A236" s="831" t="s">
        <v>6180</v>
      </c>
      <c r="B236" s="832" t="s">
        <v>6181</v>
      </c>
      <c r="C236" s="832" t="s">
        <v>4812</v>
      </c>
      <c r="D236" s="832" t="s">
        <v>6212</v>
      </c>
      <c r="E236" s="832" t="s">
        <v>6213</v>
      </c>
      <c r="F236" s="849"/>
      <c r="G236" s="849"/>
      <c r="H236" s="849"/>
      <c r="I236" s="849"/>
      <c r="J236" s="849">
        <v>1</v>
      </c>
      <c r="K236" s="849">
        <v>1002.8</v>
      </c>
      <c r="L236" s="849">
        <v>1</v>
      </c>
      <c r="M236" s="849">
        <v>1002.8</v>
      </c>
      <c r="N236" s="849">
        <v>5</v>
      </c>
      <c r="O236" s="849">
        <v>4716.25</v>
      </c>
      <c r="P236" s="837">
        <v>4.7030813721579579</v>
      </c>
      <c r="Q236" s="850">
        <v>943.25</v>
      </c>
    </row>
    <row r="237" spans="1:17" ht="14.4" customHeight="1" x14ac:dyDescent="0.3">
      <c r="A237" s="831" t="s">
        <v>6180</v>
      </c>
      <c r="B237" s="832" t="s">
        <v>6181</v>
      </c>
      <c r="C237" s="832" t="s">
        <v>4812</v>
      </c>
      <c r="D237" s="832" t="s">
        <v>6214</v>
      </c>
      <c r="E237" s="832" t="s">
        <v>6215</v>
      </c>
      <c r="F237" s="849"/>
      <c r="G237" s="849"/>
      <c r="H237" s="849"/>
      <c r="I237" s="849"/>
      <c r="J237" s="849"/>
      <c r="K237" s="849"/>
      <c r="L237" s="849"/>
      <c r="M237" s="849"/>
      <c r="N237" s="849">
        <v>1</v>
      </c>
      <c r="O237" s="849">
        <v>7650</v>
      </c>
      <c r="P237" s="837"/>
      <c r="Q237" s="850">
        <v>7650</v>
      </c>
    </row>
    <row r="238" spans="1:17" ht="14.4" customHeight="1" x14ac:dyDescent="0.3">
      <c r="A238" s="831" t="s">
        <v>6180</v>
      </c>
      <c r="B238" s="832" t="s">
        <v>6181</v>
      </c>
      <c r="C238" s="832" t="s">
        <v>4812</v>
      </c>
      <c r="D238" s="832" t="s">
        <v>6216</v>
      </c>
      <c r="E238" s="832" t="s">
        <v>6217</v>
      </c>
      <c r="F238" s="849"/>
      <c r="G238" s="849"/>
      <c r="H238" s="849"/>
      <c r="I238" s="849"/>
      <c r="J238" s="849"/>
      <c r="K238" s="849"/>
      <c r="L238" s="849"/>
      <c r="M238" s="849"/>
      <c r="N238" s="849">
        <v>1</v>
      </c>
      <c r="O238" s="849">
        <v>750.76</v>
      </c>
      <c r="P238" s="837"/>
      <c r="Q238" s="850">
        <v>750.76</v>
      </c>
    </row>
    <row r="239" spans="1:17" ht="14.4" customHeight="1" x14ac:dyDescent="0.3">
      <c r="A239" s="831" t="s">
        <v>6180</v>
      </c>
      <c r="B239" s="832" t="s">
        <v>6181</v>
      </c>
      <c r="C239" s="832" t="s">
        <v>4812</v>
      </c>
      <c r="D239" s="832" t="s">
        <v>6218</v>
      </c>
      <c r="E239" s="832" t="s">
        <v>6219</v>
      </c>
      <c r="F239" s="849"/>
      <c r="G239" s="849"/>
      <c r="H239" s="849"/>
      <c r="I239" s="849"/>
      <c r="J239" s="849"/>
      <c r="K239" s="849"/>
      <c r="L239" s="849"/>
      <c r="M239" s="849"/>
      <c r="N239" s="849">
        <v>1</v>
      </c>
      <c r="O239" s="849">
        <v>10072.94</v>
      </c>
      <c r="P239" s="837"/>
      <c r="Q239" s="850">
        <v>10072.94</v>
      </c>
    </row>
    <row r="240" spans="1:17" ht="14.4" customHeight="1" x14ac:dyDescent="0.3">
      <c r="A240" s="831" t="s">
        <v>6180</v>
      </c>
      <c r="B240" s="832" t="s">
        <v>6181</v>
      </c>
      <c r="C240" s="832" t="s">
        <v>4812</v>
      </c>
      <c r="D240" s="832" t="s">
        <v>6220</v>
      </c>
      <c r="E240" s="832" t="s">
        <v>6221</v>
      </c>
      <c r="F240" s="849"/>
      <c r="G240" s="849"/>
      <c r="H240" s="849"/>
      <c r="I240" s="849"/>
      <c r="J240" s="849">
        <v>1</v>
      </c>
      <c r="K240" s="849">
        <v>2974.36</v>
      </c>
      <c r="L240" s="849">
        <v>1</v>
      </c>
      <c r="M240" s="849">
        <v>2974.36</v>
      </c>
      <c r="N240" s="849"/>
      <c r="O240" s="849"/>
      <c r="P240" s="837"/>
      <c r="Q240" s="850"/>
    </row>
    <row r="241" spans="1:17" ht="14.4" customHeight="1" x14ac:dyDescent="0.3">
      <c r="A241" s="831" t="s">
        <v>6180</v>
      </c>
      <c r="B241" s="832" t="s">
        <v>6181</v>
      </c>
      <c r="C241" s="832" t="s">
        <v>4812</v>
      </c>
      <c r="D241" s="832" t="s">
        <v>6222</v>
      </c>
      <c r="E241" s="832" t="s">
        <v>6223</v>
      </c>
      <c r="F241" s="849">
        <v>2</v>
      </c>
      <c r="G241" s="849">
        <v>10518.46</v>
      </c>
      <c r="H241" s="849"/>
      <c r="I241" s="849">
        <v>5259.23</v>
      </c>
      <c r="J241" s="849"/>
      <c r="K241" s="849"/>
      <c r="L241" s="849"/>
      <c r="M241" s="849"/>
      <c r="N241" s="849">
        <v>2</v>
      </c>
      <c r="O241" s="849">
        <v>9935.7800000000007</v>
      </c>
      <c r="P241" s="837"/>
      <c r="Q241" s="850">
        <v>4967.8900000000003</v>
      </c>
    </row>
    <row r="242" spans="1:17" ht="14.4" customHeight="1" x14ac:dyDescent="0.3">
      <c r="A242" s="831" t="s">
        <v>6180</v>
      </c>
      <c r="B242" s="832" t="s">
        <v>6181</v>
      </c>
      <c r="C242" s="832" t="s">
        <v>4812</v>
      </c>
      <c r="D242" s="832" t="s">
        <v>6224</v>
      </c>
      <c r="E242" s="832" t="s">
        <v>6225</v>
      </c>
      <c r="F242" s="849"/>
      <c r="G242" s="849"/>
      <c r="H242" s="849"/>
      <c r="I242" s="849"/>
      <c r="J242" s="849">
        <v>2</v>
      </c>
      <c r="K242" s="849">
        <v>2994.88</v>
      </c>
      <c r="L242" s="849">
        <v>1</v>
      </c>
      <c r="M242" s="849">
        <v>1497.44</v>
      </c>
      <c r="N242" s="849">
        <v>2</v>
      </c>
      <c r="O242" s="849">
        <v>2673.44</v>
      </c>
      <c r="P242" s="837">
        <v>0.89267015706806285</v>
      </c>
      <c r="Q242" s="850">
        <v>1336.72</v>
      </c>
    </row>
    <row r="243" spans="1:17" ht="14.4" customHeight="1" x14ac:dyDescent="0.3">
      <c r="A243" s="831" t="s">
        <v>6180</v>
      </c>
      <c r="B243" s="832" t="s">
        <v>6181</v>
      </c>
      <c r="C243" s="832" t="s">
        <v>4812</v>
      </c>
      <c r="D243" s="832" t="s">
        <v>6226</v>
      </c>
      <c r="E243" s="832" t="s">
        <v>6227</v>
      </c>
      <c r="F243" s="849">
        <v>2</v>
      </c>
      <c r="G243" s="849">
        <v>1662.32</v>
      </c>
      <c r="H243" s="849">
        <v>0.66666666666666663</v>
      </c>
      <c r="I243" s="849">
        <v>831.16</v>
      </c>
      <c r="J243" s="849">
        <v>3</v>
      </c>
      <c r="K243" s="849">
        <v>2493.48</v>
      </c>
      <c r="L243" s="849">
        <v>1</v>
      </c>
      <c r="M243" s="849">
        <v>831.16</v>
      </c>
      <c r="N243" s="849">
        <v>5</v>
      </c>
      <c r="O243" s="849">
        <v>4155.8</v>
      </c>
      <c r="P243" s="837">
        <v>1.6666666666666667</v>
      </c>
      <c r="Q243" s="850">
        <v>831.16000000000008</v>
      </c>
    </row>
    <row r="244" spans="1:17" ht="14.4" customHeight="1" x14ac:dyDescent="0.3">
      <c r="A244" s="831" t="s">
        <v>6180</v>
      </c>
      <c r="B244" s="832" t="s">
        <v>6181</v>
      </c>
      <c r="C244" s="832" t="s">
        <v>4812</v>
      </c>
      <c r="D244" s="832" t="s">
        <v>6228</v>
      </c>
      <c r="E244" s="832" t="s">
        <v>6229</v>
      </c>
      <c r="F244" s="849"/>
      <c r="G244" s="849"/>
      <c r="H244" s="849"/>
      <c r="I244" s="849"/>
      <c r="J244" s="849"/>
      <c r="K244" s="849"/>
      <c r="L244" s="849"/>
      <c r="M244" s="849"/>
      <c r="N244" s="849">
        <v>2</v>
      </c>
      <c r="O244" s="849">
        <v>2945.76</v>
      </c>
      <c r="P244" s="837"/>
      <c r="Q244" s="850">
        <v>1472.88</v>
      </c>
    </row>
    <row r="245" spans="1:17" ht="14.4" customHeight="1" x14ac:dyDescent="0.3">
      <c r="A245" s="831" t="s">
        <v>6180</v>
      </c>
      <c r="B245" s="832" t="s">
        <v>6181</v>
      </c>
      <c r="C245" s="832" t="s">
        <v>4812</v>
      </c>
      <c r="D245" s="832" t="s">
        <v>6230</v>
      </c>
      <c r="E245" s="832" t="s">
        <v>6231</v>
      </c>
      <c r="F245" s="849"/>
      <c r="G245" s="849"/>
      <c r="H245" s="849"/>
      <c r="I245" s="849"/>
      <c r="J245" s="849">
        <v>3</v>
      </c>
      <c r="K245" s="849">
        <v>3936.42</v>
      </c>
      <c r="L245" s="849">
        <v>1</v>
      </c>
      <c r="M245" s="849">
        <v>1312.14</v>
      </c>
      <c r="N245" s="849">
        <v>3</v>
      </c>
      <c r="O245" s="849">
        <v>3936.42</v>
      </c>
      <c r="P245" s="837">
        <v>1</v>
      </c>
      <c r="Q245" s="850">
        <v>1312.14</v>
      </c>
    </row>
    <row r="246" spans="1:17" ht="14.4" customHeight="1" x14ac:dyDescent="0.3">
      <c r="A246" s="831" t="s">
        <v>6180</v>
      </c>
      <c r="B246" s="832" t="s">
        <v>6181</v>
      </c>
      <c r="C246" s="832" t="s">
        <v>4812</v>
      </c>
      <c r="D246" s="832" t="s">
        <v>6232</v>
      </c>
      <c r="E246" s="832" t="s">
        <v>6233</v>
      </c>
      <c r="F246" s="849">
        <v>2</v>
      </c>
      <c r="G246" s="849">
        <v>2292.66</v>
      </c>
      <c r="H246" s="849">
        <v>2</v>
      </c>
      <c r="I246" s="849">
        <v>1146.33</v>
      </c>
      <c r="J246" s="849">
        <v>1</v>
      </c>
      <c r="K246" s="849">
        <v>1146.33</v>
      </c>
      <c r="L246" s="849">
        <v>1</v>
      </c>
      <c r="M246" s="849">
        <v>1146.33</v>
      </c>
      <c r="N246" s="849">
        <v>3</v>
      </c>
      <c r="O246" s="849">
        <v>3258.51</v>
      </c>
      <c r="P246" s="837">
        <v>2.8425584255842562</v>
      </c>
      <c r="Q246" s="850">
        <v>1086.17</v>
      </c>
    </row>
    <row r="247" spans="1:17" ht="14.4" customHeight="1" x14ac:dyDescent="0.3">
      <c r="A247" s="831" t="s">
        <v>6180</v>
      </c>
      <c r="B247" s="832" t="s">
        <v>6181</v>
      </c>
      <c r="C247" s="832" t="s">
        <v>4812</v>
      </c>
      <c r="D247" s="832" t="s">
        <v>6234</v>
      </c>
      <c r="E247" s="832" t="s">
        <v>6235</v>
      </c>
      <c r="F247" s="849">
        <v>1</v>
      </c>
      <c r="G247" s="849">
        <v>359.1</v>
      </c>
      <c r="H247" s="849">
        <v>1</v>
      </c>
      <c r="I247" s="849">
        <v>359.1</v>
      </c>
      <c r="J247" s="849">
        <v>1</v>
      </c>
      <c r="K247" s="849">
        <v>359.1</v>
      </c>
      <c r="L247" s="849">
        <v>1</v>
      </c>
      <c r="M247" s="849">
        <v>359.1</v>
      </c>
      <c r="N247" s="849"/>
      <c r="O247" s="849"/>
      <c r="P247" s="837"/>
      <c r="Q247" s="850"/>
    </row>
    <row r="248" spans="1:17" ht="14.4" customHeight="1" x14ac:dyDescent="0.3">
      <c r="A248" s="831" t="s">
        <v>6180</v>
      </c>
      <c r="B248" s="832" t="s">
        <v>6181</v>
      </c>
      <c r="C248" s="832" t="s">
        <v>4812</v>
      </c>
      <c r="D248" s="832" t="s">
        <v>6236</v>
      </c>
      <c r="E248" s="832" t="s">
        <v>6237</v>
      </c>
      <c r="F248" s="849"/>
      <c r="G248" s="849"/>
      <c r="H248" s="849"/>
      <c r="I248" s="849"/>
      <c r="J248" s="849"/>
      <c r="K248" s="849"/>
      <c r="L248" s="849"/>
      <c r="M248" s="849"/>
      <c r="N248" s="849">
        <v>1</v>
      </c>
      <c r="O248" s="849">
        <v>5200.68</v>
      </c>
      <c r="P248" s="837"/>
      <c r="Q248" s="850">
        <v>5200.68</v>
      </c>
    </row>
    <row r="249" spans="1:17" ht="14.4" customHeight="1" x14ac:dyDescent="0.3">
      <c r="A249" s="831" t="s">
        <v>6180</v>
      </c>
      <c r="B249" s="832" t="s">
        <v>6181</v>
      </c>
      <c r="C249" s="832" t="s">
        <v>4812</v>
      </c>
      <c r="D249" s="832" t="s">
        <v>6238</v>
      </c>
      <c r="E249" s="832" t="s">
        <v>6239</v>
      </c>
      <c r="F249" s="849">
        <v>1</v>
      </c>
      <c r="G249" s="849">
        <v>6587.13</v>
      </c>
      <c r="H249" s="849"/>
      <c r="I249" s="849">
        <v>6587.13</v>
      </c>
      <c r="J249" s="849"/>
      <c r="K249" s="849"/>
      <c r="L249" s="849"/>
      <c r="M249" s="849"/>
      <c r="N249" s="849">
        <v>2</v>
      </c>
      <c r="O249" s="849">
        <v>12190.78</v>
      </c>
      <c r="P249" s="837"/>
      <c r="Q249" s="850">
        <v>6095.39</v>
      </c>
    </row>
    <row r="250" spans="1:17" ht="14.4" customHeight="1" x14ac:dyDescent="0.3">
      <c r="A250" s="831" t="s">
        <v>6180</v>
      </c>
      <c r="B250" s="832" t="s">
        <v>6181</v>
      </c>
      <c r="C250" s="832" t="s">
        <v>4812</v>
      </c>
      <c r="D250" s="832" t="s">
        <v>6240</v>
      </c>
      <c r="E250" s="832" t="s">
        <v>6241</v>
      </c>
      <c r="F250" s="849">
        <v>1</v>
      </c>
      <c r="G250" s="849">
        <v>26449.24</v>
      </c>
      <c r="H250" s="849"/>
      <c r="I250" s="849">
        <v>26449.24</v>
      </c>
      <c r="J250" s="849"/>
      <c r="K250" s="849"/>
      <c r="L250" s="849"/>
      <c r="M250" s="849"/>
      <c r="N250" s="849"/>
      <c r="O250" s="849"/>
      <c r="P250" s="837"/>
      <c r="Q250" s="850"/>
    </row>
    <row r="251" spans="1:17" ht="14.4" customHeight="1" x14ac:dyDescent="0.3">
      <c r="A251" s="831" t="s">
        <v>6180</v>
      </c>
      <c r="B251" s="832" t="s">
        <v>6181</v>
      </c>
      <c r="C251" s="832" t="s">
        <v>4812</v>
      </c>
      <c r="D251" s="832" t="s">
        <v>6242</v>
      </c>
      <c r="E251" s="832" t="s">
        <v>6243</v>
      </c>
      <c r="F251" s="849">
        <v>3</v>
      </c>
      <c r="G251" s="849">
        <v>13080</v>
      </c>
      <c r="H251" s="849"/>
      <c r="I251" s="849">
        <v>4360</v>
      </c>
      <c r="J251" s="849"/>
      <c r="K251" s="849"/>
      <c r="L251" s="849"/>
      <c r="M251" s="849"/>
      <c r="N251" s="849"/>
      <c r="O251" s="849"/>
      <c r="P251" s="837"/>
      <c r="Q251" s="850"/>
    </row>
    <row r="252" spans="1:17" ht="14.4" customHeight="1" x14ac:dyDescent="0.3">
      <c r="A252" s="831" t="s">
        <v>6180</v>
      </c>
      <c r="B252" s="832" t="s">
        <v>6181</v>
      </c>
      <c r="C252" s="832" t="s">
        <v>4812</v>
      </c>
      <c r="D252" s="832" t="s">
        <v>6244</v>
      </c>
      <c r="E252" s="832" t="s">
        <v>6245</v>
      </c>
      <c r="F252" s="849">
        <v>1</v>
      </c>
      <c r="G252" s="849">
        <v>30135</v>
      </c>
      <c r="H252" s="849"/>
      <c r="I252" s="849">
        <v>30135</v>
      </c>
      <c r="J252" s="849"/>
      <c r="K252" s="849"/>
      <c r="L252" s="849"/>
      <c r="M252" s="849"/>
      <c r="N252" s="849"/>
      <c r="O252" s="849"/>
      <c r="P252" s="837"/>
      <c r="Q252" s="850"/>
    </row>
    <row r="253" spans="1:17" ht="14.4" customHeight="1" x14ac:dyDescent="0.3">
      <c r="A253" s="831" t="s">
        <v>6180</v>
      </c>
      <c r="B253" s="832" t="s">
        <v>6181</v>
      </c>
      <c r="C253" s="832" t="s">
        <v>4812</v>
      </c>
      <c r="D253" s="832" t="s">
        <v>6246</v>
      </c>
      <c r="E253" s="832" t="s">
        <v>6247</v>
      </c>
      <c r="F253" s="849"/>
      <c r="G253" s="849"/>
      <c r="H253" s="849"/>
      <c r="I253" s="849"/>
      <c r="J253" s="849">
        <v>1</v>
      </c>
      <c r="K253" s="849">
        <v>38997.620000000003</v>
      </c>
      <c r="L253" s="849">
        <v>1</v>
      </c>
      <c r="M253" s="849">
        <v>38997.620000000003</v>
      </c>
      <c r="N253" s="849"/>
      <c r="O253" s="849"/>
      <c r="P253" s="837"/>
      <c r="Q253" s="850"/>
    </row>
    <row r="254" spans="1:17" ht="14.4" customHeight="1" x14ac:dyDescent="0.3">
      <c r="A254" s="831" t="s">
        <v>6180</v>
      </c>
      <c r="B254" s="832" t="s">
        <v>6181</v>
      </c>
      <c r="C254" s="832" t="s">
        <v>4812</v>
      </c>
      <c r="D254" s="832" t="s">
        <v>6248</v>
      </c>
      <c r="E254" s="832" t="s">
        <v>6249</v>
      </c>
      <c r="F254" s="849"/>
      <c r="G254" s="849"/>
      <c r="H254" s="849"/>
      <c r="I254" s="849"/>
      <c r="J254" s="849"/>
      <c r="K254" s="849"/>
      <c r="L254" s="849"/>
      <c r="M254" s="849"/>
      <c r="N254" s="849">
        <v>1</v>
      </c>
      <c r="O254" s="849">
        <v>16952.3</v>
      </c>
      <c r="P254" s="837"/>
      <c r="Q254" s="850">
        <v>16952.3</v>
      </c>
    </row>
    <row r="255" spans="1:17" ht="14.4" customHeight="1" x14ac:dyDescent="0.3">
      <c r="A255" s="831" t="s">
        <v>6180</v>
      </c>
      <c r="B255" s="832" t="s">
        <v>6181</v>
      </c>
      <c r="C255" s="832" t="s">
        <v>4812</v>
      </c>
      <c r="D255" s="832" t="s">
        <v>6250</v>
      </c>
      <c r="E255" s="832" t="s">
        <v>6251</v>
      </c>
      <c r="F255" s="849"/>
      <c r="G255" s="849"/>
      <c r="H255" s="849"/>
      <c r="I255" s="849"/>
      <c r="J255" s="849">
        <v>1</v>
      </c>
      <c r="K255" s="849">
        <v>88685.78</v>
      </c>
      <c r="L255" s="849">
        <v>1</v>
      </c>
      <c r="M255" s="849">
        <v>88685.78</v>
      </c>
      <c r="N255" s="849"/>
      <c r="O255" s="849"/>
      <c r="P255" s="837"/>
      <c r="Q255" s="850"/>
    </row>
    <row r="256" spans="1:17" ht="14.4" customHeight="1" x14ac:dyDescent="0.3">
      <c r="A256" s="831" t="s">
        <v>6180</v>
      </c>
      <c r="B256" s="832" t="s">
        <v>6181</v>
      </c>
      <c r="C256" s="832" t="s">
        <v>4812</v>
      </c>
      <c r="D256" s="832" t="s">
        <v>6252</v>
      </c>
      <c r="E256" s="832" t="s">
        <v>6253</v>
      </c>
      <c r="F256" s="849"/>
      <c r="G256" s="849"/>
      <c r="H256" s="849"/>
      <c r="I256" s="849"/>
      <c r="J256" s="849"/>
      <c r="K256" s="849"/>
      <c r="L256" s="849"/>
      <c r="M256" s="849"/>
      <c r="N256" s="849">
        <v>1</v>
      </c>
      <c r="O256" s="849">
        <v>26500</v>
      </c>
      <c r="P256" s="837"/>
      <c r="Q256" s="850">
        <v>26500</v>
      </c>
    </row>
    <row r="257" spans="1:17" ht="14.4" customHeight="1" x14ac:dyDescent="0.3">
      <c r="A257" s="831" t="s">
        <v>6180</v>
      </c>
      <c r="B257" s="832" t="s">
        <v>6181</v>
      </c>
      <c r="C257" s="832" t="s">
        <v>4728</v>
      </c>
      <c r="D257" s="832" t="s">
        <v>6254</v>
      </c>
      <c r="E257" s="832" t="s">
        <v>6255</v>
      </c>
      <c r="F257" s="849"/>
      <c r="G257" s="849"/>
      <c r="H257" s="849"/>
      <c r="I257" s="849"/>
      <c r="J257" s="849">
        <v>1</v>
      </c>
      <c r="K257" s="849">
        <v>213</v>
      </c>
      <c r="L257" s="849">
        <v>1</v>
      </c>
      <c r="M257" s="849">
        <v>213</v>
      </c>
      <c r="N257" s="849">
        <v>1</v>
      </c>
      <c r="O257" s="849">
        <v>214</v>
      </c>
      <c r="P257" s="837">
        <v>1.0046948356807512</v>
      </c>
      <c r="Q257" s="850">
        <v>214</v>
      </c>
    </row>
    <row r="258" spans="1:17" ht="14.4" customHeight="1" x14ac:dyDescent="0.3">
      <c r="A258" s="831" t="s">
        <v>6180</v>
      </c>
      <c r="B258" s="832" t="s">
        <v>6181</v>
      </c>
      <c r="C258" s="832" t="s">
        <v>4728</v>
      </c>
      <c r="D258" s="832" t="s">
        <v>6254</v>
      </c>
      <c r="E258" s="832" t="s">
        <v>6256</v>
      </c>
      <c r="F258" s="849">
        <v>3</v>
      </c>
      <c r="G258" s="849">
        <v>639</v>
      </c>
      <c r="H258" s="849">
        <v>0.33333333333333331</v>
      </c>
      <c r="I258" s="849">
        <v>213</v>
      </c>
      <c r="J258" s="849">
        <v>9</v>
      </c>
      <c r="K258" s="849">
        <v>1917</v>
      </c>
      <c r="L258" s="849">
        <v>1</v>
      </c>
      <c r="M258" s="849">
        <v>213</v>
      </c>
      <c r="N258" s="849">
        <v>2</v>
      </c>
      <c r="O258" s="849">
        <v>428</v>
      </c>
      <c r="P258" s="837">
        <v>0.22326551904016692</v>
      </c>
      <c r="Q258" s="850">
        <v>214</v>
      </c>
    </row>
    <row r="259" spans="1:17" ht="14.4" customHeight="1" x14ac:dyDescent="0.3">
      <c r="A259" s="831" t="s">
        <v>6180</v>
      </c>
      <c r="B259" s="832" t="s">
        <v>6181</v>
      </c>
      <c r="C259" s="832" t="s">
        <v>4728</v>
      </c>
      <c r="D259" s="832" t="s">
        <v>6257</v>
      </c>
      <c r="E259" s="832" t="s">
        <v>6258</v>
      </c>
      <c r="F259" s="849"/>
      <c r="G259" s="849"/>
      <c r="H259" s="849"/>
      <c r="I259" s="849"/>
      <c r="J259" s="849">
        <v>1</v>
      </c>
      <c r="K259" s="849">
        <v>187</v>
      </c>
      <c r="L259" s="849">
        <v>1</v>
      </c>
      <c r="M259" s="849">
        <v>187</v>
      </c>
      <c r="N259" s="849">
        <v>2</v>
      </c>
      <c r="O259" s="849">
        <v>374</v>
      </c>
      <c r="P259" s="837">
        <v>2</v>
      </c>
      <c r="Q259" s="850">
        <v>187</v>
      </c>
    </row>
    <row r="260" spans="1:17" ht="14.4" customHeight="1" x14ac:dyDescent="0.3">
      <c r="A260" s="831" t="s">
        <v>6180</v>
      </c>
      <c r="B260" s="832" t="s">
        <v>6181</v>
      </c>
      <c r="C260" s="832" t="s">
        <v>4728</v>
      </c>
      <c r="D260" s="832" t="s">
        <v>6259</v>
      </c>
      <c r="E260" s="832" t="s">
        <v>6260</v>
      </c>
      <c r="F260" s="849"/>
      <c r="G260" s="849"/>
      <c r="H260" s="849"/>
      <c r="I260" s="849"/>
      <c r="J260" s="849">
        <v>1</v>
      </c>
      <c r="K260" s="849">
        <v>128</v>
      </c>
      <c r="L260" s="849">
        <v>1</v>
      </c>
      <c r="M260" s="849">
        <v>128</v>
      </c>
      <c r="N260" s="849"/>
      <c r="O260" s="849"/>
      <c r="P260" s="837"/>
      <c r="Q260" s="850"/>
    </row>
    <row r="261" spans="1:17" ht="14.4" customHeight="1" x14ac:dyDescent="0.3">
      <c r="A261" s="831" t="s">
        <v>6180</v>
      </c>
      <c r="B261" s="832" t="s">
        <v>6181</v>
      </c>
      <c r="C261" s="832" t="s">
        <v>4728</v>
      </c>
      <c r="D261" s="832" t="s">
        <v>6261</v>
      </c>
      <c r="E261" s="832" t="s">
        <v>6262</v>
      </c>
      <c r="F261" s="849">
        <v>2</v>
      </c>
      <c r="G261" s="849">
        <v>446</v>
      </c>
      <c r="H261" s="849">
        <v>1</v>
      </c>
      <c r="I261" s="849">
        <v>223</v>
      </c>
      <c r="J261" s="849">
        <v>2</v>
      </c>
      <c r="K261" s="849">
        <v>446</v>
      </c>
      <c r="L261" s="849">
        <v>1</v>
      </c>
      <c r="M261" s="849">
        <v>223</v>
      </c>
      <c r="N261" s="849">
        <v>5</v>
      </c>
      <c r="O261" s="849">
        <v>1120</v>
      </c>
      <c r="P261" s="837">
        <v>2.5112107623318387</v>
      </c>
      <c r="Q261" s="850">
        <v>224</v>
      </c>
    </row>
    <row r="262" spans="1:17" ht="14.4" customHeight="1" x14ac:dyDescent="0.3">
      <c r="A262" s="831" t="s">
        <v>6180</v>
      </c>
      <c r="B262" s="832" t="s">
        <v>6181</v>
      </c>
      <c r="C262" s="832" t="s">
        <v>4728</v>
      </c>
      <c r="D262" s="832" t="s">
        <v>6261</v>
      </c>
      <c r="E262" s="832" t="s">
        <v>6263</v>
      </c>
      <c r="F262" s="849">
        <v>1</v>
      </c>
      <c r="G262" s="849">
        <v>223</v>
      </c>
      <c r="H262" s="849">
        <v>1</v>
      </c>
      <c r="I262" s="849">
        <v>223</v>
      </c>
      <c r="J262" s="849">
        <v>1</v>
      </c>
      <c r="K262" s="849">
        <v>223</v>
      </c>
      <c r="L262" s="849">
        <v>1</v>
      </c>
      <c r="M262" s="849">
        <v>223</v>
      </c>
      <c r="N262" s="849">
        <v>2</v>
      </c>
      <c r="O262" s="849">
        <v>448</v>
      </c>
      <c r="P262" s="837">
        <v>2.0089686098654709</v>
      </c>
      <c r="Q262" s="850">
        <v>224</v>
      </c>
    </row>
    <row r="263" spans="1:17" ht="14.4" customHeight="1" x14ac:dyDescent="0.3">
      <c r="A263" s="831" t="s">
        <v>6180</v>
      </c>
      <c r="B263" s="832" t="s">
        <v>6181</v>
      </c>
      <c r="C263" s="832" t="s">
        <v>4728</v>
      </c>
      <c r="D263" s="832" t="s">
        <v>6264</v>
      </c>
      <c r="E263" s="832" t="s">
        <v>6265</v>
      </c>
      <c r="F263" s="849">
        <v>1</v>
      </c>
      <c r="G263" s="849">
        <v>223</v>
      </c>
      <c r="H263" s="849"/>
      <c r="I263" s="849">
        <v>223</v>
      </c>
      <c r="J263" s="849"/>
      <c r="K263" s="849"/>
      <c r="L263" s="849"/>
      <c r="M263" s="849"/>
      <c r="N263" s="849"/>
      <c r="O263" s="849"/>
      <c r="P263" s="837"/>
      <c r="Q263" s="850"/>
    </row>
    <row r="264" spans="1:17" ht="14.4" customHeight="1" x14ac:dyDescent="0.3">
      <c r="A264" s="831" t="s">
        <v>6180</v>
      </c>
      <c r="B264" s="832" t="s">
        <v>6181</v>
      </c>
      <c r="C264" s="832" t="s">
        <v>4728</v>
      </c>
      <c r="D264" s="832" t="s">
        <v>6266</v>
      </c>
      <c r="E264" s="832" t="s">
        <v>6267</v>
      </c>
      <c r="F264" s="849">
        <v>1</v>
      </c>
      <c r="G264" s="849">
        <v>225</v>
      </c>
      <c r="H264" s="849">
        <v>0.2</v>
      </c>
      <c r="I264" s="849">
        <v>225</v>
      </c>
      <c r="J264" s="849">
        <v>5</v>
      </c>
      <c r="K264" s="849">
        <v>1125</v>
      </c>
      <c r="L264" s="849">
        <v>1</v>
      </c>
      <c r="M264" s="849">
        <v>225</v>
      </c>
      <c r="N264" s="849">
        <v>5</v>
      </c>
      <c r="O264" s="849">
        <v>1130</v>
      </c>
      <c r="P264" s="837">
        <v>1.0044444444444445</v>
      </c>
      <c r="Q264" s="850">
        <v>226</v>
      </c>
    </row>
    <row r="265" spans="1:17" ht="14.4" customHeight="1" x14ac:dyDescent="0.3">
      <c r="A265" s="831" t="s">
        <v>6180</v>
      </c>
      <c r="B265" s="832" t="s">
        <v>6181</v>
      </c>
      <c r="C265" s="832" t="s">
        <v>4728</v>
      </c>
      <c r="D265" s="832" t="s">
        <v>6266</v>
      </c>
      <c r="E265" s="832" t="s">
        <v>6268</v>
      </c>
      <c r="F265" s="849">
        <v>1</v>
      </c>
      <c r="G265" s="849">
        <v>225</v>
      </c>
      <c r="H265" s="849">
        <v>0.2</v>
      </c>
      <c r="I265" s="849">
        <v>225</v>
      </c>
      <c r="J265" s="849">
        <v>5</v>
      </c>
      <c r="K265" s="849">
        <v>1125</v>
      </c>
      <c r="L265" s="849">
        <v>1</v>
      </c>
      <c r="M265" s="849">
        <v>225</v>
      </c>
      <c r="N265" s="849">
        <v>1</v>
      </c>
      <c r="O265" s="849">
        <v>226</v>
      </c>
      <c r="P265" s="837">
        <v>0.20088888888888889</v>
      </c>
      <c r="Q265" s="850">
        <v>226</v>
      </c>
    </row>
    <row r="266" spans="1:17" ht="14.4" customHeight="1" x14ac:dyDescent="0.3">
      <c r="A266" s="831" t="s">
        <v>6180</v>
      </c>
      <c r="B266" s="832" t="s">
        <v>6181</v>
      </c>
      <c r="C266" s="832" t="s">
        <v>4728</v>
      </c>
      <c r="D266" s="832" t="s">
        <v>6269</v>
      </c>
      <c r="E266" s="832" t="s">
        <v>6270</v>
      </c>
      <c r="F266" s="849">
        <v>1</v>
      </c>
      <c r="G266" s="849">
        <v>349</v>
      </c>
      <c r="H266" s="849"/>
      <c r="I266" s="849">
        <v>349</v>
      </c>
      <c r="J266" s="849"/>
      <c r="K266" s="849"/>
      <c r="L266" s="849"/>
      <c r="M266" s="849"/>
      <c r="N266" s="849"/>
      <c r="O266" s="849"/>
      <c r="P266" s="837"/>
      <c r="Q266" s="850"/>
    </row>
    <row r="267" spans="1:17" ht="14.4" customHeight="1" x14ac:dyDescent="0.3">
      <c r="A267" s="831" t="s">
        <v>6180</v>
      </c>
      <c r="B267" s="832" t="s">
        <v>6181</v>
      </c>
      <c r="C267" s="832" t="s">
        <v>4728</v>
      </c>
      <c r="D267" s="832" t="s">
        <v>6271</v>
      </c>
      <c r="E267" s="832" t="s">
        <v>6272</v>
      </c>
      <c r="F267" s="849">
        <v>1</v>
      </c>
      <c r="G267" s="849">
        <v>4576</v>
      </c>
      <c r="H267" s="849"/>
      <c r="I267" s="849">
        <v>4576</v>
      </c>
      <c r="J267" s="849"/>
      <c r="K267" s="849"/>
      <c r="L267" s="849"/>
      <c r="M267" s="849"/>
      <c r="N267" s="849"/>
      <c r="O267" s="849"/>
      <c r="P267" s="837"/>
      <c r="Q267" s="850"/>
    </row>
    <row r="268" spans="1:17" ht="14.4" customHeight="1" x14ac:dyDescent="0.3">
      <c r="A268" s="831" t="s">
        <v>6180</v>
      </c>
      <c r="B268" s="832" t="s">
        <v>6181</v>
      </c>
      <c r="C268" s="832" t="s">
        <v>4728</v>
      </c>
      <c r="D268" s="832" t="s">
        <v>6273</v>
      </c>
      <c r="E268" s="832" t="s">
        <v>6274</v>
      </c>
      <c r="F268" s="849"/>
      <c r="G268" s="849"/>
      <c r="H268" s="849"/>
      <c r="I268" s="849"/>
      <c r="J268" s="849"/>
      <c r="K268" s="849"/>
      <c r="L268" s="849"/>
      <c r="M268" s="849"/>
      <c r="N268" s="849">
        <v>1</v>
      </c>
      <c r="O268" s="849">
        <v>4166</v>
      </c>
      <c r="P268" s="837"/>
      <c r="Q268" s="850">
        <v>4166</v>
      </c>
    </row>
    <row r="269" spans="1:17" ht="14.4" customHeight="1" x14ac:dyDescent="0.3">
      <c r="A269" s="831" t="s">
        <v>6180</v>
      </c>
      <c r="B269" s="832" t="s">
        <v>6181</v>
      </c>
      <c r="C269" s="832" t="s">
        <v>4728</v>
      </c>
      <c r="D269" s="832" t="s">
        <v>6273</v>
      </c>
      <c r="E269" s="832" t="s">
        <v>6275</v>
      </c>
      <c r="F269" s="849">
        <v>1</v>
      </c>
      <c r="G269" s="849">
        <v>4164</v>
      </c>
      <c r="H269" s="849"/>
      <c r="I269" s="849">
        <v>4164</v>
      </c>
      <c r="J269" s="849"/>
      <c r="K269" s="849"/>
      <c r="L269" s="849"/>
      <c r="M269" s="849"/>
      <c r="N269" s="849">
        <v>1</v>
      </c>
      <c r="O269" s="849">
        <v>4166</v>
      </c>
      <c r="P269" s="837"/>
      <c r="Q269" s="850">
        <v>4166</v>
      </c>
    </row>
    <row r="270" spans="1:17" ht="14.4" customHeight="1" x14ac:dyDescent="0.3">
      <c r="A270" s="831" t="s">
        <v>6180</v>
      </c>
      <c r="B270" s="832" t="s">
        <v>6181</v>
      </c>
      <c r="C270" s="832" t="s">
        <v>4728</v>
      </c>
      <c r="D270" s="832" t="s">
        <v>6276</v>
      </c>
      <c r="E270" s="832" t="s">
        <v>6277</v>
      </c>
      <c r="F270" s="849"/>
      <c r="G270" s="849"/>
      <c r="H270" s="849"/>
      <c r="I270" s="849"/>
      <c r="J270" s="849">
        <v>2</v>
      </c>
      <c r="K270" s="849">
        <v>30524</v>
      </c>
      <c r="L270" s="849">
        <v>1</v>
      </c>
      <c r="M270" s="849">
        <v>15262</v>
      </c>
      <c r="N270" s="849">
        <v>5</v>
      </c>
      <c r="O270" s="849">
        <v>76325</v>
      </c>
      <c r="P270" s="837">
        <v>2.5004914165902239</v>
      </c>
      <c r="Q270" s="850">
        <v>15265</v>
      </c>
    </row>
    <row r="271" spans="1:17" ht="14.4" customHeight="1" x14ac:dyDescent="0.3">
      <c r="A271" s="831" t="s">
        <v>6180</v>
      </c>
      <c r="B271" s="832" t="s">
        <v>6181</v>
      </c>
      <c r="C271" s="832" t="s">
        <v>4728</v>
      </c>
      <c r="D271" s="832" t="s">
        <v>6278</v>
      </c>
      <c r="E271" s="832" t="s">
        <v>6279</v>
      </c>
      <c r="F271" s="849">
        <v>3</v>
      </c>
      <c r="G271" s="849">
        <v>11580</v>
      </c>
      <c r="H271" s="849">
        <v>0.375</v>
      </c>
      <c r="I271" s="849">
        <v>3860</v>
      </c>
      <c r="J271" s="849">
        <v>8</v>
      </c>
      <c r="K271" s="849">
        <v>30880</v>
      </c>
      <c r="L271" s="849">
        <v>1</v>
      </c>
      <c r="M271" s="849">
        <v>3860</v>
      </c>
      <c r="N271" s="849">
        <v>13</v>
      </c>
      <c r="O271" s="849">
        <v>50206</v>
      </c>
      <c r="P271" s="837">
        <v>1.625841968911917</v>
      </c>
      <c r="Q271" s="850">
        <v>3862</v>
      </c>
    </row>
    <row r="272" spans="1:17" ht="14.4" customHeight="1" x14ac:dyDescent="0.3">
      <c r="A272" s="831" t="s">
        <v>6180</v>
      </c>
      <c r="B272" s="832" t="s">
        <v>6181</v>
      </c>
      <c r="C272" s="832" t="s">
        <v>4728</v>
      </c>
      <c r="D272" s="832" t="s">
        <v>6280</v>
      </c>
      <c r="E272" s="832" t="s">
        <v>6281</v>
      </c>
      <c r="F272" s="849">
        <v>2</v>
      </c>
      <c r="G272" s="849">
        <v>15850</v>
      </c>
      <c r="H272" s="849">
        <v>1.9997476659096645</v>
      </c>
      <c r="I272" s="849">
        <v>7925</v>
      </c>
      <c r="J272" s="849">
        <v>1</v>
      </c>
      <c r="K272" s="849">
        <v>7926</v>
      </c>
      <c r="L272" s="849">
        <v>1</v>
      </c>
      <c r="M272" s="849">
        <v>7926</v>
      </c>
      <c r="N272" s="849">
        <v>3</v>
      </c>
      <c r="O272" s="849">
        <v>23784</v>
      </c>
      <c r="P272" s="837">
        <v>3.0007570022710066</v>
      </c>
      <c r="Q272" s="850">
        <v>7928</v>
      </c>
    </row>
    <row r="273" spans="1:17" ht="14.4" customHeight="1" x14ac:dyDescent="0.3">
      <c r="A273" s="831" t="s">
        <v>6180</v>
      </c>
      <c r="B273" s="832" t="s">
        <v>6181</v>
      </c>
      <c r="C273" s="832" t="s">
        <v>4728</v>
      </c>
      <c r="D273" s="832" t="s">
        <v>6282</v>
      </c>
      <c r="E273" s="832" t="s">
        <v>6283</v>
      </c>
      <c r="F273" s="849">
        <v>1</v>
      </c>
      <c r="G273" s="849">
        <v>1293</v>
      </c>
      <c r="H273" s="849">
        <v>0.24980680061823801</v>
      </c>
      <c r="I273" s="849">
        <v>1293</v>
      </c>
      <c r="J273" s="849">
        <v>4</v>
      </c>
      <c r="K273" s="849">
        <v>5176</v>
      </c>
      <c r="L273" s="849">
        <v>1</v>
      </c>
      <c r="M273" s="849">
        <v>1294</v>
      </c>
      <c r="N273" s="849">
        <v>1</v>
      </c>
      <c r="O273" s="849">
        <v>1294</v>
      </c>
      <c r="P273" s="837">
        <v>0.25</v>
      </c>
      <c r="Q273" s="850">
        <v>1294</v>
      </c>
    </row>
    <row r="274" spans="1:17" ht="14.4" customHeight="1" x14ac:dyDescent="0.3">
      <c r="A274" s="831" t="s">
        <v>6180</v>
      </c>
      <c r="B274" s="832" t="s">
        <v>6181</v>
      </c>
      <c r="C274" s="832" t="s">
        <v>4728</v>
      </c>
      <c r="D274" s="832" t="s">
        <v>6284</v>
      </c>
      <c r="E274" s="832" t="s">
        <v>6285</v>
      </c>
      <c r="F274" s="849">
        <v>1</v>
      </c>
      <c r="G274" s="849">
        <v>1177</v>
      </c>
      <c r="H274" s="849">
        <v>0.33305036785512165</v>
      </c>
      <c r="I274" s="849">
        <v>1177</v>
      </c>
      <c r="J274" s="849">
        <v>3</v>
      </c>
      <c r="K274" s="849">
        <v>3534</v>
      </c>
      <c r="L274" s="849">
        <v>1</v>
      </c>
      <c r="M274" s="849">
        <v>1178</v>
      </c>
      <c r="N274" s="849">
        <v>1</v>
      </c>
      <c r="O274" s="849">
        <v>1178</v>
      </c>
      <c r="P274" s="837">
        <v>0.33333333333333331</v>
      </c>
      <c r="Q274" s="850">
        <v>1178</v>
      </c>
    </row>
    <row r="275" spans="1:17" ht="14.4" customHeight="1" x14ac:dyDescent="0.3">
      <c r="A275" s="831" t="s">
        <v>6180</v>
      </c>
      <c r="B275" s="832" t="s">
        <v>6181</v>
      </c>
      <c r="C275" s="832" t="s">
        <v>4728</v>
      </c>
      <c r="D275" s="832" t="s">
        <v>6286</v>
      </c>
      <c r="E275" s="832" t="s">
        <v>6287</v>
      </c>
      <c r="F275" s="849"/>
      <c r="G275" s="849"/>
      <c r="H275" s="849"/>
      <c r="I275" s="849"/>
      <c r="J275" s="849">
        <v>2</v>
      </c>
      <c r="K275" s="849">
        <v>10314</v>
      </c>
      <c r="L275" s="849">
        <v>1</v>
      </c>
      <c r="M275" s="849">
        <v>5157</v>
      </c>
      <c r="N275" s="849">
        <v>5</v>
      </c>
      <c r="O275" s="849">
        <v>25790</v>
      </c>
      <c r="P275" s="837">
        <v>2.500484777971689</v>
      </c>
      <c r="Q275" s="850">
        <v>5158</v>
      </c>
    </row>
    <row r="276" spans="1:17" ht="14.4" customHeight="1" x14ac:dyDescent="0.3">
      <c r="A276" s="831" t="s">
        <v>6180</v>
      </c>
      <c r="B276" s="832" t="s">
        <v>6181</v>
      </c>
      <c r="C276" s="832" t="s">
        <v>4728</v>
      </c>
      <c r="D276" s="832" t="s">
        <v>6288</v>
      </c>
      <c r="E276" s="832" t="s">
        <v>6289</v>
      </c>
      <c r="F276" s="849"/>
      <c r="G276" s="849"/>
      <c r="H276" s="849"/>
      <c r="I276" s="849"/>
      <c r="J276" s="849">
        <v>1</v>
      </c>
      <c r="K276" s="849">
        <v>7807</v>
      </c>
      <c r="L276" s="849">
        <v>1</v>
      </c>
      <c r="M276" s="849">
        <v>7807</v>
      </c>
      <c r="N276" s="849"/>
      <c r="O276" s="849"/>
      <c r="P276" s="837"/>
      <c r="Q276" s="850"/>
    </row>
    <row r="277" spans="1:17" ht="14.4" customHeight="1" x14ac:dyDescent="0.3">
      <c r="A277" s="831" t="s">
        <v>6180</v>
      </c>
      <c r="B277" s="832" t="s">
        <v>6181</v>
      </c>
      <c r="C277" s="832" t="s">
        <v>4728</v>
      </c>
      <c r="D277" s="832" t="s">
        <v>6290</v>
      </c>
      <c r="E277" s="832" t="s">
        <v>6291</v>
      </c>
      <c r="F277" s="849"/>
      <c r="G277" s="849"/>
      <c r="H277" s="849"/>
      <c r="I277" s="849"/>
      <c r="J277" s="849"/>
      <c r="K277" s="849"/>
      <c r="L277" s="849"/>
      <c r="M277" s="849"/>
      <c r="N277" s="849">
        <v>1</v>
      </c>
      <c r="O277" s="849">
        <v>5621</v>
      </c>
      <c r="P277" s="837"/>
      <c r="Q277" s="850">
        <v>5621</v>
      </c>
    </row>
    <row r="278" spans="1:17" ht="14.4" customHeight="1" x14ac:dyDescent="0.3">
      <c r="A278" s="831" t="s">
        <v>6180</v>
      </c>
      <c r="B278" s="832" t="s">
        <v>6181</v>
      </c>
      <c r="C278" s="832" t="s">
        <v>4728</v>
      </c>
      <c r="D278" s="832" t="s">
        <v>6292</v>
      </c>
      <c r="E278" s="832" t="s">
        <v>6293</v>
      </c>
      <c r="F278" s="849">
        <v>1627</v>
      </c>
      <c r="G278" s="849">
        <v>287979</v>
      </c>
      <c r="H278" s="849">
        <v>0.98785670916818458</v>
      </c>
      <c r="I278" s="849">
        <v>177</v>
      </c>
      <c r="J278" s="849">
        <v>1647</v>
      </c>
      <c r="K278" s="849">
        <v>291519</v>
      </c>
      <c r="L278" s="849">
        <v>1</v>
      </c>
      <c r="M278" s="849">
        <v>177</v>
      </c>
      <c r="N278" s="849">
        <v>1583</v>
      </c>
      <c r="O278" s="849">
        <v>281774</v>
      </c>
      <c r="P278" s="837">
        <v>0.96657164713106181</v>
      </c>
      <c r="Q278" s="850">
        <v>178</v>
      </c>
    </row>
    <row r="279" spans="1:17" ht="14.4" customHeight="1" x14ac:dyDescent="0.3">
      <c r="A279" s="831" t="s">
        <v>6180</v>
      </c>
      <c r="B279" s="832" t="s">
        <v>6181</v>
      </c>
      <c r="C279" s="832" t="s">
        <v>4728</v>
      </c>
      <c r="D279" s="832" t="s">
        <v>6292</v>
      </c>
      <c r="E279" s="832" t="s">
        <v>6294</v>
      </c>
      <c r="F279" s="849">
        <v>18</v>
      </c>
      <c r="G279" s="849">
        <v>3186</v>
      </c>
      <c r="H279" s="849">
        <v>0.45</v>
      </c>
      <c r="I279" s="849">
        <v>177</v>
      </c>
      <c r="J279" s="849">
        <v>40</v>
      </c>
      <c r="K279" s="849">
        <v>7080</v>
      </c>
      <c r="L279" s="849">
        <v>1</v>
      </c>
      <c r="M279" s="849">
        <v>177</v>
      </c>
      <c r="N279" s="849">
        <v>15</v>
      </c>
      <c r="O279" s="849">
        <v>2670</v>
      </c>
      <c r="P279" s="837">
        <v>0.3771186440677966</v>
      </c>
      <c r="Q279" s="850">
        <v>178</v>
      </c>
    </row>
    <row r="280" spans="1:17" ht="14.4" customHeight="1" x14ac:dyDescent="0.3">
      <c r="A280" s="831" t="s">
        <v>6180</v>
      </c>
      <c r="B280" s="832" t="s">
        <v>6181</v>
      </c>
      <c r="C280" s="832" t="s">
        <v>4728</v>
      </c>
      <c r="D280" s="832" t="s">
        <v>6295</v>
      </c>
      <c r="E280" s="832" t="s">
        <v>6296</v>
      </c>
      <c r="F280" s="849">
        <v>28</v>
      </c>
      <c r="G280" s="849">
        <v>57344</v>
      </c>
      <c r="H280" s="849">
        <v>1.6462549880860105</v>
      </c>
      <c r="I280" s="849">
        <v>2048</v>
      </c>
      <c r="J280" s="849">
        <v>17</v>
      </c>
      <c r="K280" s="849">
        <v>34833</v>
      </c>
      <c r="L280" s="849">
        <v>1</v>
      </c>
      <c r="M280" s="849">
        <v>2049</v>
      </c>
      <c r="N280" s="849">
        <v>29</v>
      </c>
      <c r="O280" s="849">
        <v>59450</v>
      </c>
      <c r="P280" s="837">
        <v>1.7067148967932708</v>
      </c>
      <c r="Q280" s="850">
        <v>2050</v>
      </c>
    </row>
    <row r="281" spans="1:17" ht="14.4" customHeight="1" x14ac:dyDescent="0.3">
      <c r="A281" s="831" t="s">
        <v>6180</v>
      </c>
      <c r="B281" s="832" t="s">
        <v>6181</v>
      </c>
      <c r="C281" s="832" t="s">
        <v>4728</v>
      </c>
      <c r="D281" s="832" t="s">
        <v>6297</v>
      </c>
      <c r="E281" s="832" t="s">
        <v>6298</v>
      </c>
      <c r="F281" s="849"/>
      <c r="G281" s="849"/>
      <c r="H281" s="849"/>
      <c r="I281" s="849"/>
      <c r="J281" s="849">
        <v>2</v>
      </c>
      <c r="K281" s="849">
        <v>5474</v>
      </c>
      <c r="L281" s="849">
        <v>1</v>
      </c>
      <c r="M281" s="849">
        <v>2737</v>
      </c>
      <c r="N281" s="849">
        <v>3</v>
      </c>
      <c r="O281" s="849">
        <v>8211</v>
      </c>
      <c r="P281" s="837">
        <v>1.5</v>
      </c>
      <c r="Q281" s="850">
        <v>2737</v>
      </c>
    </row>
    <row r="282" spans="1:17" ht="14.4" customHeight="1" x14ac:dyDescent="0.3">
      <c r="A282" s="831" t="s">
        <v>6180</v>
      </c>
      <c r="B282" s="832" t="s">
        <v>6181</v>
      </c>
      <c r="C282" s="832" t="s">
        <v>4728</v>
      </c>
      <c r="D282" s="832" t="s">
        <v>6299</v>
      </c>
      <c r="E282" s="832" t="s">
        <v>6300</v>
      </c>
      <c r="F282" s="849"/>
      <c r="G282" s="849"/>
      <c r="H282" s="849"/>
      <c r="I282" s="849"/>
      <c r="J282" s="849">
        <v>1</v>
      </c>
      <c r="K282" s="849">
        <v>2113</v>
      </c>
      <c r="L282" s="849">
        <v>1</v>
      </c>
      <c r="M282" s="849">
        <v>2113</v>
      </c>
      <c r="N282" s="849">
        <v>1</v>
      </c>
      <c r="O282" s="849">
        <v>2114</v>
      </c>
      <c r="P282" s="837">
        <v>1.0004732607666824</v>
      </c>
      <c r="Q282" s="850">
        <v>2114</v>
      </c>
    </row>
    <row r="283" spans="1:17" ht="14.4" customHeight="1" x14ac:dyDescent="0.3">
      <c r="A283" s="831" t="s">
        <v>6180</v>
      </c>
      <c r="B283" s="832" t="s">
        <v>6181</v>
      </c>
      <c r="C283" s="832" t="s">
        <v>4728</v>
      </c>
      <c r="D283" s="832" t="s">
        <v>6301</v>
      </c>
      <c r="E283" s="832" t="s">
        <v>6302</v>
      </c>
      <c r="F283" s="849"/>
      <c r="G283" s="849"/>
      <c r="H283" s="849"/>
      <c r="I283" s="849"/>
      <c r="J283" s="849"/>
      <c r="K283" s="849"/>
      <c r="L283" s="849"/>
      <c r="M283" s="849"/>
      <c r="N283" s="849">
        <v>2</v>
      </c>
      <c r="O283" s="849">
        <v>310</v>
      </c>
      <c r="P283" s="837"/>
      <c r="Q283" s="850">
        <v>155</v>
      </c>
    </row>
    <row r="284" spans="1:17" ht="14.4" customHeight="1" x14ac:dyDescent="0.3">
      <c r="A284" s="831" t="s">
        <v>6180</v>
      </c>
      <c r="B284" s="832" t="s">
        <v>6181</v>
      </c>
      <c r="C284" s="832" t="s">
        <v>4728</v>
      </c>
      <c r="D284" s="832" t="s">
        <v>6303</v>
      </c>
      <c r="E284" s="832" t="s">
        <v>6304</v>
      </c>
      <c r="F284" s="849"/>
      <c r="G284" s="849"/>
      <c r="H284" s="849"/>
      <c r="I284" s="849"/>
      <c r="J284" s="849"/>
      <c r="K284" s="849"/>
      <c r="L284" s="849"/>
      <c r="M284" s="849"/>
      <c r="N284" s="849">
        <v>5</v>
      </c>
      <c r="O284" s="849">
        <v>1025</v>
      </c>
      <c r="P284" s="837"/>
      <c r="Q284" s="850">
        <v>205</v>
      </c>
    </row>
    <row r="285" spans="1:17" ht="14.4" customHeight="1" x14ac:dyDescent="0.3">
      <c r="A285" s="831" t="s">
        <v>6180</v>
      </c>
      <c r="B285" s="832" t="s">
        <v>6181</v>
      </c>
      <c r="C285" s="832" t="s">
        <v>4728</v>
      </c>
      <c r="D285" s="832" t="s">
        <v>6305</v>
      </c>
      <c r="E285" s="832" t="s">
        <v>6306</v>
      </c>
      <c r="F285" s="849">
        <v>3</v>
      </c>
      <c r="G285" s="849">
        <v>489</v>
      </c>
      <c r="H285" s="849">
        <v>3</v>
      </c>
      <c r="I285" s="849">
        <v>163</v>
      </c>
      <c r="J285" s="849">
        <v>1</v>
      </c>
      <c r="K285" s="849">
        <v>163</v>
      </c>
      <c r="L285" s="849">
        <v>1</v>
      </c>
      <c r="M285" s="849">
        <v>163</v>
      </c>
      <c r="N285" s="849">
        <v>2</v>
      </c>
      <c r="O285" s="849">
        <v>326</v>
      </c>
      <c r="P285" s="837">
        <v>2</v>
      </c>
      <c r="Q285" s="850">
        <v>163</v>
      </c>
    </row>
    <row r="286" spans="1:17" ht="14.4" customHeight="1" x14ac:dyDescent="0.3">
      <c r="A286" s="831" t="s">
        <v>6180</v>
      </c>
      <c r="B286" s="832" t="s">
        <v>6181</v>
      </c>
      <c r="C286" s="832" t="s">
        <v>4728</v>
      </c>
      <c r="D286" s="832" t="s">
        <v>6305</v>
      </c>
      <c r="E286" s="832" t="s">
        <v>6307</v>
      </c>
      <c r="F286" s="849">
        <v>1</v>
      </c>
      <c r="G286" s="849">
        <v>163</v>
      </c>
      <c r="H286" s="849">
        <v>0.5</v>
      </c>
      <c r="I286" s="849">
        <v>163</v>
      </c>
      <c r="J286" s="849">
        <v>2</v>
      </c>
      <c r="K286" s="849">
        <v>326</v>
      </c>
      <c r="L286" s="849">
        <v>1</v>
      </c>
      <c r="M286" s="849">
        <v>163</v>
      </c>
      <c r="N286" s="849">
        <v>1</v>
      </c>
      <c r="O286" s="849">
        <v>163</v>
      </c>
      <c r="P286" s="837">
        <v>0.5</v>
      </c>
      <c r="Q286" s="850">
        <v>163</v>
      </c>
    </row>
    <row r="287" spans="1:17" ht="14.4" customHeight="1" x14ac:dyDescent="0.3">
      <c r="A287" s="831" t="s">
        <v>6180</v>
      </c>
      <c r="B287" s="832" t="s">
        <v>6181</v>
      </c>
      <c r="C287" s="832" t="s">
        <v>4728</v>
      </c>
      <c r="D287" s="832" t="s">
        <v>6308</v>
      </c>
      <c r="E287" s="832" t="s">
        <v>6309</v>
      </c>
      <c r="F287" s="849"/>
      <c r="G287" s="849"/>
      <c r="H287" s="849"/>
      <c r="I287" s="849"/>
      <c r="J287" s="849">
        <v>5</v>
      </c>
      <c r="K287" s="849">
        <v>10775</v>
      </c>
      <c r="L287" s="849">
        <v>1</v>
      </c>
      <c r="M287" s="849">
        <v>2155</v>
      </c>
      <c r="N287" s="849">
        <v>7</v>
      </c>
      <c r="O287" s="849">
        <v>15092</v>
      </c>
      <c r="P287" s="837">
        <v>1.4006496519721578</v>
      </c>
      <c r="Q287" s="850">
        <v>2156</v>
      </c>
    </row>
    <row r="288" spans="1:17" ht="14.4" customHeight="1" x14ac:dyDescent="0.3">
      <c r="A288" s="831" t="s">
        <v>6180</v>
      </c>
      <c r="B288" s="832" t="s">
        <v>6181</v>
      </c>
      <c r="C288" s="832" t="s">
        <v>4728</v>
      </c>
      <c r="D288" s="832" t="s">
        <v>6308</v>
      </c>
      <c r="E288" s="832" t="s">
        <v>6310</v>
      </c>
      <c r="F288" s="849">
        <v>46</v>
      </c>
      <c r="G288" s="849">
        <v>99084</v>
      </c>
      <c r="H288" s="849">
        <v>1.702913121938644</v>
      </c>
      <c r="I288" s="849">
        <v>2154</v>
      </c>
      <c r="J288" s="849">
        <v>27</v>
      </c>
      <c r="K288" s="849">
        <v>58185</v>
      </c>
      <c r="L288" s="849">
        <v>1</v>
      </c>
      <c r="M288" s="849">
        <v>2155</v>
      </c>
      <c r="N288" s="849">
        <v>44</v>
      </c>
      <c r="O288" s="849">
        <v>94864</v>
      </c>
      <c r="P288" s="837">
        <v>1.6303858382744694</v>
      </c>
      <c r="Q288" s="850">
        <v>2156</v>
      </c>
    </row>
    <row r="289" spans="1:17" ht="14.4" customHeight="1" x14ac:dyDescent="0.3">
      <c r="A289" s="831" t="s">
        <v>6180</v>
      </c>
      <c r="B289" s="832" t="s">
        <v>6181</v>
      </c>
      <c r="C289" s="832" t="s">
        <v>4728</v>
      </c>
      <c r="D289" s="832" t="s">
        <v>6311</v>
      </c>
      <c r="E289" s="832" t="s">
        <v>6279</v>
      </c>
      <c r="F289" s="849">
        <v>4</v>
      </c>
      <c r="G289" s="849">
        <v>7552</v>
      </c>
      <c r="H289" s="849">
        <v>0.39978824775013233</v>
      </c>
      <c r="I289" s="849">
        <v>1888</v>
      </c>
      <c r="J289" s="849">
        <v>10</v>
      </c>
      <c r="K289" s="849">
        <v>18890</v>
      </c>
      <c r="L289" s="849">
        <v>1</v>
      </c>
      <c r="M289" s="849">
        <v>1889</v>
      </c>
      <c r="N289" s="849">
        <v>16</v>
      </c>
      <c r="O289" s="849">
        <v>30224</v>
      </c>
      <c r="P289" s="837">
        <v>1.6</v>
      </c>
      <c r="Q289" s="850">
        <v>1889</v>
      </c>
    </row>
    <row r="290" spans="1:17" ht="14.4" customHeight="1" x14ac:dyDescent="0.3">
      <c r="A290" s="831" t="s">
        <v>6180</v>
      </c>
      <c r="B290" s="832" t="s">
        <v>6181</v>
      </c>
      <c r="C290" s="832" t="s">
        <v>4728</v>
      </c>
      <c r="D290" s="832" t="s">
        <v>6312</v>
      </c>
      <c r="E290" s="832" t="s">
        <v>6313</v>
      </c>
      <c r="F290" s="849"/>
      <c r="G290" s="849"/>
      <c r="H290" s="849"/>
      <c r="I290" s="849"/>
      <c r="J290" s="849">
        <v>1</v>
      </c>
      <c r="K290" s="849">
        <v>163</v>
      </c>
      <c r="L290" s="849">
        <v>1</v>
      </c>
      <c r="M290" s="849">
        <v>163</v>
      </c>
      <c r="N290" s="849"/>
      <c r="O290" s="849"/>
      <c r="P290" s="837"/>
      <c r="Q290" s="850"/>
    </row>
    <row r="291" spans="1:17" ht="14.4" customHeight="1" x14ac:dyDescent="0.3">
      <c r="A291" s="831" t="s">
        <v>6180</v>
      </c>
      <c r="B291" s="832" t="s">
        <v>6181</v>
      </c>
      <c r="C291" s="832" t="s">
        <v>4728</v>
      </c>
      <c r="D291" s="832" t="s">
        <v>6314</v>
      </c>
      <c r="E291" s="832" t="s">
        <v>6315</v>
      </c>
      <c r="F291" s="849"/>
      <c r="G291" s="849"/>
      <c r="H291" s="849"/>
      <c r="I291" s="849"/>
      <c r="J291" s="849">
        <v>2</v>
      </c>
      <c r="K291" s="849">
        <v>16920</v>
      </c>
      <c r="L291" s="849">
        <v>1</v>
      </c>
      <c r="M291" s="849">
        <v>8460</v>
      </c>
      <c r="N291" s="849">
        <v>4</v>
      </c>
      <c r="O291" s="849">
        <v>33848</v>
      </c>
      <c r="P291" s="837">
        <v>2.0004728132387708</v>
      </c>
      <c r="Q291" s="850">
        <v>8462</v>
      </c>
    </row>
    <row r="292" spans="1:17" ht="14.4" customHeight="1" x14ac:dyDescent="0.3">
      <c r="A292" s="831" t="s">
        <v>6180</v>
      </c>
      <c r="B292" s="832" t="s">
        <v>6181</v>
      </c>
      <c r="C292" s="832" t="s">
        <v>4728</v>
      </c>
      <c r="D292" s="832" t="s">
        <v>6314</v>
      </c>
      <c r="E292" s="832" t="s">
        <v>6316</v>
      </c>
      <c r="F292" s="849">
        <v>3</v>
      </c>
      <c r="G292" s="849">
        <v>25377</v>
      </c>
      <c r="H292" s="849">
        <v>0.49994089834515365</v>
      </c>
      <c r="I292" s="849">
        <v>8459</v>
      </c>
      <c r="J292" s="849">
        <v>6</v>
      </c>
      <c r="K292" s="849">
        <v>50760</v>
      </c>
      <c r="L292" s="849">
        <v>1</v>
      </c>
      <c r="M292" s="849">
        <v>8460</v>
      </c>
      <c r="N292" s="849">
        <v>8</v>
      </c>
      <c r="O292" s="849">
        <v>67696</v>
      </c>
      <c r="P292" s="837">
        <v>1.3336485421591804</v>
      </c>
      <c r="Q292" s="850">
        <v>8462</v>
      </c>
    </row>
    <row r="293" spans="1:17" ht="14.4" customHeight="1" x14ac:dyDescent="0.3">
      <c r="A293" s="831" t="s">
        <v>6317</v>
      </c>
      <c r="B293" s="832" t="s">
        <v>6318</v>
      </c>
      <c r="C293" s="832" t="s">
        <v>4728</v>
      </c>
      <c r="D293" s="832" t="s">
        <v>6319</v>
      </c>
      <c r="E293" s="832" t="s">
        <v>6320</v>
      </c>
      <c r="F293" s="849">
        <v>507</v>
      </c>
      <c r="G293" s="849">
        <v>106977</v>
      </c>
      <c r="H293" s="849">
        <v>1.0389344262295082</v>
      </c>
      <c r="I293" s="849">
        <v>211</v>
      </c>
      <c r="J293" s="849">
        <v>488</v>
      </c>
      <c r="K293" s="849">
        <v>102968</v>
      </c>
      <c r="L293" s="849">
        <v>1</v>
      </c>
      <c r="M293" s="849">
        <v>211</v>
      </c>
      <c r="N293" s="849">
        <v>695</v>
      </c>
      <c r="O293" s="849">
        <v>147340</v>
      </c>
      <c r="P293" s="837">
        <v>1.4309299976691787</v>
      </c>
      <c r="Q293" s="850">
        <v>212</v>
      </c>
    </row>
    <row r="294" spans="1:17" ht="14.4" customHeight="1" x14ac:dyDescent="0.3">
      <c r="A294" s="831" t="s">
        <v>6317</v>
      </c>
      <c r="B294" s="832" t="s">
        <v>6318</v>
      </c>
      <c r="C294" s="832" t="s">
        <v>4728</v>
      </c>
      <c r="D294" s="832" t="s">
        <v>6321</v>
      </c>
      <c r="E294" s="832" t="s">
        <v>6320</v>
      </c>
      <c r="F294" s="849"/>
      <c r="G294" s="849"/>
      <c r="H294" s="849"/>
      <c r="I294" s="849"/>
      <c r="J294" s="849"/>
      <c r="K294" s="849"/>
      <c r="L294" s="849"/>
      <c r="M294" s="849"/>
      <c r="N294" s="849">
        <v>4</v>
      </c>
      <c r="O294" s="849">
        <v>348</v>
      </c>
      <c r="P294" s="837"/>
      <c r="Q294" s="850">
        <v>87</v>
      </c>
    </row>
    <row r="295" spans="1:17" ht="14.4" customHeight="1" x14ac:dyDescent="0.3">
      <c r="A295" s="831" t="s">
        <v>6317</v>
      </c>
      <c r="B295" s="832" t="s">
        <v>6318</v>
      </c>
      <c r="C295" s="832" t="s">
        <v>4728</v>
      </c>
      <c r="D295" s="832" t="s">
        <v>6322</v>
      </c>
      <c r="E295" s="832" t="s">
        <v>6323</v>
      </c>
      <c r="F295" s="849">
        <v>397</v>
      </c>
      <c r="G295" s="849">
        <v>119497</v>
      </c>
      <c r="H295" s="849">
        <v>0.74067164179104472</v>
      </c>
      <c r="I295" s="849">
        <v>301</v>
      </c>
      <c r="J295" s="849">
        <v>536</v>
      </c>
      <c r="K295" s="849">
        <v>161336</v>
      </c>
      <c r="L295" s="849">
        <v>1</v>
      </c>
      <c r="M295" s="849">
        <v>301</v>
      </c>
      <c r="N295" s="849">
        <v>507</v>
      </c>
      <c r="O295" s="849">
        <v>153114</v>
      </c>
      <c r="P295" s="837">
        <v>0.94903803242921603</v>
      </c>
      <c r="Q295" s="850">
        <v>302</v>
      </c>
    </row>
    <row r="296" spans="1:17" ht="14.4" customHeight="1" x14ac:dyDescent="0.3">
      <c r="A296" s="831" t="s">
        <v>6317</v>
      </c>
      <c r="B296" s="832" t="s">
        <v>6318</v>
      </c>
      <c r="C296" s="832" t="s">
        <v>4728</v>
      </c>
      <c r="D296" s="832" t="s">
        <v>6324</v>
      </c>
      <c r="E296" s="832" t="s">
        <v>6325</v>
      </c>
      <c r="F296" s="849"/>
      <c r="G296" s="849"/>
      <c r="H296" s="849"/>
      <c r="I296" s="849"/>
      <c r="J296" s="849">
        <v>3</v>
      </c>
      <c r="K296" s="849">
        <v>297</v>
      </c>
      <c r="L296" s="849">
        <v>1</v>
      </c>
      <c r="M296" s="849">
        <v>99</v>
      </c>
      <c r="N296" s="849">
        <v>6</v>
      </c>
      <c r="O296" s="849">
        <v>600</v>
      </c>
      <c r="P296" s="837">
        <v>2.0202020202020203</v>
      </c>
      <c r="Q296" s="850">
        <v>100</v>
      </c>
    </row>
    <row r="297" spans="1:17" ht="14.4" customHeight="1" x14ac:dyDescent="0.3">
      <c r="A297" s="831" t="s">
        <v>6317</v>
      </c>
      <c r="B297" s="832" t="s">
        <v>6318</v>
      </c>
      <c r="C297" s="832" t="s">
        <v>4728</v>
      </c>
      <c r="D297" s="832" t="s">
        <v>6324</v>
      </c>
      <c r="E297" s="832" t="s">
        <v>6326</v>
      </c>
      <c r="F297" s="849">
        <v>3</v>
      </c>
      <c r="G297" s="849">
        <v>297</v>
      </c>
      <c r="H297" s="849">
        <v>1</v>
      </c>
      <c r="I297" s="849">
        <v>99</v>
      </c>
      <c r="J297" s="849">
        <v>3</v>
      </c>
      <c r="K297" s="849">
        <v>297</v>
      </c>
      <c r="L297" s="849">
        <v>1</v>
      </c>
      <c r="M297" s="849">
        <v>99</v>
      </c>
      <c r="N297" s="849"/>
      <c r="O297" s="849"/>
      <c r="P297" s="837"/>
      <c r="Q297" s="850"/>
    </row>
    <row r="298" spans="1:17" ht="14.4" customHeight="1" x14ac:dyDescent="0.3">
      <c r="A298" s="831" t="s">
        <v>6317</v>
      </c>
      <c r="B298" s="832" t="s">
        <v>6318</v>
      </c>
      <c r="C298" s="832" t="s">
        <v>4728</v>
      </c>
      <c r="D298" s="832" t="s">
        <v>6327</v>
      </c>
      <c r="E298" s="832" t="s">
        <v>6328</v>
      </c>
      <c r="F298" s="849">
        <v>436</v>
      </c>
      <c r="G298" s="849">
        <v>59732</v>
      </c>
      <c r="H298" s="849">
        <v>1.0307328605200945</v>
      </c>
      <c r="I298" s="849">
        <v>137</v>
      </c>
      <c r="J298" s="849">
        <v>423</v>
      </c>
      <c r="K298" s="849">
        <v>57951</v>
      </c>
      <c r="L298" s="849">
        <v>1</v>
      </c>
      <c r="M298" s="849">
        <v>137</v>
      </c>
      <c r="N298" s="849">
        <v>381</v>
      </c>
      <c r="O298" s="849">
        <v>52197</v>
      </c>
      <c r="P298" s="837">
        <v>0.900709219858156</v>
      </c>
      <c r="Q298" s="850">
        <v>137</v>
      </c>
    </row>
    <row r="299" spans="1:17" ht="14.4" customHeight="1" x14ac:dyDescent="0.3">
      <c r="A299" s="831" t="s">
        <v>6317</v>
      </c>
      <c r="B299" s="832" t="s">
        <v>6318</v>
      </c>
      <c r="C299" s="832" t="s">
        <v>4728</v>
      </c>
      <c r="D299" s="832" t="s">
        <v>6329</v>
      </c>
      <c r="E299" s="832" t="s">
        <v>6328</v>
      </c>
      <c r="F299" s="849"/>
      <c r="G299" s="849"/>
      <c r="H299" s="849"/>
      <c r="I299" s="849"/>
      <c r="J299" s="849"/>
      <c r="K299" s="849"/>
      <c r="L299" s="849"/>
      <c r="M299" s="849"/>
      <c r="N299" s="849">
        <v>1</v>
      </c>
      <c r="O299" s="849">
        <v>184</v>
      </c>
      <c r="P299" s="837"/>
      <c r="Q299" s="850">
        <v>184</v>
      </c>
    </row>
    <row r="300" spans="1:17" ht="14.4" customHeight="1" x14ac:dyDescent="0.3">
      <c r="A300" s="831" t="s">
        <v>6317</v>
      </c>
      <c r="B300" s="832" t="s">
        <v>6318</v>
      </c>
      <c r="C300" s="832" t="s">
        <v>4728</v>
      </c>
      <c r="D300" s="832" t="s">
        <v>6330</v>
      </c>
      <c r="E300" s="832" t="s">
        <v>6331</v>
      </c>
      <c r="F300" s="849">
        <v>3</v>
      </c>
      <c r="G300" s="849">
        <v>1917</v>
      </c>
      <c r="H300" s="849"/>
      <c r="I300" s="849">
        <v>639</v>
      </c>
      <c r="J300" s="849"/>
      <c r="K300" s="849"/>
      <c r="L300" s="849"/>
      <c r="M300" s="849"/>
      <c r="N300" s="849"/>
      <c r="O300" s="849"/>
      <c r="P300" s="837"/>
      <c r="Q300" s="850"/>
    </row>
    <row r="301" spans="1:17" ht="14.4" customHeight="1" x14ac:dyDescent="0.3">
      <c r="A301" s="831" t="s">
        <v>6317</v>
      </c>
      <c r="B301" s="832" t="s">
        <v>6318</v>
      </c>
      <c r="C301" s="832" t="s">
        <v>4728</v>
      </c>
      <c r="D301" s="832" t="s">
        <v>6332</v>
      </c>
      <c r="E301" s="832" t="s">
        <v>6333</v>
      </c>
      <c r="F301" s="849">
        <v>20</v>
      </c>
      <c r="G301" s="849">
        <v>3460</v>
      </c>
      <c r="H301" s="849">
        <v>1.1764705882352942</v>
      </c>
      <c r="I301" s="849">
        <v>173</v>
      </c>
      <c r="J301" s="849">
        <v>17</v>
      </c>
      <c r="K301" s="849">
        <v>2941</v>
      </c>
      <c r="L301" s="849">
        <v>1</v>
      </c>
      <c r="M301" s="849">
        <v>173</v>
      </c>
      <c r="N301" s="849">
        <v>19</v>
      </c>
      <c r="O301" s="849">
        <v>3306</v>
      </c>
      <c r="P301" s="837">
        <v>1.1241074464467868</v>
      </c>
      <c r="Q301" s="850">
        <v>174</v>
      </c>
    </row>
    <row r="302" spans="1:17" ht="14.4" customHeight="1" x14ac:dyDescent="0.3">
      <c r="A302" s="831" t="s">
        <v>6317</v>
      </c>
      <c r="B302" s="832" t="s">
        <v>6318</v>
      </c>
      <c r="C302" s="832" t="s">
        <v>4728</v>
      </c>
      <c r="D302" s="832" t="s">
        <v>6334</v>
      </c>
      <c r="E302" s="832" t="s">
        <v>6335</v>
      </c>
      <c r="F302" s="849">
        <v>13</v>
      </c>
      <c r="G302" s="849">
        <v>4992</v>
      </c>
      <c r="H302" s="849">
        <v>0.57544668587896253</v>
      </c>
      <c r="I302" s="849">
        <v>384</v>
      </c>
      <c r="J302" s="849">
        <v>25</v>
      </c>
      <c r="K302" s="849">
        <v>8675</v>
      </c>
      <c r="L302" s="849">
        <v>1</v>
      </c>
      <c r="M302" s="849">
        <v>347</v>
      </c>
      <c r="N302" s="849">
        <v>38</v>
      </c>
      <c r="O302" s="849">
        <v>13186</v>
      </c>
      <c r="P302" s="837">
        <v>1.52</v>
      </c>
      <c r="Q302" s="850">
        <v>347</v>
      </c>
    </row>
    <row r="303" spans="1:17" ht="14.4" customHeight="1" x14ac:dyDescent="0.3">
      <c r="A303" s="831" t="s">
        <v>6317</v>
      </c>
      <c r="B303" s="832" t="s">
        <v>6318</v>
      </c>
      <c r="C303" s="832" t="s">
        <v>4728</v>
      </c>
      <c r="D303" s="832" t="s">
        <v>6336</v>
      </c>
      <c r="E303" s="832" t="s">
        <v>6337</v>
      </c>
      <c r="F303" s="849">
        <v>3</v>
      </c>
      <c r="G303" s="849">
        <v>819</v>
      </c>
      <c r="H303" s="849"/>
      <c r="I303" s="849">
        <v>273</v>
      </c>
      <c r="J303" s="849"/>
      <c r="K303" s="849"/>
      <c r="L303" s="849"/>
      <c r="M303" s="849"/>
      <c r="N303" s="849">
        <v>2</v>
      </c>
      <c r="O303" s="849">
        <v>548</v>
      </c>
      <c r="P303" s="837"/>
      <c r="Q303" s="850">
        <v>274</v>
      </c>
    </row>
    <row r="304" spans="1:17" ht="14.4" customHeight="1" x14ac:dyDescent="0.3">
      <c r="A304" s="831" t="s">
        <v>6317</v>
      </c>
      <c r="B304" s="832" t="s">
        <v>6318</v>
      </c>
      <c r="C304" s="832" t="s">
        <v>4728</v>
      </c>
      <c r="D304" s="832" t="s">
        <v>6336</v>
      </c>
      <c r="E304" s="832" t="s">
        <v>6338</v>
      </c>
      <c r="F304" s="849">
        <v>27</v>
      </c>
      <c r="G304" s="849">
        <v>7371</v>
      </c>
      <c r="H304" s="849"/>
      <c r="I304" s="849">
        <v>273</v>
      </c>
      <c r="J304" s="849"/>
      <c r="K304" s="849"/>
      <c r="L304" s="849"/>
      <c r="M304" s="849"/>
      <c r="N304" s="849">
        <v>116</v>
      </c>
      <c r="O304" s="849">
        <v>31784</v>
      </c>
      <c r="P304" s="837"/>
      <c r="Q304" s="850">
        <v>274</v>
      </c>
    </row>
    <row r="305" spans="1:17" ht="14.4" customHeight="1" x14ac:dyDescent="0.3">
      <c r="A305" s="831" t="s">
        <v>6317</v>
      </c>
      <c r="B305" s="832" t="s">
        <v>6318</v>
      </c>
      <c r="C305" s="832" t="s">
        <v>4728</v>
      </c>
      <c r="D305" s="832" t="s">
        <v>6339</v>
      </c>
      <c r="E305" s="832" t="s">
        <v>6340</v>
      </c>
      <c r="F305" s="849">
        <v>97</v>
      </c>
      <c r="G305" s="849">
        <v>13774</v>
      </c>
      <c r="H305" s="849">
        <v>1</v>
      </c>
      <c r="I305" s="849">
        <v>142</v>
      </c>
      <c r="J305" s="849">
        <v>97</v>
      </c>
      <c r="K305" s="849">
        <v>13774</v>
      </c>
      <c r="L305" s="849">
        <v>1</v>
      </c>
      <c r="M305" s="849">
        <v>142</v>
      </c>
      <c r="N305" s="849">
        <v>145</v>
      </c>
      <c r="O305" s="849">
        <v>20590</v>
      </c>
      <c r="P305" s="837">
        <v>1.4948453608247423</v>
      </c>
      <c r="Q305" s="850">
        <v>142</v>
      </c>
    </row>
    <row r="306" spans="1:17" ht="14.4" customHeight="1" x14ac:dyDescent="0.3">
      <c r="A306" s="831" t="s">
        <v>6317</v>
      </c>
      <c r="B306" s="832" t="s">
        <v>6318</v>
      </c>
      <c r="C306" s="832" t="s">
        <v>4728</v>
      </c>
      <c r="D306" s="832" t="s">
        <v>6341</v>
      </c>
      <c r="E306" s="832" t="s">
        <v>6340</v>
      </c>
      <c r="F306" s="849">
        <v>436</v>
      </c>
      <c r="G306" s="849">
        <v>34008</v>
      </c>
      <c r="H306" s="849">
        <v>1.0307328605200945</v>
      </c>
      <c r="I306" s="849">
        <v>78</v>
      </c>
      <c r="J306" s="849">
        <v>423</v>
      </c>
      <c r="K306" s="849">
        <v>32994</v>
      </c>
      <c r="L306" s="849">
        <v>1</v>
      </c>
      <c r="M306" s="849">
        <v>78</v>
      </c>
      <c r="N306" s="849">
        <v>381</v>
      </c>
      <c r="O306" s="849">
        <v>29718</v>
      </c>
      <c r="P306" s="837">
        <v>0.900709219858156</v>
      </c>
      <c r="Q306" s="850">
        <v>78</v>
      </c>
    </row>
    <row r="307" spans="1:17" ht="14.4" customHeight="1" x14ac:dyDescent="0.3">
      <c r="A307" s="831" t="s">
        <v>6317</v>
      </c>
      <c r="B307" s="832" t="s">
        <v>6318</v>
      </c>
      <c r="C307" s="832" t="s">
        <v>4728</v>
      </c>
      <c r="D307" s="832" t="s">
        <v>6342</v>
      </c>
      <c r="E307" s="832" t="s">
        <v>6343</v>
      </c>
      <c r="F307" s="849">
        <v>97</v>
      </c>
      <c r="G307" s="849">
        <v>30361</v>
      </c>
      <c r="H307" s="849">
        <v>1.007198779193206</v>
      </c>
      <c r="I307" s="849">
        <v>313</v>
      </c>
      <c r="J307" s="849">
        <v>96</v>
      </c>
      <c r="K307" s="849">
        <v>30144</v>
      </c>
      <c r="L307" s="849">
        <v>1</v>
      </c>
      <c r="M307" s="849">
        <v>314</v>
      </c>
      <c r="N307" s="849">
        <v>145</v>
      </c>
      <c r="O307" s="849">
        <v>45530</v>
      </c>
      <c r="P307" s="837">
        <v>1.5104166666666667</v>
      </c>
      <c r="Q307" s="850">
        <v>314</v>
      </c>
    </row>
    <row r="308" spans="1:17" ht="14.4" customHeight="1" x14ac:dyDescent="0.3">
      <c r="A308" s="831" t="s">
        <v>6317</v>
      </c>
      <c r="B308" s="832" t="s">
        <v>6318</v>
      </c>
      <c r="C308" s="832" t="s">
        <v>4728</v>
      </c>
      <c r="D308" s="832" t="s">
        <v>6344</v>
      </c>
      <c r="E308" s="832" t="s">
        <v>6345</v>
      </c>
      <c r="F308" s="849">
        <v>54</v>
      </c>
      <c r="G308" s="849">
        <v>26352</v>
      </c>
      <c r="H308" s="849">
        <v>0.92346509671993271</v>
      </c>
      <c r="I308" s="849">
        <v>488</v>
      </c>
      <c r="J308" s="849">
        <v>87</v>
      </c>
      <c r="K308" s="849">
        <v>28536</v>
      </c>
      <c r="L308" s="849">
        <v>1</v>
      </c>
      <c r="M308" s="849">
        <v>328</v>
      </c>
      <c r="N308" s="849">
        <v>102</v>
      </c>
      <c r="O308" s="849">
        <v>33456</v>
      </c>
      <c r="P308" s="837">
        <v>1.1724137931034482</v>
      </c>
      <c r="Q308" s="850">
        <v>328</v>
      </c>
    </row>
    <row r="309" spans="1:17" ht="14.4" customHeight="1" x14ac:dyDescent="0.3">
      <c r="A309" s="831" t="s">
        <v>6317</v>
      </c>
      <c r="B309" s="832" t="s">
        <v>6318</v>
      </c>
      <c r="C309" s="832" t="s">
        <v>4728</v>
      </c>
      <c r="D309" s="832" t="s">
        <v>6346</v>
      </c>
      <c r="E309" s="832" t="s">
        <v>6347</v>
      </c>
      <c r="F309" s="849">
        <v>236</v>
      </c>
      <c r="G309" s="849">
        <v>38468</v>
      </c>
      <c r="H309" s="849">
        <v>0.53881278538812782</v>
      </c>
      <c r="I309" s="849">
        <v>163</v>
      </c>
      <c r="J309" s="849">
        <v>438</v>
      </c>
      <c r="K309" s="849">
        <v>71394</v>
      </c>
      <c r="L309" s="849">
        <v>1</v>
      </c>
      <c r="M309" s="849">
        <v>163</v>
      </c>
      <c r="N309" s="849">
        <v>311</v>
      </c>
      <c r="O309" s="849">
        <v>50693</v>
      </c>
      <c r="P309" s="837">
        <v>0.71004566210045661</v>
      </c>
      <c r="Q309" s="850">
        <v>163</v>
      </c>
    </row>
    <row r="310" spans="1:17" ht="14.4" customHeight="1" x14ac:dyDescent="0.3">
      <c r="A310" s="831" t="s">
        <v>6317</v>
      </c>
      <c r="B310" s="832" t="s">
        <v>6318</v>
      </c>
      <c r="C310" s="832" t="s">
        <v>4728</v>
      </c>
      <c r="D310" s="832" t="s">
        <v>6346</v>
      </c>
      <c r="E310" s="832" t="s">
        <v>6348</v>
      </c>
      <c r="F310" s="849"/>
      <c r="G310" s="849"/>
      <c r="H310" s="849"/>
      <c r="I310" s="849"/>
      <c r="J310" s="849">
        <v>2</v>
      </c>
      <c r="K310" s="849">
        <v>326</v>
      </c>
      <c r="L310" s="849">
        <v>1</v>
      </c>
      <c r="M310" s="849">
        <v>163</v>
      </c>
      <c r="N310" s="849">
        <v>3</v>
      </c>
      <c r="O310" s="849">
        <v>489</v>
      </c>
      <c r="P310" s="837">
        <v>1.5</v>
      </c>
      <c r="Q310" s="850">
        <v>163</v>
      </c>
    </row>
    <row r="311" spans="1:17" ht="14.4" customHeight="1" x14ac:dyDescent="0.3">
      <c r="A311" s="831" t="s">
        <v>6317</v>
      </c>
      <c r="B311" s="832" t="s">
        <v>6318</v>
      </c>
      <c r="C311" s="832" t="s">
        <v>4728</v>
      </c>
      <c r="D311" s="832" t="s">
        <v>6349</v>
      </c>
      <c r="E311" s="832" t="s">
        <v>6320</v>
      </c>
      <c r="F311" s="849">
        <v>1198</v>
      </c>
      <c r="G311" s="849">
        <v>86256</v>
      </c>
      <c r="H311" s="849">
        <v>1</v>
      </c>
      <c r="I311" s="849">
        <v>72</v>
      </c>
      <c r="J311" s="849">
        <v>1198</v>
      </c>
      <c r="K311" s="849">
        <v>86256</v>
      </c>
      <c r="L311" s="849">
        <v>1</v>
      </c>
      <c r="M311" s="849">
        <v>72</v>
      </c>
      <c r="N311" s="849">
        <v>1080</v>
      </c>
      <c r="O311" s="849">
        <v>77760</v>
      </c>
      <c r="P311" s="837">
        <v>0.90150250417362265</v>
      </c>
      <c r="Q311" s="850">
        <v>72</v>
      </c>
    </row>
    <row r="312" spans="1:17" ht="14.4" customHeight="1" x14ac:dyDescent="0.3">
      <c r="A312" s="831" t="s">
        <v>6317</v>
      </c>
      <c r="B312" s="832" t="s">
        <v>6318</v>
      </c>
      <c r="C312" s="832" t="s">
        <v>4728</v>
      </c>
      <c r="D312" s="832" t="s">
        <v>6350</v>
      </c>
      <c r="E312" s="832" t="s">
        <v>6351</v>
      </c>
      <c r="F312" s="849">
        <v>19</v>
      </c>
      <c r="G312" s="849">
        <v>23009</v>
      </c>
      <c r="H312" s="849">
        <v>0.65517241379310343</v>
      </c>
      <c r="I312" s="849">
        <v>1211</v>
      </c>
      <c r="J312" s="849">
        <v>29</v>
      </c>
      <c r="K312" s="849">
        <v>35119</v>
      </c>
      <c r="L312" s="849">
        <v>1</v>
      </c>
      <c r="M312" s="849">
        <v>1211</v>
      </c>
      <c r="N312" s="849">
        <v>29</v>
      </c>
      <c r="O312" s="849">
        <v>35148</v>
      </c>
      <c r="P312" s="837">
        <v>1.0008257638315441</v>
      </c>
      <c r="Q312" s="850">
        <v>1212</v>
      </c>
    </row>
    <row r="313" spans="1:17" ht="14.4" customHeight="1" x14ac:dyDescent="0.3">
      <c r="A313" s="831" t="s">
        <v>6317</v>
      </c>
      <c r="B313" s="832" t="s">
        <v>6318</v>
      </c>
      <c r="C313" s="832" t="s">
        <v>4728</v>
      </c>
      <c r="D313" s="832" t="s">
        <v>6352</v>
      </c>
      <c r="E313" s="832" t="s">
        <v>6353</v>
      </c>
      <c r="F313" s="849">
        <v>2</v>
      </c>
      <c r="G313" s="849">
        <v>228</v>
      </c>
      <c r="H313" s="849">
        <v>0.5</v>
      </c>
      <c r="I313" s="849">
        <v>114</v>
      </c>
      <c r="J313" s="849">
        <v>4</v>
      </c>
      <c r="K313" s="849">
        <v>456</v>
      </c>
      <c r="L313" s="849">
        <v>1</v>
      </c>
      <c r="M313" s="849">
        <v>114</v>
      </c>
      <c r="N313" s="849">
        <v>4</v>
      </c>
      <c r="O313" s="849">
        <v>460</v>
      </c>
      <c r="P313" s="837">
        <v>1.0087719298245614</v>
      </c>
      <c r="Q313" s="850">
        <v>115</v>
      </c>
    </row>
    <row r="314" spans="1:17" ht="14.4" customHeight="1" x14ac:dyDescent="0.3">
      <c r="A314" s="831" t="s">
        <v>6317</v>
      </c>
      <c r="B314" s="832" t="s">
        <v>6318</v>
      </c>
      <c r="C314" s="832" t="s">
        <v>4728</v>
      </c>
      <c r="D314" s="832" t="s">
        <v>6352</v>
      </c>
      <c r="E314" s="832" t="s">
        <v>6354</v>
      </c>
      <c r="F314" s="849">
        <v>9</v>
      </c>
      <c r="G314" s="849">
        <v>1026</v>
      </c>
      <c r="H314" s="849">
        <v>0.52941176470588236</v>
      </c>
      <c r="I314" s="849">
        <v>114</v>
      </c>
      <c r="J314" s="849">
        <v>17</v>
      </c>
      <c r="K314" s="849">
        <v>1938</v>
      </c>
      <c r="L314" s="849">
        <v>1</v>
      </c>
      <c r="M314" s="849">
        <v>114</v>
      </c>
      <c r="N314" s="849">
        <v>15</v>
      </c>
      <c r="O314" s="849">
        <v>1725</v>
      </c>
      <c r="P314" s="837">
        <v>0.8900928792569659</v>
      </c>
      <c r="Q314" s="850">
        <v>115</v>
      </c>
    </row>
    <row r="315" spans="1:17" ht="14.4" customHeight="1" x14ac:dyDescent="0.3">
      <c r="A315" s="831" t="s">
        <v>6317</v>
      </c>
      <c r="B315" s="832" t="s">
        <v>6318</v>
      </c>
      <c r="C315" s="832" t="s">
        <v>4728</v>
      </c>
      <c r="D315" s="832" t="s">
        <v>6355</v>
      </c>
      <c r="E315" s="832" t="s">
        <v>6356</v>
      </c>
      <c r="F315" s="849">
        <v>1</v>
      </c>
      <c r="G315" s="849">
        <v>346</v>
      </c>
      <c r="H315" s="849"/>
      <c r="I315" s="849">
        <v>346</v>
      </c>
      <c r="J315" s="849"/>
      <c r="K315" s="849"/>
      <c r="L315" s="849"/>
      <c r="M315" s="849"/>
      <c r="N315" s="849"/>
      <c r="O315" s="849"/>
      <c r="P315" s="837"/>
      <c r="Q315" s="850"/>
    </row>
    <row r="316" spans="1:17" ht="14.4" customHeight="1" x14ac:dyDescent="0.3">
      <c r="A316" s="831" t="s">
        <v>6317</v>
      </c>
      <c r="B316" s="832" t="s">
        <v>6318</v>
      </c>
      <c r="C316" s="832" t="s">
        <v>4728</v>
      </c>
      <c r="D316" s="832" t="s">
        <v>6357</v>
      </c>
      <c r="E316" s="832" t="s">
        <v>6358</v>
      </c>
      <c r="F316" s="849">
        <v>1</v>
      </c>
      <c r="G316" s="849">
        <v>301</v>
      </c>
      <c r="H316" s="849"/>
      <c r="I316" s="849">
        <v>301</v>
      </c>
      <c r="J316" s="849"/>
      <c r="K316" s="849"/>
      <c r="L316" s="849"/>
      <c r="M316" s="849"/>
      <c r="N316" s="849"/>
      <c r="O316" s="849"/>
      <c r="P316" s="837"/>
      <c r="Q316" s="850"/>
    </row>
    <row r="317" spans="1:17" ht="14.4" customHeight="1" x14ac:dyDescent="0.3">
      <c r="A317" s="831" t="s">
        <v>6359</v>
      </c>
      <c r="B317" s="832" t="s">
        <v>6360</v>
      </c>
      <c r="C317" s="832" t="s">
        <v>4728</v>
      </c>
      <c r="D317" s="832" t="s">
        <v>6361</v>
      </c>
      <c r="E317" s="832" t="s">
        <v>6362</v>
      </c>
      <c r="F317" s="849">
        <v>60</v>
      </c>
      <c r="G317" s="849">
        <v>3480</v>
      </c>
      <c r="H317" s="849">
        <v>1.935483870967742</v>
      </c>
      <c r="I317" s="849">
        <v>58</v>
      </c>
      <c r="J317" s="849">
        <v>31</v>
      </c>
      <c r="K317" s="849">
        <v>1798</v>
      </c>
      <c r="L317" s="849">
        <v>1</v>
      </c>
      <c r="M317" s="849">
        <v>58</v>
      </c>
      <c r="N317" s="849">
        <v>14</v>
      </c>
      <c r="O317" s="849">
        <v>812</v>
      </c>
      <c r="P317" s="837">
        <v>0.45161290322580644</v>
      </c>
      <c r="Q317" s="850">
        <v>58</v>
      </c>
    </row>
    <row r="318" spans="1:17" ht="14.4" customHeight="1" x14ac:dyDescent="0.3">
      <c r="A318" s="831" t="s">
        <v>6359</v>
      </c>
      <c r="B318" s="832" t="s">
        <v>6360</v>
      </c>
      <c r="C318" s="832" t="s">
        <v>4728</v>
      </c>
      <c r="D318" s="832" t="s">
        <v>6363</v>
      </c>
      <c r="E318" s="832" t="s">
        <v>6364</v>
      </c>
      <c r="F318" s="849">
        <v>28</v>
      </c>
      <c r="G318" s="849">
        <v>3668</v>
      </c>
      <c r="H318" s="849">
        <v>9.3333333333333339</v>
      </c>
      <c r="I318" s="849">
        <v>131</v>
      </c>
      <c r="J318" s="849">
        <v>3</v>
      </c>
      <c r="K318" s="849">
        <v>393</v>
      </c>
      <c r="L318" s="849">
        <v>1</v>
      </c>
      <c r="M318" s="849">
        <v>131</v>
      </c>
      <c r="N318" s="849">
        <v>9</v>
      </c>
      <c r="O318" s="849">
        <v>1188</v>
      </c>
      <c r="P318" s="837">
        <v>3.0229007633587788</v>
      </c>
      <c r="Q318" s="850">
        <v>132</v>
      </c>
    </row>
    <row r="319" spans="1:17" ht="14.4" customHeight="1" x14ac:dyDescent="0.3">
      <c r="A319" s="831" t="s">
        <v>6359</v>
      </c>
      <c r="B319" s="832" t="s">
        <v>6360</v>
      </c>
      <c r="C319" s="832" t="s">
        <v>4728</v>
      </c>
      <c r="D319" s="832" t="s">
        <v>6365</v>
      </c>
      <c r="E319" s="832" t="s">
        <v>6366</v>
      </c>
      <c r="F319" s="849"/>
      <c r="G319" s="849"/>
      <c r="H319" s="849"/>
      <c r="I319" s="849"/>
      <c r="J319" s="849">
        <v>3</v>
      </c>
      <c r="K319" s="849">
        <v>567</v>
      </c>
      <c r="L319" s="849">
        <v>1</v>
      </c>
      <c r="M319" s="849">
        <v>189</v>
      </c>
      <c r="N319" s="849"/>
      <c r="O319" s="849"/>
      <c r="P319" s="837"/>
      <c r="Q319" s="850"/>
    </row>
    <row r="320" spans="1:17" ht="14.4" customHeight="1" x14ac:dyDescent="0.3">
      <c r="A320" s="831" t="s">
        <v>6359</v>
      </c>
      <c r="B320" s="832" t="s">
        <v>6360</v>
      </c>
      <c r="C320" s="832" t="s">
        <v>4728</v>
      </c>
      <c r="D320" s="832" t="s">
        <v>6367</v>
      </c>
      <c r="E320" s="832" t="s">
        <v>6368</v>
      </c>
      <c r="F320" s="849">
        <v>5</v>
      </c>
      <c r="G320" s="849">
        <v>895</v>
      </c>
      <c r="H320" s="849">
        <v>1.2430555555555556</v>
      </c>
      <c r="I320" s="849">
        <v>179</v>
      </c>
      <c r="J320" s="849">
        <v>4</v>
      </c>
      <c r="K320" s="849">
        <v>720</v>
      </c>
      <c r="L320" s="849">
        <v>1</v>
      </c>
      <c r="M320" s="849">
        <v>180</v>
      </c>
      <c r="N320" s="849">
        <v>4</v>
      </c>
      <c r="O320" s="849">
        <v>720</v>
      </c>
      <c r="P320" s="837">
        <v>1</v>
      </c>
      <c r="Q320" s="850">
        <v>180</v>
      </c>
    </row>
    <row r="321" spans="1:17" ht="14.4" customHeight="1" x14ac:dyDescent="0.3">
      <c r="A321" s="831" t="s">
        <v>6359</v>
      </c>
      <c r="B321" s="832" t="s">
        <v>6360</v>
      </c>
      <c r="C321" s="832" t="s">
        <v>4728</v>
      </c>
      <c r="D321" s="832" t="s">
        <v>6369</v>
      </c>
      <c r="E321" s="832" t="s">
        <v>6370</v>
      </c>
      <c r="F321" s="849"/>
      <c r="G321" s="849"/>
      <c r="H321" s="849"/>
      <c r="I321" s="849"/>
      <c r="J321" s="849"/>
      <c r="K321" s="849"/>
      <c r="L321" s="849"/>
      <c r="M321" s="849"/>
      <c r="N321" s="849">
        <v>0</v>
      </c>
      <c r="O321" s="849">
        <v>0</v>
      </c>
      <c r="P321" s="837"/>
      <c r="Q321" s="850"/>
    </row>
    <row r="322" spans="1:17" ht="14.4" customHeight="1" x14ac:dyDescent="0.3">
      <c r="A322" s="831" t="s">
        <v>6359</v>
      </c>
      <c r="B322" s="832" t="s">
        <v>6360</v>
      </c>
      <c r="C322" s="832" t="s">
        <v>4728</v>
      </c>
      <c r="D322" s="832" t="s">
        <v>6371</v>
      </c>
      <c r="E322" s="832" t="s">
        <v>6372</v>
      </c>
      <c r="F322" s="849">
        <v>49</v>
      </c>
      <c r="G322" s="849">
        <v>16415</v>
      </c>
      <c r="H322" s="849">
        <v>1.0856481481481481</v>
      </c>
      <c r="I322" s="849">
        <v>335</v>
      </c>
      <c r="J322" s="849">
        <v>45</v>
      </c>
      <c r="K322" s="849">
        <v>15120</v>
      </c>
      <c r="L322" s="849">
        <v>1</v>
      </c>
      <c r="M322" s="849">
        <v>336</v>
      </c>
      <c r="N322" s="849">
        <v>44</v>
      </c>
      <c r="O322" s="849">
        <v>14828</v>
      </c>
      <c r="P322" s="837">
        <v>0.98068783068783072</v>
      </c>
      <c r="Q322" s="850">
        <v>337</v>
      </c>
    </row>
    <row r="323" spans="1:17" ht="14.4" customHeight="1" x14ac:dyDescent="0.3">
      <c r="A323" s="831" t="s">
        <v>6359</v>
      </c>
      <c r="B323" s="832" t="s">
        <v>6360</v>
      </c>
      <c r="C323" s="832" t="s">
        <v>4728</v>
      </c>
      <c r="D323" s="832" t="s">
        <v>6373</v>
      </c>
      <c r="E323" s="832" t="s">
        <v>6374</v>
      </c>
      <c r="F323" s="849">
        <v>38</v>
      </c>
      <c r="G323" s="849">
        <v>13262</v>
      </c>
      <c r="H323" s="849"/>
      <c r="I323" s="849">
        <v>349</v>
      </c>
      <c r="J323" s="849"/>
      <c r="K323" s="849"/>
      <c r="L323" s="849"/>
      <c r="M323" s="849"/>
      <c r="N323" s="849">
        <v>8</v>
      </c>
      <c r="O323" s="849">
        <v>2800</v>
      </c>
      <c r="P323" s="837"/>
      <c r="Q323" s="850">
        <v>350</v>
      </c>
    </row>
    <row r="324" spans="1:17" ht="14.4" customHeight="1" x14ac:dyDescent="0.3">
      <c r="A324" s="831" t="s">
        <v>6359</v>
      </c>
      <c r="B324" s="832" t="s">
        <v>6360</v>
      </c>
      <c r="C324" s="832" t="s">
        <v>4728</v>
      </c>
      <c r="D324" s="832" t="s">
        <v>6373</v>
      </c>
      <c r="E324" s="832" t="s">
        <v>6375</v>
      </c>
      <c r="F324" s="849">
        <v>4</v>
      </c>
      <c r="G324" s="849">
        <v>1396</v>
      </c>
      <c r="H324" s="849">
        <v>0.17391304347826086</v>
      </c>
      <c r="I324" s="849">
        <v>349</v>
      </c>
      <c r="J324" s="849">
        <v>23</v>
      </c>
      <c r="K324" s="849">
        <v>8027</v>
      </c>
      <c r="L324" s="849">
        <v>1</v>
      </c>
      <c r="M324" s="849">
        <v>349</v>
      </c>
      <c r="N324" s="849">
        <v>40</v>
      </c>
      <c r="O324" s="849">
        <v>14000</v>
      </c>
      <c r="P324" s="837">
        <v>1.7441136165441635</v>
      </c>
      <c r="Q324" s="850">
        <v>350</v>
      </c>
    </row>
    <row r="325" spans="1:17" ht="14.4" customHeight="1" x14ac:dyDescent="0.3">
      <c r="A325" s="831" t="s">
        <v>6359</v>
      </c>
      <c r="B325" s="832" t="s">
        <v>6360</v>
      </c>
      <c r="C325" s="832" t="s">
        <v>4728</v>
      </c>
      <c r="D325" s="832" t="s">
        <v>6376</v>
      </c>
      <c r="E325" s="832" t="s">
        <v>6377</v>
      </c>
      <c r="F325" s="849"/>
      <c r="G325" s="849"/>
      <c r="H325" s="849"/>
      <c r="I325" s="849"/>
      <c r="J325" s="849">
        <v>1</v>
      </c>
      <c r="K325" s="849">
        <v>705</v>
      </c>
      <c r="L325" s="849">
        <v>1</v>
      </c>
      <c r="M325" s="849">
        <v>705</v>
      </c>
      <c r="N325" s="849"/>
      <c r="O325" s="849"/>
      <c r="P325" s="837"/>
      <c r="Q325" s="850"/>
    </row>
    <row r="326" spans="1:17" ht="14.4" customHeight="1" x14ac:dyDescent="0.3">
      <c r="A326" s="831" t="s">
        <v>6359</v>
      </c>
      <c r="B326" s="832" t="s">
        <v>6360</v>
      </c>
      <c r="C326" s="832" t="s">
        <v>4728</v>
      </c>
      <c r="D326" s="832" t="s">
        <v>6378</v>
      </c>
      <c r="E326" s="832" t="s">
        <v>6379</v>
      </c>
      <c r="F326" s="849">
        <v>33</v>
      </c>
      <c r="G326" s="849">
        <v>10032</v>
      </c>
      <c r="H326" s="849">
        <v>1.7311475409836066</v>
      </c>
      <c r="I326" s="849">
        <v>304</v>
      </c>
      <c r="J326" s="849">
        <v>19</v>
      </c>
      <c r="K326" s="849">
        <v>5795</v>
      </c>
      <c r="L326" s="849">
        <v>1</v>
      </c>
      <c r="M326" s="849">
        <v>305</v>
      </c>
      <c r="N326" s="849">
        <v>19</v>
      </c>
      <c r="O326" s="849">
        <v>5795</v>
      </c>
      <c r="P326" s="837">
        <v>1</v>
      </c>
      <c r="Q326" s="850">
        <v>305</v>
      </c>
    </row>
    <row r="327" spans="1:17" ht="14.4" customHeight="1" x14ac:dyDescent="0.3">
      <c r="A327" s="831" t="s">
        <v>6359</v>
      </c>
      <c r="B327" s="832" t="s">
        <v>6360</v>
      </c>
      <c r="C327" s="832" t="s">
        <v>4728</v>
      </c>
      <c r="D327" s="832" t="s">
        <v>6380</v>
      </c>
      <c r="E327" s="832" t="s">
        <v>6381</v>
      </c>
      <c r="F327" s="849">
        <v>8</v>
      </c>
      <c r="G327" s="849">
        <v>3952</v>
      </c>
      <c r="H327" s="849">
        <v>0.38095238095238093</v>
      </c>
      <c r="I327" s="849">
        <v>494</v>
      </c>
      <c r="J327" s="849">
        <v>21</v>
      </c>
      <c r="K327" s="849">
        <v>10374</v>
      </c>
      <c r="L327" s="849">
        <v>1</v>
      </c>
      <c r="M327" s="849">
        <v>494</v>
      </c>
      <c r="N327" s="849">
        <v>12</v>
      </c>
      <c r="O327" s="849">
        <v>5940</v>
      </c>
      <c r="P327" s="837">
        <v>0.5725853094274147</v>
      </c>
      <c r="Q327" s="850">
        <v>495</v>
      </c>
    </row>
    <row r="328" spans="1:17" ht="14.4" customHeight="1" x14ac:dyDescent="0.3">
      <c r="A328" s="831" t="s">
        <v>6359</v>
      </c>
      <c r="B328" s="832" t="s">
        <v>6360</v>
      </c>
      <c r="C328" s="832" t="s">
        <v>4728</v>
      </c>
      <c r="D328" s="832" t="s">
        <v>6382</v>
      </c>
      <c r="E328" s="832" t="s">
        <v>6383</v>
      </c>
      <c r="F328" s="849">
        <v>41</v>
      </c>
      <c r="G328" s="849">
        <v>15170</v>
      </c>
      <c r="H328" s="849">
        <v>1.0512820512820513</v>
      </c>
      <c r="I328" s="849">
        <v>370</v>
      </c>
      <c r="J328" s="849">
        <v>39</v>
      </c>
      <c r="K328" s="849">
        <v>14430</v>
      </c>
      <c r="L328" s="849">
        <v>1</v>
      </c>
      <c r="M328" s="849">
        <v>370</v>
      </c>
      <c r="N328" s="849">
        <v>29</v>
      </c>
      <c r="O328" s="849">
        <v>10759</v>
      </c>
      <c r="P328" s="837">
        <v>0.74559944559944558</v>
      </c>
      <c r="Q328" s="850">
        <v>371</v>
      </c>
    </row>
    <row r="329" spans="1:17" ht="14.4" customHeight="1" x14ac:dyDescent="0.3">
      <c r="A329" s="831" t="s">
        <v>6359</v>
      </c>
      <c r="B329" s="832" t="s">
        <v>6360</v>
      </c>
      <c r="C329" s="832" t="s">
        <v>4728</v>
      </c>
      <c r="D329" s="832" t="s">
        <v>6384</v>
      </c>
      <c r="E329" s="832" t="s">
        <v>6385</v>
      </c>
      <c r="F329" s="849">
        <v>1</v>
      </c>
      <c r="G329" s="849">
        <v>3105</v>
      </c>
      <c r="H329" s="849"/>
      <c r="I329" s="849">
        <v>3105</v>
      </c>
      <c r="J329" s="849"/>
      <c r="K329" s="849"/>
      <c r="L329" s="849"/>
      <c r="M329" s="849"/>
      <c r="N329" s="849"/>
      <c r="O329" s="849"/>
      <c r="P329" s="837"/>
      <c r="Q329" s="850"/>
    </row>
    <row r="330" spans="1:17" ht="14.4" customHeight="1" x14ac:dyDescent="0.3">
      <c r="A330" s="831" t="s">
        <v>6359</v>
      </c>
      <c r="B330" s="832" t="s">
        <v>6360</v>
      </c>
      <c r="C330" s="832" t="s">
        <v>4728</v>
      </c>
      <c r="D330" s="832" t="s">
        <v>6386</v>
      </c>
      <c r="E330" s="832" t="s">
        <v>6387</v>
      </c>
      <c r="F330" s="849">
        <v>2</v>
      </c>
      <c r="G330" s="849">
        <v>222</v>
      </c>
      <c r="H330" s="849">
        <v>2</v>
      </c>
      <c r="I330" s="849">
        <v>111</v>
      </c>
      <c r="J330" s="849">
        <v>1</v>
      </c>
      <c r="K330" s="849">
        <v>111</v>
      </c>
      <c r="L330" s="849">
        <v>1</v>
      </c>
      <c r="M330" s="849">
        <v>111</v>
      </c>
      <c r="N330" s="849"/>
      <c r="O330" s="849"/>
      <c r="P330" s="837"/>
      <c r="Q330" s="850"/>
    </row>
    <row r="331" spans="1:17" ht="14.4" customHeight="1" x14ac:dyDescent="0.3">
      <c r="A331" s="831" t="s">
        <v>6359</v>
      </c>
      <c r="B331" s="832" t="s">
        <v>6360</v>
      </c>
      <c r="C331" s="832" t="s">
        <v>4728</v>
      </c>
      <c r="D331" s="832" t="s">
        <v>6388</v>
      </c>
      <c r="E331" s="832" t="s">
        <v>6389</v>
      </c>
      <c r="F331" s="849">
        <v>1</v>
      </c>
      <c r="G331" s="849">
        <v>125</v>
      </c>
      <c r="H331" s="849"/>
      <c r="I331" s="849">
        <v>125</v>
      </c>
      <c r="J331" s="849"/>
      <c r="K331" s="849"/>
      <c r="L331" s="849"/>
      <c r="M331" s="849"/>
      <c r="N331" s="849"/>
      <c r="O331" s="849"/>
      <c r="P331" s="837"/>
      <c r="Q331" s="850"/>
    </row>
    <row r="332" spans="1:17" ht="14.4" customHeight="1" x14ac:dyDescent="0.3">
      <c r="A332" s="831" t="s">
        <v>6359</v>
      </c>
      <c r="B332" s="832" t="s">
        <v>6360</v>
      </c>
      <c r="C332" s="832" t="s">
        <v>4728</v>
      </c>
      <c r="D332" s="832" t="s">
        <v>6390</v>
      </c>
      <c r="E332" s="832" t="s">
        <v>6391</v>
      </c>
      <c r="F332" s="849">
        <v>12</v>
      </c>
      <c r="G332" s="849">
        <v>5472</v>
      </c>
      <c r="H332" s="849">
        <v>1.3333333333333333</v>
      </c>
      <c r="I332" s="849">
        <v>456</v>
      </c>
      <c r="J332" s="849">
        <v>9</v>
      </c>
      <c r="K332" s="849">
        <v>4104</v>
      </c>
      <c r="L332" s="849">
        <v>1</v>
      </c>
      <c r="M332" s="849">
        <v>456</v>
      </c>
      <c r="N332" s="849">
        <v>5</v>
      </c>
      <c r="O332" s="849">
        <v>2290</v>
      </c>
      <c r="P332" s="837">
        <v>0.55799220272904482</v>
      </c>
      <c r="Q332" s="850">
        <v>458</v>
      </c>
    </row>
    <row r="333" spans="1:17" ht="14.4" customHeight="1" x14ac:dyDescent="0.3">
      <c r="A333" s="831" t="s">
        <v>6359</v>
      </c>
      <c r="B333" s="832" t="s">
        <v>6360</v>
      </c>
      <c r="C333" s="832" t="s">
        <v>4728</v>
      </c>
      <c r="D333" s="832" t="s">
        <v>6392</v>
      </c>
      <c r="E333" s="832" t="s">
        <v>6393</v>
      </c>
      <c r="F333" s="849">
        <v>16</v>
      </c>
      <c r="G333" s="849">
        <v>928</v>
      </c>
      <c r="H333" s="849">
        <v>2.2857142857142856</v>
      </c>
      <c r="I333" s="849">
        <v>58</v>
      </c>
      <c r="J333" s="849">
        <v>7</v>
      </c>
      <c r="K333" s="849">
        <v>406</v>
      </c>
      <c r="L333" s="849">
        <v>1</v>
      </c>
      <c r="M333" s="849">
        <v>58</v>
      </c>
      <c r="N333" s="849">
        <v>14</v>
      </c>
      <c r="O333" s="849">
        <v>812</v>
      </c>
      <c r="P333" s="837">
        <v>2</v>
      </c>
      <c r="Q333" s="850">
        <v>58</v>
      </c>
    </row>
    <row r="334" spans="1:17" ht="14.4" customHeight="1" x14ac:dyDescent="0.3">
      <c r="A334" s="831" t="s">
        <v>6359</v>
      </c>
      <c r="B334" s="832" t="s">
        <v>6360</v>
      </c>
      <c r="C334" s="832" t="s">
        <v>4728</v>
      </c>
      <c r="D334" s="832" t="s">
        <v>6394</v>
      </c>
      <c r="E334" s="832" t="s">
        <v>6395</v>
      </c>
      <c r="F334" s="849">
        <v>2</v>
      </c>
      <c r="G334" s="849">
        <v>4346</v>
      </c>
      <c r="H334" s="849"/>
      <c r="I334" s="849">
        <v>2173</v>
      </c>
      <c r="J334" s="849"/>
      <c r="K334" s="849"/>
      <c r="L334" s="849"/>
      <c r="M334" s="849"/>
      <c r="N334" s="849"/>
      <c r="O334" s="849"/>
      <c r="P334" s="837"/>
      <c r="Q334" s="850"/>
    </row>
    <row r="335" spans="1:17" ht="14.4" customHeight="1" x14ac:dyDescent="0.3">
      <c r="A335" s="831" t="s">
        <v>6359</v>
      </c>
      <c r="B335" s="832" t="s">
        <v>6360</v>
      </c>
      <c r="C335" s="832" t="s">
        <v>4728</v>
      </c>
      <c r="D335" s="832" t="s">
        <v>6396</v>
      </c>
      <c r="E335" s="832" t="s">
        <v>6397</v>
      </c>
      <c r="F335" s="849">
        <v>128</v>
      </c>
      <c r="G335" s="849">
        <v>22400</v>
      </c>
      <c r="H335" s="849">
        <v>1.0606060606060606</v>
      </c>
      <c r="I335" s="849">
        <v>175</v>
      </c>
      <c r="J335" s="849">
        <v>120</v>
      </c>
      <c r="K335" s="849">
        <v>21120</v>
      </c>
      <c r="L335" s="849">
        <v>1</v>
      </c>
      <c r="M335" s="849">
        <v>176</v>
      </c>
      <c r="N335" s="849">
        <v>220</v>
      </c>
      <c r="O335" s="849">
        <v>38720</v>
      </c>
      <c r="P335" s="837">
        <v>1.8333333333333333</v>
      </c>
      <c r="Q335" s="850">
        <v>176</v>
      </c>
    </row>
    <row r="336" spans="1:17" ht="14.4" customHeight="1" x14ac:dyDescent="0.3">
      <c r="A336" s="831" t="s">
        <v>6359</v>
      </c>
      <c r="B336" s="832" t="s">
        <v>6360</v>
      </c>
      <c r="C336" s="832" t="s">
        <v>4728</v>
      </c>
      <c r="D336" s="832" t="s">
        <v>6398</v>
      </c>
      <c r="E336" s="832" t="s">
        <v>6399</v>
      </c>
      <c r="F336" s="849"/>
      <c r="G336" s="849"/>
      <c r="H336" s="849"/>
      <c r="I336" s="849"/>
      <c r="J336" s="849">
        <v>2</v>
      </c>
      <c r="K336" s="849">
        <v>170</v>
      </c>
      <c r="L336" s="849">
        <v>1</v>
      </c>
      <c r="M336" s="849">
        <v>85</v>
      </c>
      <c r="N336" s="849"/>
      <c r="O336" s="849"/>
      <c r="P336" s="837"/>
      <c r="Q336" s="850"/>
    </row>
    <row r="337" spans="1:17" ht="14.4" customHeight="1" x14ac:dyDescent="0.3">
      <c r="A337" s="831" t="s">
        <v>6359</v>
      </c>
      <c r="B337" s="832" t="s">
        <v>6360</v>
      </c>
      <c r="C337" s="832" t="s">
        <v>4728</v>
      </c>
      <c r="D337" s="832" t="s">
        <v>6400</v>
      </c>
      <c r="E337" s="832" t="s">
        <v>6401</v>
      </c>
      <c r="F337" s="849">
        <v>3</v>
      </c>
      <c r="G337" s="849">
        <v>507</v>
      </c>
      <c r="H337" s="849">
        <v>0.99411764705882355</v>
      </c>
      <c r="I337" s="849">
        <v>169</v>
      </c>
      <c r="J337" s="849">
        <v>3</v>
      </c>
      <c r="K337" s="849">
        <v>510</v>
      </c>
      <c r="L337" s="849">
        <v>1</v>
      </c>
      <c r="M337" s="849">
        <v>170</v>
      </c>
      <c r="N337" s="849">
        <v>3</v>
      </c>
      <c r="O337" s="849">
        <v>510</v>
      </c>
      <c r="P337" s="837">
        <v>1</v>
      </c>
      <c r="Q337" s="850">
        <v>170</v>
      </c>
    </row>
    <row r="338" spans="1:17" ht="14.4" customHeight="1" x14ac:dyDescent="0.3">
      <c r="A338" s="831" t="s">
        <v>6359</v>
      </c>
      <c r="B338" s="832" t="s">
        <v>6360</v>
      </c>
      <c r="C338" s="832" t="s">
        <v>4728</v>
      </c>
      <c r="D338" s="832" t="s">
        <v>6402</v>
      </c>
      <c r="E338" s="832" t="s">
        <v>6403</v>
      </c>
      <c r="F338" s="849"/>
      <c r="G338" s="849"/>
      <c r="H338" s="849"/>
      <c r="I338" s="849"/>
      <c r="J338" s="849">
        <v>1</v>
      </c>
      <c r="K338" s="849">
        <v>264</v>
      </c>
      <c r="L338" s="849">
        <v>1</v>
      </c>
      <c r="M338" s="849">
        <v>264</v>
      </c>
      <c r="N338" s="849"/>
      <c r="O338" s="849"/>
      <c r="P338" s="837"/>
      <c r="Q338" s="850"/>
    </row>
    <row r="339" spans="1:17" ht="14.4" customHeight="1" x14ac:dyDescent="0.3">
      <c r="A339" s="831" t="s">
        <v>6359</v>
      </c>
      <c r="B339" s="832" t="s">
        <v>6360</v>
      </c>
      <c r="C339" s="832" t="s">
        <v>4728</v>
      </c>
      <c r="D339" s="832" t="s">
        <v>6404</v>
      </c>
      <c r="E339" s="832" t="s">
        <v>6405</v>
      </c>
      <c r="F339" s="849">
        <v>2</v>
      </c>
      <c r="G339" s="849">
        <v>4260</v>
      </c>
      <c r="H339" s="849"/>
      <c r="I339" s="849">
        <v>2130</v>
      </c>
      <c r="J339" s="849"/>
      <c r="K339" s="849"/>
      <c r="L339" s="849"/>
      <c r="M339" s="849"/>
      <c r="N339" s="849"/>
      <c r="O339" s="849"/>
      <c r="P339" s="837"/>
      <c r="Q339" s="850"/>
    </row>
    <row r="340" spans="1:17" ht="14.4" customHeight="1" x14ac:dyDescent="0.3">
      <c r="A340" s="831" t="s">
        <v>6359</v>
      </c>
      <c r="B340" s="832" t="s">
        <v>6360</v>
      </c>
      <c r="C340" s="832" t="s">
        <v>4728</v>
      </c>
      <c r="D340" s="832" t="s">
        <v>6406</v>
      </c>
      <c r="E340" s="832" t="s">
        <v>6407</v>
      </c>
      <c r="F340" s="849">
        <v>4</v>
      </c>
      <c r="G340" s="849">
        <v>1692</v>
      </c>
      <c r="H340" s="849">
        <v>1.3301886792452831</v>
      </c>
      <c r="I340" s="849">
        <v>423</v>
      </c>
      <c r="J340" s="849">
        <v>3</v>
      </c>
      <c r="K340" s="849">
        <v>1272</v>
      </c>
      <c r="L340" s="849">
        <v>1</v>
      </c>
      <c r="M340" s="849">
        <v>424</v>
      </c>
      <c r="N340" s="849">
        <v>12</v>
      </c>
      <c r="O340" s="849">
        <v>5112</v>
      </c>
      <c r="P340" s="837">
        <v>4.0188679245283021</v>
      </c>
      <c r="Q340" s="850">
        <v>426</v>
      </c>
    </row>
    <row r="341" spans="1:17" ht="14.4" customHeight="1" x14ac:dyDescent="0.3">
      <c r="A341" s="831" t="s">
        <v>6408</v>
      </c>
      <c r="B341" s="832" t="s">
        <v>6409</v>
      </c>
      <c r="C341" s="832" t="s">
        <v>4728</v>
      </c>
      <c r="D341" s="832" t="s">
        <v>6410</v>
      </c>
      <c r="E341" s="832" t="s">
        <v>6411</v>
      </c>
      <c r="F341" s="849">
        <v>601</v>
      </c>
      <c r="G341" s="849">
        <v>103973</v>
      </c>
      <c r="H341" s="849">
        <v>1.0050167224080269</v>
      </c>
      <c r="I341" s="849">
        <v>173</v>
      </c>
      <c r="J341" s="849">
        <v>598</v>
      </c>
      <c r="K341" s="849">
        <v>103454</v>
      </c>
      <c r="L341" s="849">
        <v>1</v>
      </c>
      <c r="M341" s="849">
        <v>173</v>
      </c>
      <c r="N341" s="849">
        <v>561</v>
      </c>
      <c r="O341" s="849">
        <v>97614</v>
      </c>
      <c r="P341" s="837">
        <v>0.94354979024493979</v>
      </c>
      <c r="Q341" s="850">
        <v>174</v>
      </c>
    </row>
    <row r="342" spans="1:17" ht="14.4" customHeight="1" x14ac:dyDescent="0.3">
      <c r="A342" s="831" t="s">
        <v>6408</v>
      </c>
      <c r="B342" s="832" t="s">
        <v>6409</v>
      </c>
      <c r="C342" s="832" t="s">
        <v>4728</v>
      </c>
      <c r="D342" s="832" t="s">
        <v>6412</v>
      </c>
      <c r="E342" s="832" t="s">
        <v>6413</v>
      </c>
      <c r="F342" s="849">
        <v>3</v>
      </c>
      <c r="G342" s="849">
        <v>3519</v>
      </c>
      <c r="H342" s="849"/>
      <c r="I342" s="849">
        <v>1173</v>
      </c>
      <c r="J342" s="849"/>
      <c r="K342" s="849"/>
      <c r="L342" s="849"/>
      <c r="M342" s="849"/>
      <c r="N342" s="849">
        <v>1</v>
      </c>
      <c r="O342" s="849">
        <v>1070</v>
      </c>
      <c r="P342" s="837"/>
      <c r="Q342" s="850">
        <v>1070</v>
      </c>
    </row>
    <row r="343" spans="1:17" ht="14.4" customHeight="1" x14ac:dyDescent="0.3">
      <c r="A343" s="831" t="s">
        <v>6408</v>
      </c>
      <c r="B343" s="832" t="s">
        <v>6409</v>
      </c>
      <c r="C343" s="832" t="s">
        <v>4728</v>
      </c>
      <c r="D343" s="832" t="s">
        <v>6414</v>
      </c>
      <c r="E343" s="832" t="s">
        <v>6415</v>
      </c>
      <c r="F343" s="849">
        <v>17</v>
      </c>
      <c r="G343" s="849">
        <v>697</v>
      </c>
      <c r="H343" s="849">
        <v>0.32238667900092505</v>
      </c>
      <c r="I343" s="849">
        <v>41</v>
      </c>
      <c r="J343" s="849">
        <v>47</v>
      </c>
      <c r="K343" s="849">
        <v>2162</v>
      </c>
      <c r="L343" s="849">
        <v>1</v>
      </c>
      <c r="M343" s="849">
        <v>46</v>
      </c>
      <c r="N343" s="849">
        <v>9</v>
      </c>
      <c r="O343" s="849">
        <v>414</v>
      </c>
      <c r="P343" s="837">
        <v>0.19148936170212766</v>
      </c>
      <c r="Q343" s="850">
        <v>46</v>
      </c>
    </row>
    <row r="344" spans="1:17" ht="14.4" customHeight="1" x14ac:dyDescent="0.3">
      <c r="A344" s="831" t="s">
        <v>6408</v>
      </c>
      <c r="B344" s="832" t="s">
        <v>6409</v>
      </c>
      <c r="C344" s="832" t="s">
        <v>4728</v>
      </c>
      <c r="D344" s="832" t="s">
        <v>6414</v>
      </c>
      <c r="E344" s="832" t="s">
        <v>6416</v>
      </c>
      <c r="F344" s="849">
        <v>6</v>
      </c>
      <c r="G344" s="849">
        <v>246</v>
      </c>
      <c r="H344" s="849"/>
      <c r="I344" s="849">
        <v>41</v>
      </c>
      <c r="J344" s="849"/>
      <c r="K344" s="849"/>
      <c r="L344" s="849"/>
      <c r="M344" s="849"/>
      <c r="N344" s="849"/>
      <c r="O344" s="849"/>
      <c r="P344" s="837"/>
      <c r="Q344" s="850"/>
    </row>
    <row r="345" spans="1:17" ht="14.4" customHeight="1" x14ac:dyDescent="0.3">
      <c r="A345" s="831" t="s">
        <v>6408</v>
      </c>
      <c r="B345" s="832" t="s">
        <v>6409</v>
      </c>
      <c r="C345" s="832" t="s">
        <v>4728</v>
      </c>
      <c r="D345" s="832" t="s">
        <v>6334</v>
      </c>
      <c r="E345" s="832" t="s">
        <v>6335</v>
      </c>
      <c r="F345" s="849">
        <v>11</v>
      </c>
      <c r="G345" s="849">
        <v>4224</v>
      </c>
      <c r="H345" s="849">
        <v>0.3381364073006724</v>
      </c>
      <c r="I345" s="849">
        <v>384</v>
      </c>
      <c r="J345" s="849">
        <v>36</v>
      </c>
      <c r="K345" s="849">
        <v>12492</v>
      </c>
      <c r="L345" s="849">
        <v>1</v>
      </c>
      <c r="M345" s="849">
        <v>347</v>
      </c>
      <c r="N345" s="849">
        <v>21</v>
      </c>
      <c r="O345" s="849">
        <v>7287</v>
      </c>
      <c r="P345" s="837">
        <v>0.58333333333333337</v>
      </c>
      <c r="Q345" s="850">
        <v>347</v>
      </c>
    </row>
    <row r="346" spans="1:17" ht="14.4" customHeight="1" x14ac:dyDescent="0.3">
      <c r="A346" s="831" t="s">
        <v>6408</v>
      </c>
      <c r="B346" s="832" t="s">
        <v>6409</v>
      </c>
      <c r="C346" s="832" t="s">
        <v>4728</v>
      </c>
      <c r="D346" s="832" t="s">
        <v>6417</v>
      </c>
      <c r="E346" s="832" t="s">
        <v>6418</v>
      </c>
      <c r="F346" s="849"/>
      <c r="G346" s="849"/>
      <c r="H346" s="849"/>
      <c r="I346" s="849"/>
      <c r="J346" s="849">
        <v>4</v>
      </c>
      <c r="K346" s="849">
        <v>204</v>
      </c>
      <c r="L346" s="849">
        <v>1</v>
      </c>
      <c r="M346" s="849">
        <v>51</v>
      </c>
      <c r="N346" s="849"/>
      <c r="O346" s="849"/>
      <c r="P346" s="837"/>
      <c r="Q346" s="850"/>
    </row>
    <row r="347" spans="1:17" ht="14.4" customHeight="1" x14ac:dyDescent="0.3">
      <c r="A347" s="831" t="s">
        <v>6408</v>
      </c>
      <c r="B347" s="832" t="s">
        <v>6409</v>
      </c>
      <c r="C347" s="832" t="s">
        <v>4728</v>
      </c>
      <c r="D347" s="832" t="s">
        <v>6419</v>
      </c>
      <c r="E347" s="832" t="s">
        <v>6420</v>
      </c>
      <c r="F347" s="849"/>
      <c r="G347" s="849"/>
      <c r="H347" s="849"/>
      <c r="I347" s="849"/>
      <c r="J347" s="849">
        <v>23</v>
      </c>
      <c r="K347" s="849">
        <v>8671</v>
      </c>
      <c r="L347" s="849">
        <v>1</v>
      </c>
      <c r="M347" s="849">
        <v>377</v>
      </c>
      <c r="N347" s="849">
        <v>24</v>
      </c>
      <c r="O347" s="849">
        <v>9048</v>
      </c>
      <c r="P347" s="837">
        <v>1.0434782608695652</v>
      </c>
      <c r="Q347" s="850">
        <v>377</v>
      </c>
    </row>
    <row r="348" spans="1:17" ht="14.4" customHeight="1" x14ac:dyDescent="0.3">
      <c r="A348" s="831" t="s">
        <v>6408</v>
      </c>
      <c r="B348" s="832" t="s">
        <v>6409</v>
      </c>
      <c r="C348" s="832" t="s">
        <v>4728</v>
      </c>
      <c r="D348" s="832" t="s">
        <v>6421</v>
      </c>
      <c r="E348" s="832" t="s">
        <v>6422</v>
      </c>
      <c r="F348" s="849">
        <v>27</v>
      </c>
      <c r="G348" s="849">
        <v>1134</v>
      </c>
      <c r="H348" s="849">
        <v>2.3823529411764706</v>
      </c>
      <c r="I348" s="849">
        <v>42</v>
      </c>
      <c r="J348" s="849">
        <v>14</v>
      </c>
      <c r="K348" s="849">
        <v>476</v>
      </c>
      <c r="L348" s="849">
        <v>1</v>
      </c>
      <c r="M348" s="849">
        <v>34</v>
      </c>
      <c r="N348" s="849">
        <v>32</v>
      </c>
      <c r="O348" s="849">
        <v>1088</v>
      </c>
      <c r="P348" s="837">
        <v>2.2857142857142856</v>
      </c>
      <c r="Q348" s="850">
        <v>34</v>
      </c>
    </row>
    <row r="349" spans="1:17" ht="14.4" customHeight="1" x14ac:dyDescent="0.3">
      <c r="A349" s="831" t="s">
        <v>6408</v>
      </c>
      <c r="B349" s="832" t="s">
        <v>6409</v>
      </c>
      <c r="C349" s="832" t="s">
        <v>4728</v>
      </c>
      <c r="D349" s="832" t="s">
        <v>6423</v>
      </c>
      <c r="E349" s="832" t="s">
        <v>6424</v>
      </c>
      <c r="F349" s="849">
        <v>16</v>
      </c>
      <c r="G349" s="849">
        <v>7872</v>
      </c>
      <c r="H349" s="849">
        <v>5.0076335877862599</v>
      </c>
      <c r="I349" s="849">
        <v>492</v>
      </c>
      <c r="J349" s="849">
        <v>3</v>
      </c>
      <c r="K349" s="849">
        <v>1572</v>
      </c>
      <c r="L349" s="849">
        <v>1</v>
      </c>
      <c r="M349" s="849">
        <v>524</v>
      </c>
      <c r="N349" s="849">
        <v>5</v>
      </c>
      <c r="O349" s="849">
        <v>2620</v>
      </c>
      <c r="P349" s="837">
        <v>1.6666666666666667</v>
      </c>
      <c r="Q349" s="850">
        <v>524</v>
      </c>
    </row>
    <row r="350" spans="1:17" ht="14.4" customHeight="1" x14ac:dyDescent="0.3">
      <c r="A350" s="831" t="s">
        <v>6408</v>
      </c>
      <c r="B350" s="832" t="s">
        <v>6409</v>
      </c>
      <c r="C350" s="832" t="s">
        <v>4728</v>
      </c>
      <c r="D350" s="832" t="s">
        <v>6425</v>
      </c>
      <c r="E350" s="832" t="s">
        <v>6426</v>
      </c>
      <c r="F350" s="849">
        <v>11</v>
      </c>
      <c r="G350" s="849">
        <v>341</v>
      </c>
      <c r="H350" s="849"/>
      <c r="I350" s="849">
        <v>31</v>
      </c>
      <c r="J350" s="849"/>
      <c r="K350" s="849"/>
      <c r="L350" s="849"/>
      <c r="M350" s="849"/>
      <c r="N350" s="849">
        <v>1</v>
      </c>
      <c r="O350" s="849">
        <v>57</v>
      </c>
      <c r="P350" s="837"/>
      <c r="Q350" s="850">
        <v>57</v>
      </c>
    </row>
    <row r="351" spans="1:17" ht="14.4" customHeight="1" x14ac:dyDescent="0.3">
      <c r="A351" s="831" t="s">
        <v>6408</v>
      </c>
      <c r="B351" s="832" t="s">
        <v>6409</v>
      </c>
      <c r="C351" s="832" t="s">
        <v>4728</v>
      </c>
      <c r="D351" s="832" t="s">
        <v>6427</v>
      </c>
      <c r="E351" s="832" t="s">
        <v>6428</v>
      </c>
      <c r="F351" s="849"/>
      <c r="G351" s="849"/>
      <c r="H351" s="849"/>
      <c r="I351" s="849"/>
      <c r="J351" s="849"/>
      <c r="K351" s="849"/>
      <c r="L351" s="849"/>
      <c r="M351" s="849"/>
      <c r="N351" s="849">
        <v>1</v>
      </c>
      <c r="O351" s="849">
        <v>225</v>
      </c>
      <c r="P351" s="837"/>
      <c r="Q351" s="850">
        <v>225</v>
      </c>
    </row>
    <row r="352" spans="1:17" ht="14.4" customHeight="1" x14ac:dyDescent="0.3">
      <c r="A352" s="831" t="s">
        <v>6408</v>
      </c>
      <c r="B352" s="832" t="s">
        <v>6409</v>
      </c>
      <c r="C352" s="832" t="s">
        <v>4728</v>
      </c>
      <c r="D352" s="832" t="s">
        <v>6429</v>
      </c>
      <c r="E352" s="832" t="s">
        <v>6430</v>
      </c>
      <c r="F352" s="849"/>
      <c r="G352" s="849"/>
      <c r="H352" s="849"/>
      <c r="I352" s="849"/>
      <c r="J352" s="849"/>
      <c r="K352" s="849"/>
      <c r="L352" s="849"/>
      <c r="M352" s="849"/>
      <c r="N352" s="849">
        <v>1</v>
      </c>
      <c r="O352" s="849">
        <v>554</v>
      </c>
      <c r="P352" s="837"/>
      <c r="Q352" s="850">
        <v>554</v>
      </c>
    </row>
    <row r="353" spans="1:17" ht="14.4" customHeight="1" x14ac:dyDescent="0.3">
      <c r="A353" s="831" t="s">
        <v>6408</v>
      </c>
      <c r="B353" s="832" t="s">
        <v>6409</v>
      </c>
      <c r="C353" s="832" t="s">
        <v>4728</v>
      </c>
      <c r="D353" s="832" t="s">
        <v>6431</v>
      </c>
      <c r="E353" s="832" t="s">
        <v>6432</v>
      </c>
      <c r="F353" s="849"/>
      <c r="G353" s="849"/>
      <c r="H353" s="849"/>
      <c r="I353" s="849"/>
      <c r="J353" s="849"/>
      <c r="K353" s="849"/>
      <c r="L353" s="849"/>
      <c r="M353" s="849"/>
      <c r="N353" s="849">
        <v>1</v>
      </c>
      <c r="O353" s="849">
        <v>143</v>
      </c>
      <c r="P353" s="837"/>
      <c r="Q353" s="850">
        <v>143</v>
      </c>
    </row>
    <row r="354" spans="1:17" ht="14.4" customHeight="1" x14ac:dyDescent="0.3">
      <c r="A354" s="831" t="s">
        <v>6408</v>
      </c>
      <c r="B354" s="832" t="s">
        <v>6409</v>
      </c>
      <c r="C354" s="832" t="s">
        <v>4728</v>
      </c>
      <c r="D354" s="832" t="s">
        <v>6433</v>
      </c>
      <c r="E354" s="832" t="s">
        <v>6434</v>
      </c>
      <c r="F354" s="849">
        <v>1</v>
      </c>
      <c r="G354" s="849">
        <v>103</v>
      </c>
      <c r="H354" s="849">
        <v>1.5846153846153845</v>
      </c>
      <c r="I354" s="849">
        <v>103</v>
      </c>
      <c r="J354" s="849">
        <v>1</v>
      </c>
      <c r="K354" s="849">
        <v>65</v>
      </c>
      <c r="L354" s="849">
        <v>1</v>
      </c>
      <c r="M354" s="849">
        <v>65</v>
      </c>
      <c r="N354" s="849">
        <v>3</v>
      </c>
      <c r="O354" s="849">
        <v>195</v>
      </c>
      <c r="P354" s="837">
        <v>3</v>
      </c>
      <c r="Q354" s="850">
        <v>65</v>
      </c>
    </row>
    <row r="355" spans="1:17" ht="14.4" customHeight="1" x14ac:dyDescent="0.3">
      <c r="A355" s="831" t="s">
        <v>6408</v>
      </c>
      <c r="B355" s="832" t="s">
        <v>6409</v>
      </c>
      <c r="C355" s="832" t="s">
        <v>4728</v>
      </c>
      <c r="D355" s="832" t="s">
        <v>6433</v>
      </c>
      <c r="E355" s="832" t="s">
        <v>6435</v>
      </c>
      <c r="F355" s="849">
        <v>1</v>
      </c>
      <c r="G355" s="849">
        <v>103</v>
      </c>
      <c r="H355" s="849"/>
      <c r="I355" s="849">
        <v>103</v>
      </c>
      <c r="J355" s="849"/>
      <c r="K355" s="849"/>
      <c r="L355" s="849"/>
      <c r="M355" s="849"/>
      <c r="N355" s="849"/>
      <c r="O355" s="849"/>
      <c r="P355" s="837"/>
      <c r="Q355" s="850"/>
    </row>
    <row r="356" spans="1:17" ht="14.4" customHeight="1" x14ac:dyDescent="0.3">
      <c r="A356" s="831" t="s">
        <v>6408</v>
      </c>
      <c r="B356" s="832" t="s">
        <v>6409</v>
      </c>
      <c r="C356" s="832" t="s">
        <v>4728</v>
      </c>
      <c r="D356" s="832" t="s">
        <v>6436</v>
      </c>
      <c r="E356" s="832" t="s">
        <v>6437</v>
      </c>
      <c r="F356" s="849">
        <v>298</v>
      </c>
      <c r="G356" s="849">
        <v>34866</v>
      </c>
      <c r="H356" s="849">
        <v>0.8216911764705882</v>
      </c>
      <c r="I356" s="849">
        <v>117</v>
      </c>
      <c r="J356" s="849">
        <v>312</v>
      </c>
      <c r="K356" s="849">
        <v>42432</v>
      </c>
      <c r="L356" s="849">
        <v>1</v>
      </c>
      <c r="M356" s="849">
        <v>136</v>
      </c>
      <c r="N356" s="849">
        <v>354</v>
      </c>
      <c r="O356" s="849">
        <v>48498</v>
      </c>
      <c r="P356" s="837">
        <v>1.1429581447963801</v>
      </c>
      <c r="Q356" s="850">
        <v>137</v>
      </c>
    </row>
    <row r="357" spans="1:17" ht="14.4" customHeight="1" x14ac:dyDescent="0.3">
      <c r="A357" s="831" t="s">
        <v>6408</v>
      </c>
      <c r="B357" s="832" t="s">
        <v>6409</v>
      </c>
      <c r="C357" s="832" t="s">
        <v>4728</v>
      </c>
      <c r="D357" s="832" t="s">
        <v>6436</v>
      </c>
      <c r="E357" s="832" t="s">
        <v>6438</v>
      </c>
      <c r="F357" s="849">
        <v>26</v>
      </c>
      <c r="G357" s="849">
        <v>3042</v>
      </c>
      <c r="H357" s="849">
        <v>1.7205882352941178</v>
      </c>
      <c r="I357" s="849">
        <v>117</v>
      </c>
      <c r="J357" s="849">
        <v>13</v>
      </c>
      <c r="K357" s="849">
        <v>1768</v>
      </c>
      <c r="L357" s="849">
        <v>1</v>
      </c>
      <c r="M357" s="849">
        <v>136</v>
      </c>
      <c r="N357" s="849"/>
      <c r="O357" s="849"/>
      <c r="P357" s="837"/>
      <c r="Q357" s="850"/>
    </row>
    <row r="358" spans="1:17" ht="14.4" customHeight="1" x14ac:dyDescent="0.3">
      <c r="A358" s="831" t="s">
        <v>6408</v>
      </c>
      <c r="B358" s="832" t="s">
        <v>6409</v>
      </c>
      <c r="C358" s="832" t="s">
        <v>4728</v>
      </c>
      <c r="D358" s="832" t="s">
        <v>6439</v>
      </c>
      <c r="E358" s="832" t="s">
        <v>6440</v>
      </c>
      <c r="F358" s="849">
        <v>113</v>
      </c>
      <c r="G358" s="849">
        <v>10283</v>
      </c>
      <c r="H358" s="849">
        <v>1.0865384615384615</v>
      </c>
      <c r="I358" s="849">
        <v>91</v>
      </c>
      <c r="J358" s="849">
        <v>104</v>
      </c>
      <c r="K358" s="849">
        <v>9464</v>
      </c>
      <c r="L358" s="849">
        <v>1</v>
      </c>
      <c r="M358" s="849">
        <v>91</v>
      </c>
      <c r="N358" s="849">
        <v>110</v>
      </c>
      <c r="O358" s="849">
        <v>10010</v>
      </c>
      <c r="P358" s="837">
        <v>1.0576923076923077</v>
      </c>
      <c r="Q358" s="850">
        <v>91</v>
      </c>
    </row>
    <row r="359" spans="1:17" ht="14.4" customHeight="1" x14ac:dyDescent="0.3">
      <c r="A359" s="831" t="s">
        <v>6408</v>
      </c>
      <c r="B359" s="832" t="s">
        <v>6409</v>
      </c>
      <c r="C359" s="832" t="s">
        <v>4728</v>
      </c>
      <c r="D359" s="832" t="s">
        <v>6441</v>
      </c>
      <c r="E359" s="832" t="s">
        <v>6442</v>
      </c>
      <c r="F359" s="849"/>
      <c r="G359" s="849"/>
      <c r="H359" s="849"/>
      <c r="I359" s="849"/>
      <c r="J359" s="849"/>
      <c r="K359" s="849"/>
      <c r="L359" s="849"/>
      <c r="M359" s="849"/>
      <c r="N359" s="849">
        <v>1</v>
      </c>
      <c r="O359" s="849">
        <v>138</v>
      </c>
      <c r="P359" s="837"/>
      <c r="Q359" s="850">
        <v>138</v>
      </c>
    </row>
    <row r="360" spans="1:17" ht="14.4" customHeight="1" x14ac:dyDescent="0.3">
      <c r="A360" s="831" t="s">
        <v>6408</v>
      </c>
      <c r="B360" s="832" t="s">
        <v>6409</v>
      </c>
      <c r="C360" s="832" t="s">
        <v>4728</v>
      </c>
      <c r="D360" s="832" t="s">
        <v>6441</v>
      </c>
      <c r="E360" s="832" t="s">
        <v>6443</v>
      </c>
      <c r="F360" s="849">
        <v>2</v>
      </c>
      <c r="G360" s="849">
        <v>198</v>
      </c>
      <c r="H360" s="849">
        <v>0.28905109489051095</v>
      </c>
      <c r="I360" s="849">
        <v>99</v>
      </c>
      <c r="J360" s="849">
        <v>5</v>
      </c>
      <c r="K360" s="849">
        <v>685</v>
      </c>
      <c r="L360" s="849">
        <v>1</v>
      </c>
      <c r="M360" s="849">
        <v>137</v>
      </c>
      <c r="N360" s="849"/>
      <c r="O360" s="849"/>
      <c r="P360" s="837"/>
      <c r="Q360" s="850"/>
    </row>
    <row r="361" spans="1:17" ht="14.4" customHeight="1" x14ac:dyDescent="0.3">
      <c r="A361" s="831" t="s">
        <v>6408</v>
      </c>
      <c r="B361" s="832" t="s">
        <v>6409</v>
      </c>
      <c r="C361" s="832" t="s">
        <v>4728</v>
      </c>
      <c r="D361" s="832" t="s">
        <v>6444</v>
      </c>
      <c r="E361" s="832" t="s">
        <v>6445</v>
      </c>
      <c r="F361" s="849">
        <v>27</v>
      </c>
      <c r="G361" s="849">
        <v>567</v>
      </c>
      <c r="H361" s="849">
        <v>0.85909090909090913</v>
      </c>
      <c r="I361" s="849">
        <v>21</v>
      </c>
      <c r="J361" s="849">
        <v>10</v>
      </c>
      <c r="K361" s="849">
        <v>660</v>
      </c>
      <c r="L361" s="849">
        <v>1</v>
      </c>
      <c r="M361" s="849">
        <v>66</v>
      </c>
      <c r="N361" s="849">
        <v>9</v>
      </c>
      <c r="O361" s="849">
        <v>594</v>
      </c>
      <c r="P361" s="837">
        <v>0.9</v>
      </c>
      <c r="Q361" s="850">
        <v>66</v>
      </c>
    </row>
    <row r="362" spans="1:17" ht="14.4" customHeight="1" x14ac:dyDescent="0.3">
      <c r="A362" s="831" t="s">
        <v>6408</v>
      </c>
      <c r="B362" s="832" t="s">
        <v>6409</v>
      </c>
      <c r="C362" s="832" t="s">
        <v>4728</v>
      </c>
      <c r="D362" s="832" t="s">
        <v>6344</v>
      </c>
      <c r="E362" s="832" t="s">
        <v>6345</v>
      </c>
      <c r="F362" s="849">
        <v>39</v>
      </c>
      <c r="G362" s="849">
        <v>19032</v>
      </c>
      <c r="H362" s="849">
        <v>1.8717545239968529</v>
      </c>
      <c r="I362" s="849">
        <v>488</v>
      </c>
      <c r="J362" s="849">
        <v>31</v>
      </c>
      <c r="K362" s="849">
        <v>10168</v>
      </c>
      <c r="L362" s="849">
        <v>1</v>
      </c>
      <c r="M362" s="849">
        <v>328</v>
      </c>
      <c r="N362" s="849">
        <v>27</v>
      </c>
      <c r="O362" s="849">
        <v>8856</v>
      </c>
      <c r="P362" s="837">
        <v>0.87096774193548387</v>
      </c>
      <c r="Q362" s="850">
        <v>328</v>
      </c>
    </row>
    <row r="363" spans="1:17" ht="14.4" customHeight="1" x14ac:dyDescent="0.3">
      <c r="A363" s="831" t="s">
        <v>6408</v>
      </c>
      <c r="B363" s="832" t="s">
        <v>6409</v>
      </c>
      <c r="C363" s="832" t="s">
        <v>4728</v>
      </c>
      <c r="D363" s="832" t="s">
        <v>6446</v>
      </c>
      <c r="E363" s="832" t="s">
        <v>6447</v>
      </c>
      <c r="F363" s="849">
        <v>41</v>
      </c>
      <c r="G363" s="849">
        <v>1681</v>
      </c>
      <c r="H363" s="849">
        <v>1.2207697893972405</v>
      </c>
      <c r="I363" s="849">
        <v>41</v>
      </c>
      <c r="J363" s="849">
        <v>27</v>
      </c>
      <c r="K363" s="849">
        <v>1377</v>
      </c>
      <c r="L363" s="849">
        <v>1</v>
      </c>
      <c r="M363" s="849">
        <v>51</v>
      </c>
      <c r="N363" s="849">
        <v>32</v>
      </c>
      <c r="O363" s="849">
        <v>1632</v>
      </c>
      <c r="P363" s="837">
        <v>1.1851851851851851</v>
      </c>
      <c r="Q363" s="850">
        <v>51</v>
      </c>
    </row>
    <row r="364" spans="1:17" ht="14.4" customHeight="1" x14ac:dyDescent="0.3">
      <c r="A364" s="831" t="s">
        <v>6408</v>
      </c>
      <c r="B364" s="832" t="s">
        <v>6409</v>
      </c>
      <c r="C364" s="832" t="s">
        <v>4728</v>
      </c>
      <c r="D364" s="832" t="s">
        <v>6446</v>
      </c>
      <c r="E364" s="832" t="s">
        <v>6448</v>
      </c>
      <c r="F364" s="849">
        <v>4</v>
      </c>
      <c r="G364" s="849">
        <v>164</v>
      </c>
      <c r="H364" s="849"/>
      <c r="I364" s="849">
        <v>41</v>
      </c>
      <c r="J364" s="849"/>
      <c r="K364" s="849"/>
      <c r="L364" s="849"/>
      <c r="M364" s="849"/>
      <c r="N364" s="849">
        <v>1</v>
      </c>
      <c r="O364" s="849">
        <v>51</v>
      </c>
      <c r="P364" s="837"/>
      <c r="Q364" s="850">
        <v>51</v>
      </c>
    </row>
    <row r="365" spans="1:17" ht="14.4" customHeight="1" x14ac:dyDescent="0.3">
      <c r="A365" s="831" t="s">
        <v>6408</v>
      </c>
      <c r="B365" s="832" t="s">
        <v>6409</v>
      </c>
      <c r="C365" s="832" t="s">
        <v>4728</v>
      </c>
      <c r="D365" s="832" t="s">
        <v>6449</v>
      </c>
      <c r="E365" s="832" t="s">
        <v>6450</v>
      </c>
      <c r="F365" s="849">
        <v>1</v>
      </c>
      <c r="G365" s="849">
        <v>223</v>
      </c>
      <c r="H365" s="849"/>
      <c r="I365" s="849">
        <v>223</v>
      </c>
      <c r="J365" s="849"/>
      <c r="K365" s="849"/>
      <c r="L365" s="849"/>
      <c r="M365" s="849"/>
      <c r="N365" s="849">
        <v>2</v>
      </c>
      <c r="O365" s="849">
        <v>414</v>
      </c>
      <c r="P365" s="837"/>
      <c r="Q365" s="850">
        <v>207</v>
      </c>
    </row>
    <row r="366" spans="1:17" ht="14.4" customHeight="1" x14ac:dyDescent="0.3">
      <c r="A366" s="831" t="s">
        <v>6408</v>
      </c>
      <c r="B366" s="832" t="s">
        <v>6409</v>
      </c>
      <c r="C366" s="832" t="s">
        <v>4728</v>
      </c>
      <c r="D366" s="832" t="s">
        <v>6449</v>
      </c>
      <c r="E366" s="832" t="s">
        <v>6451</v>
      </c>
      <c r="F366" s="849"/>
      <c r="G366" s="849"/>
      <c r="H366" s="849"/>
      <c r="I366" s="849"/>
      <c r="J366" s="849">
        <v>1</v>
      </c>
      <c r="K366" s="849">
        <v>207</v>
      </c>
      <c r="L366" s="849">
        <v>1</v>
      </c>
      <c r="M366" s="849">
        <v>207</v>
      </c>
      <c r="N366" s="849">
        <v>1</v>
      </c>
      <c r="O366" s="849">
        <v>207</v>
      </c>
      <c r="P366" s="837">
        <v>1</v>
      </c>
      <c r="Q366" s="850">
        <v>207</v>
      </c>
    </row>
    <row r="367" spans="1:17" ht="14.4" customHeight="1" x14ac:dyDescent="0.3">
      <c r="A367" s="831" t="s">
        <v>6408</v>
      </c>
      <c r="B367" s="832" t="s">
        <v>6409</v>
      </c>
      <c r="C367" s="832" t="s">
        <v>4728</v>
      </c>
      <c r="D367" s="832" t="s">
        <v>6452</v>
      </c>
      <c r="E367" s="832" t="s">
        <v>6453</v>
      </c>
      <c r="F367" s="849">
        <v>5</v>
      </c>
      <c r="G367" s="849">
        <v>3070</v>
      </c>
      <c r="H367" s="849">
        <v>2.5081699346405228</v>
      </c>
      <c r="I367" s="849">
        <v>614</v>
      </c>
      <c r="J367" s="849">
        <v>2</v>
      </c>
      <c r="K367" s="849">
        <v>1224</v>
      </c>
      <c r="L367" s="849">
        <v>1</v>
      </c>
      <c r="M367" s="849">
        <v>612</v>
      </c>
      <c r="N367" s="849">
        <v>3</v>
      </c>
      <c r="O367" s="849">
        <v>1836</v>
      </c>
      <c r="P367" s="837">
        <v>1.5</v>
      </c>
      <c r="Q367" s="850">
        <v>612</v>
      </c>
    </row>
    <row r="368" spans="1:17" ht="14.4" customHeight="1" x14ac:dyDescent="0.3">
      <c r="A368" s="831" t="s">
        <v>6408</v>
      </c>
      <c r="B368" s="832" t="s">
        <v>6409</v>
      </c>
      <c r="C368" s="832" t="s">
        <v>4728</v>
      </c>
      <c r="D368" s="832" t="s">
        <v>6452</v>
      </c>
      <c r="E368" s="832" t="s">
        <v>6454</v>
      </c>
      <c r="F368" s="849"/>
      <c r="G368" s="849"/>
      <c r="H368" s="849"/>
      <c r="I368" s="849"/>
      <c r="J368" s="849">
        <v>3</v>
      </c>
      <c r="K368" s="849">
        <v>1836</v>
      </c>
      <c r="L368" s="849">
        <v>1</v>
      </c>
      <c r="M368" s="849">
        <v>612</v>
      </c>
      <c r="N368" s="849">
        <v>2</v>
      </c>
      <c r="O368" s="849">
        <v>1224</v>
      </c>
      <c r="P368" s="837">
        <v>0.66666666666666663</v>
      </c>
      <c r="Q368" s="850">
        <v>612</v>
      </c>
    </row>
    <row r="369" spans="1:17" ht="14.4" customHeight="1" x14ac:dyDescent="0.3">
      <c r="A369" s="831" t="s">
        <v>6408</v>
      </c>
      <c r="B369" s="832" t="s">
        <v>6409</v>
      </c>
      <c r="C369" s="832" t="s">
        <v>4728</v>
      </c>
      <c r="D369" s="832" t="s">
        <v>6455</v>
      </c>
      <c r="E369" s="832" t="s">
        <v>6456</v>
      </c>
      <c r="F369" s="849">
        <v>1</v>
      </c>
      <c r="G369" s="849">
        <v>963</v>
      </c>
      <c r="H369" s="849"/>
      <c r="I369" s="849">
        <v>963</v>
      </c>
      <c r="J369" s="849"/>
      <c r="K369" s="849"/>
      <c r="L369" s="849"/>
      <c r="M369" s="849"/>
      <c r="N369" s="849"/>
      <c r="O369" s="849"/>
      <c r="P369" s="837"/>
      <c r="Q369" s="850"/>
    </row>
    <row r="370" spans="1:17" ht="14.4" customHeight="1" x14ac:dyDescent="0.3">
      <c r="A370" s="831" t="s">
        <v>6408</v>
      </c>
      <c r="B370" s="832" t="s">
        <v>6409</v>
      </c>
      <c r="C370" s="832" t="s">
        <v>4728</v>
      </c>
      <c r="D370" s="832" t="s">
        <v>6457</v>
      </c>
      <c r="E370" s="832" t="s">
        <v>6458</v>
      </c>
      <c r="F370" s="849"/>
      <c r="G370" s="849"/>
      <c r="H370" s="849"/>
      <c r="I370" s="849"/>
      <c r="J370" s="849"/>
      <c r="K370" s="849"/>
      <c r="L370" s="849"/>
      <c r="M370" s="849"/>
      <c r="N370" s="849">
        <v>1</v>
      </c>
      <c r="O370" s="849">
        <v>327</v>
      </c>
      <c r="P370" s="837"/>
      <c r="Q370" s="850">
        <v>327</v>
      </c>
    </row>
    <row r="371" spans="1:17" ht="14.4" customHeight="1" x14ac:dyDescent="0.3">
      <c r="A371" s="831" t="s">
        <v>6408</v>
      </c>
      <c r="B371" s="832" t="s">
        <v>6409</v>
      </c>
      <c r="C371" s="832" t="s">
        <v>4728</v>
      </c>
      <c r="D371" s="832" t="s">
        <v>6459</v>
      </c>
      <c r="E371" s="832" t="s">
        <v>6460</v>
      </c>
      <c r="F371" s="849"/>
      <c r="G371" s="849"/>
      <c r="H371" s="849"/>
      <c r="I371" s="849"/>
      <c r="J371" s="849">
        <v>3</v>
      </c>
      <c r="K371" s="849">
        <v>780</v>
      </c>
      <c r="L371" s="849">
        <v>1</v>
      </c>
      <c r="M371" s="849">
        <v>260</v>
      </c>
      <c r="N371" s="849"/>
      <c r="O371" s="849"/>
      <c r="P371" s="837"/>
      <c r="Q371" s="850"/>
    </row>
    <row r="372" spans="1:17" ht="14.4" customHeight="1" x14ac:dyDescent="0.3">
      <c r="A372" s="831" t="s">
        <v>6408</v>
      </c>
      <c r="B372" s="832" t="s">
        <v>6409</v>
      </c>
      <c r="C372" s="832" t="s">
        <v>4728</v>
      </c>
      <c r="D372" s="832" t="s">
        <v>6459</v>
      </c>
      <c r="E372" s="832" t="s">
        <v>6461</v>
      </c>
      <c r="F372" s="849"/>
      <c r="G372" s="849"/>
      <c r="H372" s="849"/>
      <c r="I372" s="849"/>
      <c r="J372" s="849"/>
      <c r="K372" s="849"/>
      <c r="L372" s="849"/>
      <c r="M372" s="849"/>
      <c r="N372" s="849">
        <v>215</v>
      </c>
      <c r="O372" s="849">
        <v>56115</v>
      </c>
      <c r="P372" s="837"/>
      <c r="Q372" s="850">
        <v>261</v>
      </c>
    </row>
    <row r="373" spans="1:17" ht="14.4" customHeight="1" x14ac:dyDescent="0.3">
      <c r="A373" s="831" t="s">
        <v>6408</v>
      </c>
      <c r="B373" s="832" t="s">
        <v>6409</v>
      </c>
      <c r="C373" s="832" t="s">
        <v>4728</v>
      </c>
      <c r="D373" s="832" t="s">
        <v>6462</v>
      </c>
      <c r="E373" s="832" t="s">
        <v>6463</v>
      </c>
      <c r="F373" s="849"/>
      <c r="G373" s="849"/>
      <c r="H373" s="849"/>
      <c r="I373" s="849"/>
      <c r="J373" s="849"/>
      <c r="K373" s="849"/>
      <c r="L373" s="849"/>
      <c r="M373" s="849"/>
      <c r="N373" s="849">
        <v>3</v>
      </c>
      <c r="O373" s="849">
        <v>495</v>
      </c>
      <c r="P373" s="837"/>
      <c r="Q373" s="850">
        <v>165</v>
      </c>
    </row>
    <row r="374" spans="1:17" ht="14.4" customHeight="1" x14ac:dyDescent="0.3">
      <c r="A374" s="831" t="s">
        <v>6464</v>
      </c>
      <c r="B374" s="832" t="s">
        <v>6177</v>
      </c>
      <c r="C374" s="832" t="s">
        <v>4728</v>
      </c>
      <c r="D374" s="832" t="s">
        <v>6465</v>
      </c>
      <c r="E374" s="832" t="s">
        <v>6466</v>
      </c>
      <c r="F374" s="849"/>
      <c r="G374" s="849"/>
      <c r="H374" s="849"/>
      <c r="I374" s="849"/>
      <c r="J374" s="849"/>
      <c r="K374" s="849"/>
      <c r="L374" s="849"/>
      <c r="M374" s="849"/>
      <c r="N374" s="849">
        <v>1</v>
      </c>
      <c r="O374" s="849">
        <v>1483</v>
      </c>
      <c r="P374" s="837"/>
      <c r="Q374" s="850">
        <v>1483</v>
      </c>
    </row>
    <row r="375" spans="1:17" ht="14.4" customHeight="1" x14ac:dyDescent="0.3">
      <c r="A375" s="831" t="s">
        <v>6464</v>
      </c>
      <c r="B375" s="832" t="s">
        <v>6177</v>
      </c>
      <c r="C375" s="832" t="s">
        <v>4728</v>
      </c>
      <c r="D375" s="832" t="s">
        <v>6467</v>
      </c>
      <c r="E375" s="832" t="s">
        <v>6468</v>
      </c>
      <c r="F375" s="849"/>
      <c r="G375" s="849"/>
      <c r="H375" s="849"/>
      <c r="I375" s="849"/>
      <c r="J375" s="849"/>
      <c r="K375" s="849"/>
      <c r="L375" s="849"/>
      <c r="M375" s="849"/>
      <c r="N375" s="849">
        <v>2</v>
      </c>
      <c r="O375" s="849">
        <v>1686</v>
      </c>
      <c r="P375" s="837"/>
      <c r="Q375" s="850">
        <v>843</v>
      </c>
    </row>
    <row r="376" spans="1:17" ht="14.4" customHeight="1" x14ac:dyDescent="0.3">
      <c r="A376" s="831" t="s">
        <v>6464</v>
      </c>
      <c r="B376" s="832" t="s">
        <v>6177</v>
      </c>
      <c r="C376" s="832" t="s">
        <v>4728</v>
      </c>
      <c r="D376" s="832" t="s">
        <v>6469</v>
      </c>
      <c r="E376" s="832" t="s">
        <v>6470</v>
      </c>
      <c r="F376" s="849">
        <v>1</v>
      </c>
      <c r="G376" s="849">
        <v>549</v>
      </c>
      <c r="H376" s="849"/>
      <c r="I376" s="849">
        <v>549</v>
      </c>
      <c r="J376" s="849"/>
      <c r="K376" s="849"/>
      <c r="L376" s="849"/>
      <c r="M376" s="849"/>
      <c r="N376" s="849"/>
      <c r="O376" s="849"/>
      <c r="P376" s="837"/>
      <c r="Q376" s="850"/>
    </row>
    <row r="377" spans="1:17" ht="14.4" customHeight="1" x14ac:dyDescent="0.3">
      <c r="A377" s="831" t="s">
        <v>6464</v>
      </c>
      <c r="B377" s="832" t="s">
        <v>6177</v>
      </c>
      <c r="C377" s="832" t="s">
        <v>4728</v>
      </c>
      <c r="D377" s="832" t="s">
        <v>6469</v>
      </c>
      <c r="E377" s="832" t="s">
        <v>6471</v>
      </c>
      <c r="F377" s="849"/>
      <c r="G377" s="849"/>
      <c r="H377" s="849"/>
      <c r="I377" s="849"/>
      <c r="J377" s="849"/>
      <c r="K377" s="849"/>
      <c r="L377" s="849"/>
      <c r="M377" s="849"/>
      <c r="N377" s="849">
        <v>1</v>
      </c>
      <c r="O377" s="849">
        <v>550</v>
      </c>
      <c r="P377" s="837"/>
      <c r="Q377" s="850">
        <v>550</v>
      </c>
    </row>
    <row r="378" spans="1:17" ht="14.4" customHeight="1" x14ac:dyDescent="0.3">
      <c r="A378" s="831" t="s">
        <v>6464</v>
      </c>
      <c r="B378" s="832" t="s">
        <v>6177</v>
      </c>
      <c r="C378" s="832" t="s">
        <v>4728</v>
      </c>
      <c r="D378" s="832" t="s">
        <v>6472</v>
      </c>
      <c r="E378" s="832" t="s">
        <v>6473</v>
      </c>
      <c r="F378" s="849">
        <v>1</v>
      </c>
      <c r="G378" s="849">
        <v>513</v>
      </c>
      <c r="H378" s="849"/>
      <c r="I378" s="849">
        <v>513</v>
      </c>
      <c r="J378" s="849"/>
      <c r="K378" s="849"/>
      <c r="L378" s="849"/>
      <c r="M378" s="849"/>
      <c r="N378" s="849"/>
      <c r="O378" s="849"/>
      <c r="P378" s="837"/>
      <c r="Q378" s="850"/>
    </row>
    <row r="379" spans="1:17" ht="14.4" customHeight="1" x14ac:dyDescent="0.3">
      <c r="A379" s="831" t="s">
        <v>6464</v>
      </c>
      <c r="B379" s="832" t="s">
        <v>6177</v>
      </c>
      <c r="C379" s="832" t="s">
        <v>4728</v>
      </c>
      <c r="D379" s="832" t="s">
        <v>6472</v>
      </c>
      <c r="E379" s="832" t="s">
        <v>6474</v>
      </c>
      <c r="F379" s="849"/>
      <c r="G379" s="849"/>
      <c r="H379" s="849"/>
      <c r="I379" s="849"/>
      <c r="J379" s="849"/>
      <c r="K379" s="849"/>
      <c r="L379" s="849"/>
      <c r="M379" s="849"/>
      <c r="N379" s="849">
        <v>1</v>
      </c>
      <c r="O379" s="849">
        <v>514</v>
      </c>
      <c r="P379" s="837"/>
      <c r="Q379" s="850">
        <v>514</v>
      </c>
    </row>
    <row r="380" spans="1:17" ht="14.4" customHeight="1" x14ac:dyDescent="0.3">
      <c r="A380" s="831" t="s">
        <v>6464</v>
      </c>
      <c r="B380" s="832" t="s">
        <v>6177</v>
      </c>
      <c r="C380" s="832" t="s">
        <v>4728</v>
      </c>
      <c r="D380" s="832" t="s">
        <v>6475</v>
      </c>
      <c r="E380" s="832" t="s">
        <v>6476</v>
      </c>
      <c r="F380" s="849"/>
      <c r="G380" s="849"/>
      <c r="H380" s="849"/>
      <c r="I380" s="849"/>
      <c r="J380" s="849"/>
      <c r="K380" s="849"/>
      <c r="L380" s="849"/>
      <c r="M380" s="849"/>
      <c r="N380" s="849">
        <v>1</v>
      </c>
      <c r="O380" s="849">
        <v>424</v>
      </c>
      <c r="P380" s="837"/>
      <c r="Q380" s="850">
        <v>424</v>
      </c>
    </row>
    <row r="381" spans="1:17" ht="14.4" customHeight="1" x14ac:dyDescent="0.3">
      <c r="A381" s="831" t="s">
        <v>6464</v>
      </c>
      <c r="B381" s="832" t="s">
        <v>6177</v>
      </c>
      <c r="C381" s="832" t="s">
        <v>4728</v>
      </c>
      <c r="D381" s="832" t="s">
        <v>6475</v>
      </c>
      <c r="E381" s="832" t="s">
        <v>6477</v>
      </c>
      <c r="F381" s="849">
        <v>1</v>
      </c>
      <c r="G381" s="849">
        <v>423</v>
      </c>
      <c r="H381" s="849"/>
      <c r="I381" s="849">
        <v>423</v>
      </c>
      <c r="J381" s="849"/>
      <c r="K381" s="849"/>
      <c r="L381" s="849"/>
      <c r="M381" s="849"/>
      <c r="N381" s="849"/>
      <c r="O381" s="849"/>
      <c r="P381" s="837"/>
      <c r="Q381" s="850"/>
    </row>
    <row r="382" spans="1:17" ht="14.4" customHeight="1" x14ac:dyDescent="0.3">
      <c r="A382" s="831" t="s">
        <v>6464</v>
      </c>
      <c r="B382" s="832" t="s">
        <v>6177</v>
      </c>
      <c r="C382" s="832" t="s">
        <v>4728</v>
      </c>
      <c r="D382" s="832" t="s">
        <v>6478</v>
      </c>
      <c r="E382" s="832" t="s">
        <v>6479</v>
      </c>
      <c r="F382" s="849"/>
      <c r="G382" s="849"/>
      <c r="H382" s="849"/>
      <c r="I382" s="849"/>
      <c r="J382" s="849"/>
      <c r="K382" s="849"/>
      <c r="L382" s="849"/>
      <c r="M382" s="849"/>
      <c r="N382" s="849">
        <v>1</v>
      </c>
      <c r="O382" s="849">
        <v>350</v>
      </c>
      <c r="P382" s="837"/>
      <c r="Q382" s="850">
        <v>350</v>
      </c>
    </row>
    <row r="383" spans="1:17" ht="14.4" customHeight="1" x14ac:dyDescent="0.3">
      <c r="A383" s="831" t="s">
        <v>6464</v>
      </c>
      <c r="B383" s="832" t="s">
        <v>6177</v>
      </c>
      <c r="C383" s="832" t="s">
        <v>4728</v>
      </c>
      <c r="D383" s="832" t="s">
        <v>6478</v>
      </c>
      <c r="E383" s="832" t="s">
        <v>6480</v>
      </c>
      <c r="F383" s="849">
        <v>1</v>
      </c>
      <c r="G383" s="849">
        <v>349</v>
      </c>
      <c r="H383" s="849"/>
      <c r="I383" s="849">
        <v>349</v>
      </c>
      <c r="J383" s="849"/>
      <c r="K383" s="849"/>
      <c r="L383" s="849"/>
      <c r="M383" s="849"/>
      <c r="N383" s="849"/>
      <c r="O383" s="849"/>
      <c r="P383" s="837"/>
      <c r="Q383" s="850"/>
    </row>
    <row r="384" spans="1:17" ht="14.4" customHeight="1" x14ac:dyDescent="0.3">
      <c r="A384" s="831" t="s">
        <v>6464</v>
      </c>
      <c r="B384" s="832" t="s">
        <v>6177</v>
      </c>
      <c r="C384" s="832" t="s">
        <v>4728</v>
      </c>
      <c r="D384" s="832" t="s">
        <v>5882</v>
      </c>
      <c r="E384" s="832" t="s">
        <v>5883</v>
      </c>
      <c r="F384" s="849"/>
      <c r="G384" s="849"/>
      <c r="H384" s="849"/>
      <c r="I384" s="849"/>
      <c r="J384" s="849">
        <v>5</v>
      </c>
      <c r="K384" s="849">
        <v>1750</v>
      </c>
      <c r="L384" s="849">
        <v>1</v>
      </c>
      <c r="M384" s="849">
        <v>350</v>
      </c>
      <c r="N384" s="849"/>
      <c r="O384" s="849"/>
      <c r="P384" s="837"/>
      <c r="Q384" s="850"/>
    </row>
    <row r="385" spans="1:17" ht="14.4" customHeight="1" x14ac:dyDescent="0.3">
      <c r="A385" s="831" t="s">
        <v>6464</v>
      </c>
      <c r="B385" s="832" t="s">
        <v>6177</v>
      </c>
      <c r="C385" s="832" t="s">
        <v>4728</v>
      </c>
      <c r="D385" s="832" t="s">
        <v>6481</v>
      </c>
      <c r="E385" s="832" t="s">
        <v>6482</v>
      </c>
      <c r="F385" s="849"/>
      <c r="G385" s="849"/>
      <c r="H385" s="849"/>
      <c r="I385" s="849"/>
      <c r="J385" s="849"/>
      <c r="K385" s="849"/>
      <c r="L385" s="849"/>
      <c r="M385" s="849"/>
      <c r="N385" s="849">
        <v>1</v>
      </c>
      <c r="O385" s="849">
        <v>210</v>
      </c>
      <c r="P385" s="837"/>
      <c r="Q385" s="850">
        <v>210</v>
      </c>
    </row>
    <row r="386" spans="1:17" ht="14.4" customHeight="1" x14ac:dyDescent="0.3">
      <c r="A386" s="831" t="s">
        <v>6464</v>
      </c>
      <c r="B386" s="832" t="s">
        <v>6177</v>
      </c>
      <c r="C386" s="832" t="s">
        <v>4728</v>
      </c>
      <c r="D386" s="832" t="s">
        <v>6483</v>
      </c>
      <c r="E386" s="832" t="s">
        <v>6484</v>
      </c>
      <c r="F386" s="849"/>
      <c r="G386" s="849"/>
      <c r="H386" s="849"/>
      <c r="I386" s="849"/>
      <c r="J386" s="849"/>
      <c r="K386" s="849"/>
      <c r="L386" s="849"/>
      <c r="M386" s="849"/>
      <c r="N386" s="849">
        <v>1</v>
      </c>
      <c r="O386" s="849">
        <v>40</v>
      </c>
      <c r="P386" s="837"/>
      <c r="Q386" s="850">
        <v>40</v>
      </c>
    </row>
    <row r="387" spans="1:17" ht="14.4" customHeight="1" x14ac:dyDescent="0.3">
      <c r="A387" s="831" t="s">
        <v>6464</v>
      </c>
      <c r="B387" s="832" t="s">
        <v>6177</v>
      </c>
      <c r="C387" s="832" t="s">
        <v>4728</v>
      </c>
      <c r="D387" s="832" t="s">
        <v>6485</v>
      </c>
      <c r="E387" s="832" t="s">
        <v>6486</v>
      </c>
      <c r="F387" s="849">
        <v>1</v>
      </c>
      <c r="G387" s="849">
        <v>5022</v>
      </c>
      <c r="H387" s="849"/>
      <c r="I387" s="849">
        <v>5022</v>
      </c>
      <c r="J387" s="849"/>
      <c r="K387" s="849"/>
      <c r="L387" s="849"/>
      <c r="M387" s="849"/>
      <c r="N387" s="849"/>
      <c r="O387" s="849"/>
      <c r="P387" s="837"/>
      <c r="Q387" s="850"/>
    </row>
    <row r="388" spans="1:17" ht="14.4" customHeight="1" x14ac:dyDescent="0.3">
      <c r="A388" s="831" t="s">
        <v>6464</v>
      </c>
      <c r="B388" s="832" t="s">
        <v>6177</v>
      </c>
      <c r="C388" s="832" t="s">
        <v>4728</v>
      </c>
      <c r="D388" s="832" t="s">
        <v>6487</v>
      </c>
      <c r="E388" s="832" t="s">
        <v>6488</v>
      </c>
      <c r="F388" s="849"/>
      <c r="G388" s="849"/>
      <c r="H388" s="849"/>
      <c r="I388" s="849"/>
      <c r="J388" s="849"/>
      <c r="K388" s="849"/>
      <c r="L388" s="849"/>
      <c r="M388" s="849"/>
      <c r="N388" s="849">
        <v>1</v>
      </c>
      <c r="O388" s="849">
        <v>695</v>
      </c>
      <c r="P388" s="837"/>
      <c r="Q388" s="850">
        <v>695</v>
      </c>
    </row>
    <row r="389" spans="1:17" ht="14.4" customHeight="1" x14ac:dyDescent="0.3">
      <c r="A389" s="831" t="s">
        <v>6464</v>
      </c>
      <c r="B389" s="832" t="s">
        <v>6177</v>
      </c>
      <c r="C389" s="832" t="s">
        <v>4728</v>
      </c>
      <c r="D389" s="832" t="s">
        <v>6489</v>
      </c>
      <c r="E389" s="832" t="s">
        <v>6490</v>
      </c>
      <c r="F389" s="849"/>
      <c r="G389" s="849"/>
      <c r="H389" s="849"/>
      <c r="I389" s="849"/>
      <c r="J389" s="849"/>
      <c r="K389" s="849"/>
      <c r="L389" s="849"/>
      <c r="M389" s="849"/>
      <c r="N389" s="849">
        <v>1</v>
      </c>
      <c r="O389" s="849">
        <v>478</v>
      </c>
      <c r="P389" s="837"/>
      <c r="Q389" s="850">
        <v>478</v>
      </c>
    </row>
    <row r="390" spans="1:17" ht="14.4" customHeight="1" x14ac:dyDescent="0.3">
      <c r="A390" s="831" t="s">
        <v>6464</v>
      </c>
      <c r="B390" s="832" t="s">
        <v>6177</v>
      </c>
      <c r="C390" s="832" t="s">
        <v>4728</v>
      </c>
      <c r="D390" s="832" t="s">
        <v>6491</v>
      </c>
      <c r="E390" s="832" t="s">
        <v>6492</v>
      </c>
      <c r="F390" s="849">
        <v>1</v>
      </c>
      <c r="G390" s="849">
        <v>291</v>
      </c>
      <c r="H390" s="849"/>
      <c r="I390" s="849">
        <v>291</v>
      </c>
      <c r="J390" s="849"/>
      <c r="K390" s="849"/>
      <c r="L390" s="849"/>
      <c r="M390" s="849"/>
      <c r="N390" s="849"/>
      <c r="O390" s="849"/>
      <c r="P390" s="837"/>
      <c r="Q390" s="850"/>
    </row>
    <row r="391" spans="1:17" ht="14.4" customHeight="1" x14ac:dyDescent="0.3">
      <c r="A391" s="831" t="s">
        <v>6464</v>
      </c>
      <c r="B391" s="832" t="s">
        <v>6177</v>
      </c>
      <c r="C391" s="832" t="s">
        <v>4728</v>
      </c>
      <c r="D391" s="832" t="s">
        <v>6491</v>
      </c>
      <c r="E391" s="832" t="s">
        <v>6493</v>
      </c>
      <c r="F391" s="849"/>
      <c r="G391" s="849"/>
      <c r="H391" s="849"/>
      <c r="I391" s="849"/>
      <c r="J391" s="849"/>
      <c r="K391" s="849"/>
      <c r="L391" s="849"/>
      <c r="M391" s="849"/>
      <c r="N391" s="849">
        <v>1</v>
      </c>
      <c r="O391" s="849">
        <v>292</v>
      </c>
      <c r="P391" s="837"/>
      <c r="Q391" s="850">
        <v>292</v>
      </c>
    </row>
    <row r="392" spans="1:17" ht="14.4" customHeight="1" thickBot="1" x14ac:dyDescent="0.35">
      <c r="A392" s="839" t="s">
        <v>6464</v>
      </c>
      <c r="B392" s="840" t="s">
        <v>6177</v>
      </c>
      <c r="C392" s="840" t="s">
        <v>4728</v>
      </c>
      <c r="D392" s="840" t="s">
        <v>6494</v>
      </c>
      <c r="E392" s="840" t="s">
        <v>6495</v>
      </c>
      <c r="F392" s="851"/>
      <c r="G392" s="851"/>
      <c r="H392" s="851"/>
      <c r="I392" s="851"/>
      <c r="J392" s="851"/>
      <c r="K392" s="851"/>
      <c r="L392" s="851"/>
      <c r="M392" s="851"/>
      <c r="N392" s="851">
        <v>2</v>
      </c>
      <c r="O392" s="851">
        <v>8174</v>
      </c>
      <c r="P392" s="845"/>
      <c r="Q392" s="852">
        <v>4087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3824</v>
      </c>
      <c r="D3" s="193">
        <f>SUBTOTAL(9,D6:D1048576)</f>
        <v>3860</v>
      </c>
      <c r="E3" s="193">
        <f>SUBTOTAL(9,E6:E1048576)</f>
        <v>3470</v>
      </c>
      <c r="F3" s="194">
        <f>IF(OR(E3=0,D3=0),"",E3/D3)</f>
        <v>0.89896373056994816</v>
      </c>
      <c r="G3" s="388">
        <f>SUBTOTAL(9,G6:G1048576)</f>
        <v>28851.914500000006</v>
      </c>
      <c r="H3" s="389">
        <f>SUBTOTAL(9,H6:H1048576)</f>
        <v>28201.553999999996</v>
      </c>
      <c r="I3" s="389">
        <f>SUBTOTAL(9,I6:I1048576)</f>
        <v>25938.3861</v>
      </c>
      <c r="J3" s="194">
        <f>IF(OR(I3=0,H3=0),"",I3/H3)</f>
        <v>0.91975024142286643</v>
      </c>
      <c r="K3" s="388">
        <f>SUBTOTAL(9,K6:K1048576)</f>
        <v>10095.16</v>
      </c>
      <c r="L3" s="389">
        <f>SUBTOTAL(9,L6:L1048576)</f>
        <v>9826.880000000001</v>
      </c>
      <c r="M3" s="389">
        <f>SUBTOTAL(9,M6:M1048576)</f>
        <v>9125.84</v>
      </c>
      <c r="N3" s="195">
        <f>IF(OR(M3=0,E3=0),"",M3*1000/E3)</f>
        <v>2629.9250720461096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6"/>
      <c r="B5" s="997"/>
      <c r="C5" s="1004">
        <v>2015</v>
      </c>
      <c r="D5" s="1004">
        <v>2017</v>
      </c>
      <c r="E5" s="1004">
        <v>2018</v>
      </c>
      <c r="F5" s="1005" t="s">
        <v>2</v>
      </c>
      <c r="G5" s="1015">
        <v>2015</v>
      </c>
      <c r="H5" s="1004">
        <v>2017</v>
      </c>
      <c r="I5" s="1004">
        <v>2018</v>
      </c>
      <c r="J5" s="1005" t="s">
        <v>2</v>
      </c>
      <c r="K5" s="1015">
        <v>2015</v>
      </c>
      <c r="L5" s="1004">
        <v>2017</v>
      </c>
      <c r="M5" s="1004">
        <v>2018</v>
      </c>
      <c r="N5" s="1016" t="s">
        <v>92</v>
      </c>
    </row>
    <row r="6" spans="1:14" ht="14.4" customHeight="1" x14ac:dyDescent="0.3">
      <c r="A6" s="998" t="s">
        <v>5383</v>
      </c>
      <c r="B6" s="1001" t="s">
        <v>6497</v>
      </c>
      <c r="C6" s="1006">
        <v>2843</v>
      </c>
      <c r="D6" s="1007">
        <v>2899</v>
      </c>
      <c r="E6" s="1007">
        <v>2607</v>
      </c>
      <c r="F6" s="1012">
        <v>0.91698909602532541</v>
      </c>
      <c r="G6" s="1006">
        <v>2511.8057999999987</v>
      </c>
      <c r="H6" s="1007">
        <v>2546.8667999999998</v>
      </c>
      <c r="I6" s="1007">
        <v>2351.3642999999993</v>
      </c>
      <c r="J6" s="1012">
        <v>0.9361250380105024</v>
      </c>
      <c r="K6" s="1006">
        <v>341.16</v>
      </c>
      <c r="L6" s="1007">
        <v>347.88</v>
      </c>
      <c r="M6" s="1007">
        <v>312.83999999999997</v>
      </c>
      <c r="N6" s="1017">
        <v>120</v>
      </c>
    </row>
    <row r="7" spans="1:14" ht="14.4" customHeight="1" x14ac:dyDescent="0.3">
      <c r="A7" s="999" t="s">
        <v>5600</v>
      </c>
      <c r="B7" s="1002" t="s">
        <v>6498</v>
      </c>
      <c r="C7" s="1008">
        <v>626</v>
      </c>
      <c r="D7" s="1009">
        <v>555</v>
      </c>
      <c r="E7" s="1009">
        <v>592</v>
      </c>
      <c r="F7" s="1013">
        <v>0.94568690095846641</v>
      </c>
      <c r="G7" s="1008">
        <v>18022.430800000006</v>
      </c>
      <c r="H7" s="1009">
        <v>15967.016999999996</v>
      </c>
      <c r="I7" s="1009">
        <v>17031.484799999998</v>
      </c>
      <c r="J7" s="1013">
        <v>0.94501596310748459</v>
      </c>
      <c r="K7" s="1008">
        <v>6886</v>
      </c>
      <c r="L7" s="1009">
        <v>6105</v>
      </c>
      <c r="M7" s="1009">
        <v>6512</v>
      </c>
      <c r="N7" s="1018">
        <v>11000</v>
      </c>
    </row>
    <row r="8" spans="1:14" ht="14.4" customHeight="1" x14ac:dyDescent="0.3">
      <c r="A8" s="999" t="s">
        <v>5619</v>
      </c>
      <c r="B8" s="1002" t="s">
        <v>6498</v>
      </c>
      <c r="C8" s="1008">
        <v>234</v>
      </c>
      <c r="D8" s="1009">
        <v>299</v>
      </c>
      <c r="E8" s="1009">
        <v>218</v>
      </c>
      <c r="F8" s="1013">
        <v>0.93162393162393164</v>
      </c>
      <c r="G8" s="1008">
        <v>5892.4362000000019</v>
      </c>
      <c r="H8" s="1009">
        <v>7525.6506000000008</v>
      </c>
      <c r="I8" s="1009">
        <v>5486.9291999999996</v>
      </c>
      <c r="J8" s="1013">
        <v>0.93118177503559529</v>
      </c>
      <c r="K8" s="1008">
        <v>2106</v>
      </c>
      <c r="L8" s="1009">
        <v>2691</v>
      </c>
      <c r="M8" s="1009">
        <v>1962</v>
      </c>
      <c r="N8" s="1018">
        <v>9000</v>
      </c>
    </row>
    <row r="9" spans="1:14" ht="14.4" customHeight="1" x14ac:dyDescent="0.3">
      <c r="A9" s="999" t="s">
        <v>5614</v>
      </c>
      <c r="B9" s="1002" t="s">
        <v>6498</v>
      </c>
      <c r="C9" s="1008">
        <v>104</v>
      </c>
      <c r="D9" s="1009">
        <v>94</v>
      </c>
      <c r="E9" s="1009">
        <v>47</v>
      </c>
      <c r="F9" s="1013">
        <v>0.45192307692307693</v>
      </c>
      <c r="G9" s="1008">
        <v>2243.2175999999999</v>
      </c>
      <c r="H9" s="1009">
        <v>2027.5236000000002</v>
      </c>
      <c r="I9" s="1009">
        <v>1013.7618000000001</v>
      </c>
      <c r="J9" s="1013">
        <v>0.45192307692307698</v>
      </c>
      <c r="K9" s="1008">
        <v>728</v>
      </c>
      <c r="L9" s="1009">
        <v>658</v>
      </c>
      <c r="M9" s="1009">
        <v>329</v>
      </c>
      <c r="N9" s="1018">
        <v>7000</v>
      </c>
    </row>
    <row r="10" spans="1:14" ht="14.4" customHeight="1" x14ac:dyDescent="0.3">
      <c r="A10" s="999" t="s">
        <v>5602</v>
      </c>
      <c r="B10" s="1002" t="s">
        <v>6498</v>
      </c>
      <c r="C10" s="1008">
        <v>17</v>
      </c>
      <c r="D10" s="1009">
        <v>12</v>
      </c>
      <c r="E10" s="1009">
        <v>4</v>
      </c>
      <c r="F10" s="1013">
        <v>0.23529411764705882</v>
      </c>
      <c r="G10" s="1008">
        <v>182.02409999999998</v>
      </c>
      <c r="H10" s="1009">
        <v>128.48760000000001</v>
      </c>
      <c r="I10" s="1009">
        <v>42.8292</v>
      </c>
      <c r="J10" s="1013">
        <v>0.23529411764705885</v>
      </c>
      <c r="K10" s="1008">
        <v>34</v>
      </c>
      <c r="L10" s="1009">
        <v>24</v>
      </c>
      <c r="M10" s="1009">
        <v>8</v>
      </c>
      <c r="N10" s="1018">
        <v>2000</v>
      </c>
    </row>
    <row r="11" spans="1:14" ht="14.4" customHeight="1" thickBot="1" x14ac:dyDescent="0.35">
      <c r="A11" s="1000" t="s">
        <v>5616</v>
      </c>
      <c r="B11" s="1003" t="s">
        <v>6498</v>
      </c>
      <c r="C11" s="1010"/>
      <c r="D11" s="1011">
        <v>1</v>
      </c>
      <c r="E11" s="1011">
        <v>2</v>
      </c>
      <c r="F11" s="1014"/>
      <c r="G11" s="1010"/>
      <c r="H11" s="1011">
        <v>6.0084</v>
      </c>
      <c r="I11" s="1011">
        <v>12.0168</v>
      </c>
      <c r="J11" s="1014"/>
      <c r="K11" s="1010"/>
      <c r="L11" s="1011">
        <v>1</v>
      </c>
      <c r="M11" s="1011">
        <v>2</v>
      </c>
      <c r="N11" s="1019">
        <v>1000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0.77207949709337276</v>
      </c>
      <c r="C4" s="323">
        <f t="shared" ref="C4:M4" si="0">(C10+C8)/C6</f>
        <v>1.004321306780674</v>
      </c>
      <c r="D4" s="323">
        <f t="shared" si="0"/>
        <v>1.0844718872811598</v>
      </c>
      <c r="E4" s="323">
        <f t="shared" si="0"/>
        <v>1.0294780909983037</v>
      </c>
      <c r="F4" s="323">
        <f t="shared" si="0"/>
        <v>0.97580556928729068</v>
      </c>
      <c r="G4" s="323">
        <f t="shared" si="0"/>
        <v>1.0957754407623965</v>
      </c>
      <c r="H4" s="323">
        <f t="shared" si="0"/>
        <v>1.0435434668050341</v>
      </c>
      <c r="I4" s="323">
        <f t="shared" si="0"/>
        <v>8.6815847841276283E-3</v>
      </c>
      <c r="J4" s="323">
        <f t="shared" si="0"/>
        <v>8.6815847841276283E-3</v>
      </c>
      <c r="K4" s="323">
        <f t="shared" si="0"/>
        <v>8.6815847841276283E-3</v>
      </c>
      <c r="L4" s="323">
        <f t="shared" si="0"/>
        <v>8.6815847841276283E-3</v>
      </c>
      <c r="M4" s="323">
        <f t="shared" si="0"/>
        <v>8.6815847841276283E-3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13343.835290000001</v>
      </c>
      <c r="C5" s="323">
        <f>IF(ISERROR(VLOOKUP($A5,'Man Tab'!$A:$Q,COLUMN()+2,0)),0,VLOOKUP($A5,'Man Tab'!$A:$Q,COLUMN()+2,0))</f>
        <v>13853.546420000001</v>
      </c>
      <c r="D5" s="323">
        <f>IF(ISERROR(VLOOKUP($A5,'Man Tab'!$A:$Q,COLUMN()+2,0)),0,VLOOKUP($A5,'Man Tab'!$A:$Q,COLUMN()+2,0))</f>
        <v>12485.522720000001</v>
      </c>
      <c r="E5" s="323">
        <f>IF(ISERROR(VLOOKUP($A5,'Man Tab'!$A:$Q,COLUMN()+2,0)),0,VLOOKUP($A5,'Man Tab'!$A:$Q,COLUMN()+2,0))</f>
        <v>15886.5898800001</v>
      </c>
      <c r="F5" s="323">
        <f>IF(ISERROR(VLOOKUP($A5,'Man Tab'!$A:$Q,COLUMN()+2,0)),0,VLOOKUP($A5,'Man Tab'!$A:$Q,COLUMN()+2,0))</f>
        <v>14516.36471</v>
      </c>
      <c r="G5" s="323">
        <f>IF(ISERROR(VLOOKUP($A5,'Man Tab'!$A:$Q,COLUMN()+2,0)),0,VLOOKUP($A5,'Man Tab'!$A:$Q,COLUMN()+2,0))</f>
        <v>13333.45982</v>
      </c>
      <c r="H5" s="323">
        <f>IF(ISERROR(VLOOKUP($A5,'Man Tab'!$A:$Q,COLUMN()+2,0)),0,VLOOKUP($A5,'Man Tab'!$A:$Q,COLUMN()+2,0))</f>
        <v>13442.1288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13343.835290000001</v>
      </c>
      <c r="C6" s="325">
        <f t="shared" ref="C6:M6" si="1">C5+B6</f>
        <v>27197.381710000001</v>
      </c>
      <c r="D6" s="325">
        <f t="shared" si="1"/>
        <v>39682.904430000002</v>
      </c>
      <c r="E6" s="325">
        <f t="shared" si="1"/>
        <v>55569.494310000104</v>
      </c>
      <c r="F6" s="325">
        <f t="shared" si="1"/>
        <v>70085.859020000105</v>
      </c>
      <c r="G6" s="325">
        <f t="shared" si="1"/>
        <v>83419.318840000109</v>
      </c>
      <c r="H6" s="325">
        <f t="shared" si="1"/>
        <v>96861.447640000115</v>
      </c>
      <c r="I6" s="325">
        <f t="shared" si="1"/>
        <v>96861.447640000115</v>
      </c>
      <c r="J6" s="325">
        <f t="shared" si="1"/>
        <v>96861.447640000115</v>
      </c>
      <c r="K6" s="325">
        <f t="shared" si="1"/>
        <v>96861.447640000115</v>
      </c>
      <c r="L6" s="325">
        <f t="shared" si="1"/>
        <v>96861.447640000115</v>
      </c>
      <c r="M6" s="325">
        <f t="shared" si="1"/>
        <v>96861.447640000115</v>
      </c>
    </row>
    <row r="7" spans="1:13" ht="14.4" customHeight="1" x14ac:dyDescent="0.3">
      <c r="A7" s="324" t="s">
        <v>125</v>
      </c>
      <c r="B7" s="324">
        <v>337.79300000000001</v>
      </c>
      <c r="C7" s="324">
        <v>900.34500000000003</v>
      </c>
      <c r="D7" s="324">
        <v>1420.0930000000001</v>
      </c>
      <c r="E7" s="324">
        <v>1887.982</v>
      </c>
      <c r="F7" s="324">
        <v>2256.9639999999999</v>
      </c>
      <c r="G7" s="324">
        <v>3018.931</v>
      </c>
      <c r="H7" s="324">
        <v>3341.2739999999999</v>
      </c>
      <c r="I7" s="324"/>
      <c r="J7" s="324"/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10133.790000000001</v>
      </c>
      <c r="C8" s="325">
        <f t="shared" ref="C8:M8" si="2">C7*30</f>
        <v>27010.350000000002</v>
      </c>
      <c r="D8" s="325">
        <f t="shared" si="2"/>
        <v>42602.79</v>
      </c>
      <c r="E8" s="325">
        <f t="shared" si="2"/>
        <v>56639.46</v>
      </c>
      <c r="F8" s="325">
        <f t="shared" si="2"/>
        <v>67708.92</v>
      </c>
      <c r="G8" s="325">
        <f t="shared" si="2"/>
        <v>90567.930000000008</v>
      </c>
      <c r="H8" s="325">
        <f t="shared" si="2"/>
        <v>100238.22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168711.63999999998</v>
      </c>
      <c r="C9" s="324">
        <v>135848.29999999999</v>
      </c>
      <c r="D9" s="324">
        <v>127644.32</v>
      </c>
      <c r="E9" s="324">
        <v>135912.66</v>
      </c>
      <c r="F9" s="324">
        <v>113134.64</v>
      </c>
      <c r="G9" s="324">
        <v>159659.31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168.71163999999999</v>
      </c>
      <c r="C10" s="325">
        <f t="shared" ref="C10:M10" si="3">C9/1000+B10</f>
        <v>304.55993999999998</v>
      </c>
      <c r="D10" s="325">
        <f t="shared" si="3"/>
        <v>432.20425999999998</v>
      </c>
      <c r="E10" s="325">
        <f t="shared" si="3"/>
        <v>568.11691999999994</v>
      </c>
      <c r="F10" s="325">
        <f t="shared" si="3"/>
        <v>681.25155999999993</v>
      </c>
      <c r="G10" s="325">
        <f t="shared" si="3"/>
        <v>840.91086999999993</v>
      </c>
      <c r="H10" s="325">
        <f t="shared" si="3"/>
        <v>840.91086999999993</v>
      </c>
      <c r="I10" s="325">
        <f t="shared" si="3"/>
        <v>840.91086999999993</v>
      </c>
      <c r="J10" s="325">
        <f t="shared" si="3"/>
        <v>840.91086999999993</v>
      </c>
      <c r="K10" s="325">
        <f t="shared" si="3"/>
        <v>840.91086999999993</v>
      </c>
      <c r="L10" s="325">
        <f t="shared" si="3"/>
        <v>840.91086999999993</v>
      </c>
      <c r="M10" s="325">
        <f t="shared" si="3"/>
        <v>840.91086999999993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7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1.1310303106866999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1.1310303106866999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2018</v>
      </c>
      <c r="C4" s="257" t="s">
        <v>30</v>
      </c>
      <c r="D4" s="406" t="s">
        <v>303</v>
      </c>
      <c r="E4" s="406" t="s">
        <v>304</v>
      </c>
      <c r="F4" s="406" t="s">
        <v>305</v>
      </c>
      <c r="G4" s="406" t="s">
        <v>306</v>
      </c>
      <c r="H4" s="406" t="s">
        <v>307</v>
      </c>
      <c r="I4" s="406" t="s">
        <v>308</v>
      </c>
      <c r="J4" s="406" t="s">
        <v>309</v>
      </c>
      <c r="K4" s="406" t="s">
        <v>310</v>
      </c>
      <c r="L4" s="406" t="s">
        <v>311</v>
      </c>
      <c r="M4" s="406" t="s">
        <v>312</v>
      </c>
      <c r="N4" s="406" t="s">
        <v>313</v>
      </c>
      <c r="O4" s="406" t="s">
        <v>314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8653.1833862250696</v>
      </c>
      <c r="C6" s="53">
        <v>721.09861551875599</v>
      </c>
      <c r="D6" s="53">
        <v>854.28501000000006</v>
      </c>
      <c r="E6" s="53">
        <v>1041.64002</v>
      </c>
      <c r="F6" s="53">
        <v>351.727990000001</v>
      </c>
      <c r="G6" s="53">
        <v>555.58502000000203</v>
      </c>
      <c r="H6" s="53">
        <v>715.15499999999997</v>
      </c>
      <c r="I6" s="53">
        <v>624.80001000000004</v>
      </c>
      <c r="J6" s="53">
        <v>398.37002999999999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4541.5630799999999</v>
      </c>
      <c r="Q6" s="184">
        <v>0.89973092688199996</v>
      </c>
    </row>
    <row r="7" spans="1:17" ht="14.4" customHeight="1" x14ac:dyDescent="0.3">
      <c r="A7" s="19" t="s">
        <v>35</v>
      </c>
      <c r="B7" s="55">
        <v>8782.7678557114796</v>
      </c>
      <c r="C7" s="56">
        <v>731.89732130928996</v>
      </c>
      <c r="D7" s="56">
        <v>715.29106000000002</v>
      </c>
      <c r="E7" s="56">
        <v>930.16537000000005</v>
      </c>
      <c r="F7" s="56">
        <v>833.09940000000199</v>
      </c>
      <c r="G7" s="56">
        <v>1407.1456800000101</v>
      </c>
      <c r="H7" s="56">
        <v>934.00115000000005</v>
      </c>
      <c r="I7" s="56">
        <v>624.31102999999996</v>
      </c>
      <c r="J7" s="56">
        <v>632.35033999999996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6076.3640300000097</v>
      </c>
      <c r="Q7" s="185">
        <v>1.1860297599289999</v>
      </c>
    </row>
    <row r="8" spans="1:17" ht="14.4" customHeight="1" x14ac:dyDescent="0.3">
      <c r="A8" s="19" t="s">
        <v>36</v>
      </c>
      <c r="B8" s="55">
        <v>4444.0800069238003</v>
      </c>
      <c r="C8" s="56">
        <v>370.34000057698302</v>
      </c>
      <c r="D8" s="56">
        <v>295.83999999999997</v>
      </c>
      <c r="E8" s="56">
        <v>372.27</v>
      </c>
      <c r="F8" s="56">
        <v>531.55000000000098</v>
      </c>
      <c r="G8" s="56">
        <v>515.71000000000197</v>
      </c>
      <c r="H8" s="56">
        <v>461.3</v>
      </c>
      <c r="I8" s="56">
        <v>238.38</v>
      </c>
      <c r="J8" s="56">
        <v>192.07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2607.12</v>
      </c>
      <c r="Q8" s="185">
        <v>1.0056858932470001</v>
      </c>
    </row>
    <row r="9" spans="1:17" ht="14.4" customHeight="1" x14ac:dyDescent="0.3">
      <c r="A9" s="19" t="s">
        <v>37</v>
      </c>
      <c r="B9" s="55">
        <v>36446.968654429103</v>
      </c>
      <c r="C9" s="56">
        <v>3037.2473878690898</v>
      </c>
      <c r="D9" s="56">
        <v>3014.4592299999999</v>
      </c>
      <c r="E9" s="56">
        <v>3309.5330399999998</v>
      </c>
      <c r="F9" s="56">
        <v>2054.39687000001</v>
      </c>
      <c r="G9" s="56">
        <v>4308.30865000002</v>
      </c>
      <c r="H9" s="56">
        <v>3340.4670599999999</v>
      </c>
      <c r="I9" s="56">
        <v>2940.8449900000001</v>
      </c>
      <c r="J9" s="56">
        <v>1659.7559699999999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20627.765810000001</v>
      </c>
      <c r="Q9" s="185">
        <v>0.97022840447900005</v>
      </c>
    </row>
    <row r="10" spans="1:17" ht="14.4" customHeight="1" x14ac:dyDescent="0.3">
      <c r="A10" s="19" t="s">
        <v>38</v>
      </c>
      <c r="B10" s="55">
        <v>669.43154414092703</v>
      </c>
      <c r="C10" s="56">
        <v>55.785962011743003</v>
      </c>
      <c r="D10" s="56">
        <v>45.217089999999999</v>
      </c>
      <c r="E10" s="56">
        <v>50.203980000000001</v>
      </c>
      <c r="F10" s="56">
        <v>54.420090000000002</v>
      </c>
      <c r="G10" s="56">
        <v>49.373359999999998</v>
      </c>
      <c r="H10" s="56">
        <v>54.469940000000001</v>
      </c>
      <c r="I10" s="56">
        <v>51.624720000000003</v>
      </c>
      <c r="J10" s="56">
        <v>29.457789999999999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334.76697000000001</v>
      </c>
      <c r="Q10" s="185">
        <v>0.85727396521499999</v>
      </c>
    </row>
    <row r="11" spans="1:17" ht="14.4" customHeight="1" x14ac:dyDescent="0.3">
      <c r="A11" s="19" t="s">
        <v>39</v>
      </c>
      <c r="B11" s="55">
        <v>748.22498089957003</v>
      </c>
      <c r="C11" s="56">
        <v>62.352081741630002</v>
      </c>
      <c r="D11" s="56">
        <v>81.846209999999999</v>
      </c>
      <c r="E11" s="56">
        <v>48.755200000000002</v>
      </c>
      <c r="F11" s="56">
        <v>67.637020000000007</v>
      </c>
      <c r="G11" s="56">
        <v>61.501370000000001</v>
      </c>
      <c r="H11" s="56">
        <v>72.902869999999993</v>
      </c>
      <c r="I11" s="56">
        <v>66.944900000000004</v>
      </c>
      <c r="J11" s="56">
        <v>42.274810000000002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441.86237999999997</v>
      </c>
      <c r="Q11" s="185">
        <v>1.0123671155739999</v>
      </c>
    </row>
    <row r="12" spans="1:17" ht="14.4" customHeight="1" x14ac:dyDescent="0.3">
      <c r="A12" s="19" t="s">
        <v>40</v>
      </c>
      <c r="B12" s="55">
        <v>450.43106513861898</v>
      </c>
      <c r="C12" s="56">
        <v>37.535922094884</v>
      </c>
      <c r="D12" s="56">
        <v>17.474869999999999</v>
      </c>
      <c r="E12" s="56">
        <v>53.120460000000001</v>
      </c>
      <c r="F12" s="56">
        <v>35.420499999999997</v>
      </c>
      <c r="G12" s="56">
        <v>6.8949299999999996</v>
      </c>
      <c r="H12" s="56">
        <v>71.598089999999999</v>
      </c>
      <c r="I12" s="56">
        <v>115.56847</v>
      </c>
      <c r="J12" s="56">
        <v>1.57975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301.65706999999998</v>
      </c>
      <c r="Q12" s="185">
        <v>1.148070028329</v>
      </c>
    </row>
    <row r="13" spans="1:17" ht="14.4" customHeight="1" x14ac:dyDescent="0.3">
      <c r="A13" s="19" t="s">
        <v>41</v>
      </c>
      <c r="B13" s="55">
        <v>642.71451011008503</v>
      </c>
      <c r="C13" s="56">
        <v>53.559542509172999</v>
      </c>
      <c r="D13" s="56">
        <v>60.451270000000001</v>
      </c>
      <c r="E13" s="56">
        <v>54.625050000000002</v>
      </c>
      <c r="F13" s="56">
        <v>56.714790000000001</v>
      </c>
      <c r="G13" s="56">
        <v>61.539209999999997</v>
      </c>
      <c r="H13" s="56">
        <v>67.812100000000001</v>
      </c>
      <c r="I13" s="56">
        <v>44.385039999999996</v>
      </c>
      <c r="J13" s="56">
        <v>47.452680000000001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392.98014000000001</v>
      </c>
      <c r="Q13" s="185">
        <v>1.0481796029220001</v>
      </c>
    </row>
    <row r="14" spans="1:17" ht="14.4" customHeight="1" x14ac:dyDescent="0.3">
      <c r="A14" s="19" t="s">
        <v>42</v>
      </c>
      <c r="B14" s="55">
        <v>2059.2849154575902</v>
      </c>
      <c r="C14" s="56">
        <v>171.60707628813199</v>
      </c>
      <c r="D14" s="56">
        <v>233.63900000000001</v>
      </c>
      <c r="E14" s="56">
        <v>221.602</v>
      </c>
      <c r="F14" s="56">
        <v>217.85100000000099</v>
      </c>
      <c r="G14" s="56">
        <v>143.364000000001</v>
      </c>
      <c r="H14" s="56">
        <v>127.496</v>
      </c>
      <c r="I14" s="56">
        <v>118.827</v>
      </c>
      <c r="J14" s="56">
        <v>133.49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1196.269</v>
      </c>
      <c r="Q14" s="185">
        <v>0.99585387225800004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1207.7475549445601</v>
      </c>
      <c r="C17" s="56">
        <v>100.64562957871399</v>
      </c>
      <c r="D17" s="56">
        <v>63.304490000000001</v>
      </c>
      <c r="E17" s="56">
        <v>18.19173</v>
      </c>
      <c r="F17" s="56">
        <v>58.573799999999999</v>
      </c>
      <c r="G17" s="56">
        <v>532.12226000000203</v>
      </c>
      <c r="H17" s="56">
        <v>129.02252999999999</v>
      </c>
      <c r="I17" s="56">
        <v>107.94999</v>
      </c>
      <c r="J17" s="56">
        <v>182.90871999999999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1092.0735199999999</v>
      </c>
      <c r="Q17" s="185">
        <v>1.5500971429170001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2.302</v>
      </c>
      <c r="E18" s="56">
        <v>4.1980000000000004</v>
      </c>
      <c r="F18" s="56">
        <v>7.3209999999999997</v>
      </c>
      <c r="G18" s="56">
        <v>0.65200000000000002</v>
      </c>
      <c r="H18" s="56">
        <v>13.098000000000001</v>
      </c>
      <c r="I18" s="56">
        <v>75.617000000000004</v>
      </c>
      <c r="J18" s="56">
        <v>24.635000000000002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127.82299999999999</v>
      </c>
      <c r="Q18" s="185" t="s">
        <v>329</v>
      </c>
    </row>
    <row r="19" spans="1:17" ht="14.4" customHeight="1" x14ac:dyDescent="0.3">
      <c r="A19" s="19" t="s">
        <v>47</v>
      </c>
      <c r="B19" s="55">
        <v>4041.3498690995898</v>
      </c>
      <c r="C19" s="56">
        <v>336.779155758299</v>
      </c>
      <c r="D19" s="56">
        <v>353.82029999999997</v>
      </c>
      <c r="E19" s="56">
        <v>272.61649999999997</v>
      </c>
      <c r="F19" s="56">
        <v>341.94569000000098</v>
      </c>
      <c r="G19" s="56">
        <v>259.19865000000101</v>
      </c>
      <c r="H19" s="56">
        <v>404.43212</v>
      </c>
      <c r="I19" s="56">
        <v>266.76763</v>
      </c>
      <c r="J19" s="56">
        <v>445.29489999999998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2344.0757899999999</v>
      </c>
      <c r="Q19" s="185">
        <v>0.99432510674800001</v>
      </c>
    </row>
    <row r="20" spans="1:17" ht="14.4" customHeight="1" x14ac:dyDescent="0.3">
      <c r="A20" s="19" t="s">
        <v>48</v>
      </c>
      <c r="B20" s="55">
        <v>86984.247786130494</v>
      </c>
      <c r="C20" s="56">
        <v>7248.6873155108697</v>
      </c>
      <c r="D20" s="56">
        <v>7071.14653</v>
      </c>
      <c r="E20" s="56">
        <v>6916.9861499999997</v>
      </c>
      <c r="F20" s="56">
        <v>7239.0765200000196</v>
      </c>
      <c r="G20" s="56">
        <v>7408.5004000000299</v>
      </c>
      <c r="H20" s="56">
        <v>7533.0356000000002</v>
      </c>
      <c r="I20" s="56">
        <v>7433.1162000000004</v>
      </c>
      <c r="J20" s="56">
        <v>9094.5872199999994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52696.448620000097</v>
      </c>
      <c r="Q20" s="185">
        <v>1.0385417056770001</v>
      </c>
    </row>
    <row r="21" spans="1:17" ht="14.4" customHeight="1" x14ac:dyDescent="0.3">
      <c r="A21" s="20" t="s">
        <v>49</v>
      </c>
      <c r="B21" s="55">
        <v>7639.2219474879703</v>
      </c>
      <c r="C21" s="56">
        <v>636.60182895733101</v>
      </c>
      <c r="D21" s="56">
        <v>523.95100000000002</v>
      </c>
      <c r="E21" s="56">
        <v>523.95100000000002</v>
      </c>
      <c r="F21" s="56">
        <v>543.22800000000097</v>
      </c>
      <c r="G21" s="56">
        <v>568.86500000000206</v>
      </c>
      <c r="H21" s="56">
        <v>545.46500000000003</v>
      </c>
      <c r="I21" s="56">
        <v>553.38099999999997</v>
      </c>
      <c r="J21" s="56">
        <v>542.07600000000002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3800.9169999999999</v>
      </c>
      <c r="Q21" s="185">
        <v>0.852947821005</v>
      </c>
    </row>
    <row r="22" spans="1:17" ht="14.4" customHeight="1" x14ac:dyDescent="0.3">
      <c r="A22" s="19" t="s">
        <v>50</v>
      </c>
      <c r="B22" s="55">
        <v>21</v>
      </c>
      <c r="C22" s="56">
        <v>1.75</v>
      </c>
      <c r="D22" s="56">
        <v>7.6835000000000004</v>
      </c>
      <c r="E22" s="56">
        <v>25.871759999999998</v>
      </c>
      <c r="F22" s="56">
        <v>90.387</v>
      </c>
      <c r="G22" s="56">
        <v>0</v>
      </c>
      <c r="H22" s="56">
        <v>35.223999999999997</v>
      </c>
      <c r="I22" s="56">
        <v>51.188400000000001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210.35466</v>
      </c>
      <c r="Q22" s="185">
        <v>17.171808979590999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32.044649479998</v>
      </c>
      <c r="C24" s="56">
        <v>2.6703874566639998</v>
      </c>
      <c r="D24" s="56">
        <v>3.123729999999</v>
      </c>
      <c r="E24" s="56">
        <v>9.81616</v>
      </c>
      <c r="F24" s="56">
        <v>2.1730499999989998</v>
      </c>
      <c r="G24" s="56">
        <v>7.8293500000009999</v>
      </c>
      <c r="H24" s="56">
        <v>10.885249999998999</v>
      </c>
      <c r="I24" s="56">
        <v>19.753439999996001</v>
      </c>
      <c r="J24" s="56">
        <v>15.825590000002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69.406569999998993</v>
      </c>
      <c r="Q24" s="185"/>
    </row>
    <row r="25" spans="1:17" ht="14.4" customHeight="1" x14ac:dyDescent="0.3">
      <c r="A25" s="21" t="s">
        <v>53</v>
      </c>
      <c r="B25" s="58">
        <v>162822.69872617899</v>
      </c>
      <c r="C25" s="59">
        <v>13568.5582271816</v>
      </c>
      <c r="D25" s="59">
        <v>13343.835290000001</v>
      </c>
      <c r="E25" s="59">
        <v>13853.546420000001</v>
      </c>
      <c r="F25" s="59">
        <v>12485.522720000001</v>
      </c>
      <c r="G25" s="59">
        <v>15886.5898800001</v>
      </c>
      <c r="H25" s="59">
        <v>14516.36471</v>
      </c>
      <c r="I25" s="59">
        <v>13333.45982</v>
      </c>
      <c r="J25" s="59">
        <v>13442.1288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96861.4476400001</v>
      </c>
      <c r="Q25" s="186">
        <v>1.019809874503</v>
      </c>
    </row>
    <row r="26" spans="1:17" ht="14.4" customHeight="1" x14ac:dyDescent="0.3">
      <c r="A26" s="19" t="s">
        <v>54</v>
      </c>
      <c r="B26" s="55">
        <v>11151.660673857599</v>
      </c>
      <c r="C26" s="56">
        <v>929.30505615479899</v>
      </c>
      <c r="D26" s="56">
        <v>1050.4358500000001</v>
      </c>
      <c r="E26" s="56">
        <v>1060.4293</v>
      </c>
      <c r="F26" s="56">
        <v>1089.1507300000001</v>
      </c>
      <c r="G26" s="56">
        <v>1214.20207</v>
      </c>
      <c r="H26" s="56">
        <v>1050.152</v>
      </c>
      <c r="I26" s="56">
        <v>1250.2016100000001</v>
      </c>
      <c r="J26" s="56">
        <v>1199.42814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7913.9997000000003</v>
      </c>
      <c r="Q26" s="185">
        <v>1.216577245788</v>
      </c>
    </row>
    <row r="27" spans="1:17" ht="14.4" customHeight="1" x14ac:dyDescent="0.3">
      <c r="A27" s="22" t="s">
        <v>55</v>
      </c>
      <c r="B27" s="58">
        <v>173974.35940003599</v>
      </c>
      <c r="C27" s="59">
        <v>14497.863283336401</v>
      </c>
      <c r="D27" s="59">
        <v>14394.271140000001</v>
      </c>
      <c r="E27" s="59">
        <v>14913.97572</v>
      </c>
      <c r="F27" s="59">
        <v>13574.67345</v>
      </c>
      <c r="G27" s="59">
        <v>17100.791950000101</v>
      </c>
      <c r="H27" s="59">
        <v>15566.51671</v>
      </c>
      <c r="I27" s="59">
        <v>14583.66143</v>
      </c>
      <c r="J27" s="59">
        <v>14641.55694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104775.44734</v>
      </c>
      <c r="Q27" s="186">
        <v>1.0324225546920001</v>
      </c>
    </row>
    <row r="28" spans="1:17" ht="14.4" customHeight="1" x14ac:dyDescent="0.3">
      <c r="A28" s="20" t="s">
        <v>56</v>
      </c>
      <c r="B28" s="55">
        <v>0.149308322189</v>
      </c>
      <c r="C28" s="56">
        <v>1.2442360182E-2</v>
      </c>
      <c r="D28" s="56">
        <v>0.41321999999999998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4.9590000000000002E-2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0.46281</v>
      </c>
      <c r="Q28" s="185">
        <v>0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88.967009999998993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88.967009999998993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327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6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319</v>
      </c>
      <c r="G4" s="536" t="s">
        <v>64</v>
      </c>
      <c r="H4" s="259" t="s">
        <v>182</v>
      </c>
      <c r="I4" s="534" t="s">
        <v>65</v>
      </c>
      <c r="J4" s="536" t="s">
        <v>321</v>
      </c>
      <c r="K4" s="537" t="s">
        <v>322</v>
      </c>
    </row>
    <row r="5" spans="1:11" ht="42" thickBot="1" x14ac:dyDescent="0.35">
      <c r="A5" s="103"/>
      <c r="B5" s="28" t="s">
        <v>315</v>
      </c>
      <c r="C5" s="29" t="s">
        <v>316</v>
      </c>
      <c r="D5" s="30" t="s">
        <v>317</v>
      </c>
      <c r="E5" s="30" t="s">
        <v>318</v>
      </c>
      <c r="F5" s="535"/>
      <c r="G5" s="535"/>
      <c r="H5" s="29" t="s">
        <v>320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151677.12363091801</v>
      </c>
      <c r="C6" s="701">
        <v>160272.93637000001</v>
      </c>
      <c r="D6" s="702">
        <v>8595.8127390821792</v>
      </c>
      <c r="E6" s="703">
        <v>1.0566717810390001</v>
      </c>
      <c r="F6" s="701">
        <v>162822.69872617899</v>
      </c>
      <c r="G6" s="702">
        <v>94979.907590271003</v>
      </c>
      <c r="H6" s="704">
        <v>13442.1288</v>
      </c>
      <c r="I6" s="701">
        <v>96861.4476400001</v>
      </c>
      <c r="J6" s="702">
        <v>1881.54004972914</v>
      </c>
      <c r="K6" s="705">
        <v>0.59488909345999996</v>
      </c>
    </row>
    <row r="7" spans="1:11" ht="14.4" customHeight="1" thickBot="1" x14ac:dyDescent="0.35">
      <c r="A7" s="720" t="s">
        <v>332</v>
      </c>
      <c r="B7" s="701">
        <v>62042.131771855202</v>
      </c>
      <c r="C7" s="701">
        <v>63701.865149999998</v>
      </c>
      <c r="D7" s="702">
        <v>1659.7333781448001</v>
      </c>
      <c r="E7" s="703">
        <v>1.02675171421</v>
      </c>
      <c r="F7" s="701">
        <v>62897.086919036199</v>
      </c>
      <c r="G7" s="702">
        <v>36689.9673694378</v>
      </c>
      <c r="H7" s="704">
        <v>3136.80096</v>
      </c>
      <c r="I7" s="701">
        <v>36520.353130000003</v>
      </c>
      <c r="J7" s="702">
        <v>-169.61423943774599</v>
      </c>
      <c r="K7" s="705">
        <v>0.58063663865699999</v>
      </c>
    </row>
    <row r="8" spans="1:11" ht="14.4" customHeight="1" thickBot="1" x14ac:dyDescent="0.35">
      <c r="A8" s="721" t="s">
        <v>333</v>
      </c>
      <c r="B8" s="701">
        <v>59930.006235660301</v>
      </c>
      <c r="C8" s="701">
        <v>61637.09115</v>
      </c>
      <c r="D8" s="702">
        <v>1707.08491433974</v>
      </c>
      <c r="E8" s="703">
        <v>1.028484644363</v>
      </c>
      <c r="F8" s="701">
        <v>60837.802003578603</v>
      </c>
      <c r="G8" s="702">
        <v>35488.717835420903</v>
      </c>
      <c r="H8" s="704">
        <v>3003.3109599999998</v>
      </c>
      <c r="I8" s="701">
        <v>35324.084130000003</v>
      </c>
      <c r="J8" s="702">
        <v>-164.63370542083399</v>
      </c>
      <c r="K8" s="705">
        <v>0.58062722463100003</v>
      </c>
    </row>
    <row r="9" spans="1:11" ht="14.4" customHeight="1" thickBot="1" x14ac:dyDescent="0.35">
      <c r="A9" s="722" t="s">
        <v>334</v>
      </c>
      <c r="B9" s="706">
        <v>0</v>
      </c>
      <c r="C9" s="706">
        <v>-2.9E-4</v>
      </c>
      <c r="D9" s="707">
        <v>-2.9E-4</v>
      </c>
      <c r="E9" s="708" t="s">
        <v>329</v>
      </c>
      <c r="F9" s="706">
        <v>0</v>
      </c>
      <c r="G9" s="707">
        <v>0</v>
      </c>
      <c r="H9" s="709">
        <v>-4.0999999999999999E-4</v>
      </c>
      <c r="I9" s="706">
        <v>4.6499999999999996E-3</v>
      </c>
      <c r="J9" s="707">
        <v>4.6499999999999996E-3</v>
      </c>
      <c r="K9" s="710" t="s">
        <v>329</v>
      </c>
    </row>
    <row r="10" spans="1:11" ht="14.4" customHeight="1" thickBot="1" x14ac:dyDescent="0.35">
      <c r="A10" s="723" t="s">
        <v>335</v>
      </c>
      <c r="B10" s="701">
        <v>0</v>
      </c>
      <c r="C10" s="701">
        <v>-2.9E-4</v>
      </c>
      <c r="D10" s="702">
        <v>-2.9E-4</v>
      </c>
      <c r="E10" s="711" t="s">
        <v>329</v>
      </c>
      <c r="F10" s="701">
        <v>0</v>
      </c>
      <c r="G10" s="702">
        <v>0</v>
      </c>
      <c r="H10" s="704">
        <v>-4.0999999999999999E-4</v>
      </c>
      <c r="I10" s="701">
        <v>4.6499999999999996E-3</v>
      </c>
      <c r="J10" s="702">
        <v>4.6499999999999996E-3</v>
      </c>
      <c r="K10" s="712" t="s">
        <v>329</v>
      </c>
    </row>
    <row r="11" spans="1:11" ht="14.4" customHeight="1" thickBot="1" x14ac:dyDescent="0.35">
      <c r="A11" s="722" t="s">
        <v>336</v>
      </c>
      <c r="B11" s="706">
        <v>8034.25361475726</v>
      </c>
      <c r="C11" s="706">
        <v>8583.5202100000006</v>
      </c>
      <c r="D11" s="707">
        <v>549.26659524274305</v>
      </c>
      <c r="E11" s="713">
        <v>1.068365603275</v>
      </c>
      <c r="F11" s="706">
        <v>8653.1833862250696</v>
      </c>
      <c r="G11" s="707">
        <v>5047.6903086312896</v>
      </c>
      <c r="H11" s="709">
        <v>398.37002999999999</v>
      </c>
      <c r="I11" s="706">
        <v>4541.5630799999999</v>
      </c>
      <c r="J11" s="707">
        <v>-506.12722863128897</v>
      </c>
      <c r="K11" s="714">
        <v>0.52484304068099996</v>
      </c>
    </row>
    <row r="12" spans="1:11" ht="14.4" customHeight="1" thickBot="1" x14ac:dyDescent="0.35">
      <c r="A12" s="723" t="s">
        <v>337</v>
      </c>
      <c r="B12" s="701">
        <v>8034.25361475726</v>
      </c>
      <c r="C12" s="701">
        <v>8583.5202100000006</v>
      </c>
      <c r="D12" s="702">
        <v>549.26659524274305</v>
      </c>
      <c r="E12" s="703">
        <v>1.068365603275</v>
      </c>
      <c r="F12" s="701">
        <v>8653.1833862250696</v>
      </c>
      <c r="G12" s="702">
        <v>5047.6903086312896</v>
      </c>
      <c r="H12" s="704">
        <v>398.37002999999999</v>
      </c>
      <c r="I12" s="701">
        <v>4541.5630799999999</v>
      </c>
      <c r="J12" s="702">
        <v>-506.12722863128897</v>
      </c>
      <c r="K12" s="705">
        <v>0.52484304068099996</v>
      </c>
    </row>
    <row r="13" spans="1:11" ht="14.4" customHeight="1" thickBot="1" x14ac:dyDescent="0.35">
      <c r="A13" s="722" t="s">
        <v>338</v>
      </c>
      <c r="B13" s="706">
        <v>8212.8629516675392</v>
      </c>
      <c r="C13" s="706">
        <v>8895.6068200000009</v>
      </c>
      <c r="D13" s="707">
        <v>682.74386833246399</v>
      </c>
      <c r="E13" s="713">
        <v>1.083131043626</v>
      </c>
      <c r="F13" s="706">
        <v>8782.7678557114796</v>
      </c>
      <c r="G13" s="707">
        <v>5123.2812491650302</v>
      </c>
      <c r="H13" s="709">
        <v>632.35033999999996</v>
      </c>
      <c r="I13" s="706">
        <v>6076.3640300000097</v>
      </c>
      <c r="J13" s="707">
        <v>953.08278083497896</v>
      </c>
      <c r="K13" s="714">
        <v>0.691850693292</v>
      </c>
    </row>
    <row r="14" spans="1:11" ht="14.4" customHeight="1" thickBot="1" x14ac:dyDescent="0.35">
      <c r="A14" s="723" t="s">
        <v>339</v>
      </c>
      <c r="B14" s="701">
        <v>5803.5772373818199</v>
      </c>
      <c r="C14" s="701">
        <v>6085.6395499999999</v>
      </c>
      <c r="D14" s="702">
        <v>282.06231261817601</v>
      </c>
      <c r="E14" s="703">
        <v>1.048601457528</v>
      </c>
      <c r="F14" s="701">
        <v>6157.7678557114796</v>
      </c>
      <c r="G14" s="702">
        <v>3592.0312491650302</v>
      </c>
      <c r="H14" s="704">
        <v>459.71947</v>
      </c>
      <c r="I14" s="701">
        <v>4205.1233200000097</v>
      </c>
      <c r="J14" s="702">
        <v>613.09207083497597</v>
      </c>
      <c r="K14" s="705">
        <v>0.68289734503300004</v>
      </c>
    </row>
    <row r="15" spans="1:11" ht="14.4" customHeight="1" thickBot="1" x14ac:dyDescent="0.35">
      <c r="A15" s="723" t="s">
        <v>340</v>
      </c>
      <c r="B15" s="701">
        <v>455</v>
      </c>
      <c r="C15" s="701">
        <v>313.50927999999999</v>
      </c>
      <c r="D15" s="702">
        <v>-141.49072000000001</v>
      </c>
      <c r="E15" s="703">
        <v>0.68903138461500002</v>
      </c>
      <c r="F15" s="701">
        <v>315</v>
      </c>
      <c r="G15" s="702">
        <v>183.75</v>
      </c>
      <c r="H15" s="704">
        <v>22.60566</v>
      </c>
      <c r="I15" s="701">
        <v>229.32413</v>
      </c>
      <c r="J15" s="702">
        <v>45.574129999999997</v>
      </c>
      <c r="K15" s="705">
        <v>0.72801311111099998</v>
      </c>
    </row>
    <row r="16" spans="1:11" ht="14.4" customHeight="1" thickBot="1" x14ac:dyDescent="0.35">
      <c r="A16" s="723" t="s">
        <v>341</v>
      </c>
      <c r="B16" s="701">
        <v>90</v>
      </c>
      <c r="C16" s="701">
        <v>74.660740000000004</v>
      </c>
      <c r="D16" s="702">
        <v>-15.339259999999999</v>
      </c>
      <c r="E16" s="703">
        <v>0.82956377777699997</v>
      </c>
      <c r="F16" s="701">
        <v>80</v>
      </c>
      <c r="G16" s="702">
        <v>46.666666666666003</v>
      </c>
      <c r="H16" s="704">
        <v>2.1428400000000001</v>
      </c>
      <c r="I16" s="701">
        <v>70.224689999999995</v>
      </c>
      <c r="J16" s="702">
        <v>23.558023333333001</v>
      </c>
      <c r="K16" s="705">
        <v>0.87780862500000001</v>
      </c>
    </row>
    <row r="17" spans="1:11" ht="14.4" customHeight="1" thickBot="1" x14ac:dyDescent="0.35">
      <c r="A17" s="723" t="s">
        <v>342</v>
      </c>
      <c r="B17" s="701">
        <v>0</v>
      </c>
      <c r="C17" s="701">
        <v>12.9162</v>
      </c>
      <c r="D17" s="702">
        <v>12.9162</v>
      </c>
      <c r="E17" s="711" t="s">
        <v>343</v>
      </c>
      <c r="F17" s="701">
        <v>10</v>
      </c>
      <c r="G17" s="702">
        <v>5.833333333333</v>
      </c>
      <c r="H17" s="704">
        <v>0</v>
      </c>
      <c r="I17" s="701">
        <v>0</v>
      </c>
      <c r="J17" s="702">
        <v>-5.833333333333</v>
      </c>
      <c r="K17" s="705">
        <v>0</v>
      </c>
    </row>
    <row r="18" spans="1:11" ht="14.4" customHeight="1" thickBot="1" x14ac:dyDescent="0.35">
      <c r="A18" s="723" t="s">
        <v>344</v>
      </c>
      <c r="B18" s="701">
        <v>1010</v>
      </c>
      <c r="C18" s="701">
        <v>1387.4631199999999</v>
      </c>
      <c r="D18" s="702">
        <v>377.46312</v>
      </c>
      <c r="E18" s="703">
        <v>1.3737258613859999</v>
      </c>
      <c r="F18" s="701">
        <v>1280</v>
      </c>
      <c r="G18" s="702">
        <v>746.66666666666697</v>
      </c>
      <c r="H18" s="704">
        <v>126.30322</v>
      </c>
      <c r="I18" s="701">
        <v>1072.7328299999999</v>
      </c>
      <c r="J18" s="702">
        <v>326.066163333335</v>
      </c>
      <c r="K18" s="705">
        <v>0.83807252343700001</v>
      </c>
    </row>
    <row r="19" spans="1:11" ht="14.4" customHeight="1" thickBot="1" x14ac:dyDescent="0.35">
      <c r="A19" s="723" t="s">
        <v>345</v>
      </c>
      <c r="B19" s="701">
        <v>45.285714285714</v>
      </c>
      <c r="C19" s="701">
        <v>36.927169999999997</v>
      </c>
      <c r="D19" s="702">
        <v>-8.3585442857140002</v>
      </c>
      <c r="E19" s="703">
        <v>0.81542646687599996</v>
      </c>
      <c r="F19" s="701">
        <v>40</v>
      </c>
      <c r="G19" s="702">
        <v>23.333333333333002</v>
      </c>
      <c r="H19" s="704">
        <v>0</v>
      </c>
      <c r="I19" s="701">
        <v>31.995509999999999</v>
      </c>
      <c r="J19" s="702">
        <v>8.6621766666659994</v>
      </c>
      <c r="K19" s="705">
        <v>0.79988775000000001</v>
      </c>
    </row>
    <row r="20" spans="1:11" ht="14.4" customHeight="1" thickBot="1" x14ac:dyDescent="0.35">
      <c r="A20" s="723" t="s">
        <v>346</v>
      </c>
      <c r="B20" s="701">
        <v>469</v>
      </c>
      <c r="C20" s="701">
        <v>585.73014999999998</v>
      </c>
      <c r="D20" s="702">
        <v>116.73014999999999</v>
      </c>
      <c r="E20" s="703">
        <v>1.248891577825</v>
      </c>
      <c r="F20" s="701">
        <v>490</v>
      </c>
      <c r="G20" s="702">
        <v>285.83333333333297</v>
      </c>
      <c r="H20" s="704">
        <v>19.55423</v>
      </c>
      <c r="I20" s="701">
        <v>339.87914999999998</v>
      </c>
      <c r="J20" s="702">
        <v>54.045816666667001</v>
      </c>
      <c r="K20" s="705">
        <v>0.69363091836699997</v>
      </c>
    </row>
    <row r="21" spans="1:11" ht="14.4" customHeight="1" thickBot="1" x14ac:dyDescent="0.35">
      <c r="A21" s="723" t="s">
        <v>347</v>
      </c>
      <c r="B21" s="701">
        <v>75</v>
      </c>
      <c r="C21" s="701">
        <v>133.95065</v>
      </c>
      <c r="D21" s="702">
        <v>58.950650000000003</v>
      </c>
      <c r="E21" s="703">
        <v>1.786008666666</v>
      </c>
      <c r="F21" s="701">
        <v>145</v>
      </c>
      <c r="G21" s="702">
        <v>84.583333333333002</v>
      </c>
      <c r="H21" s="704">
        <v>0.36892000000000003</v>
      </c>
      <c r="I21" s="701">
        <v>12.48765</v>
      </c>
      <c r="J21" s="702">
        <v>-72.095683333333</v>
      </c>
      <c r="K21" s="705">
        <v>8.6121724137000005E-2</v>
      </c>
    </row>
    <row r="22" spans="1:11" ht="14.4" customHeight="1" thickBot="1" x14ac:dyDescent="0.35">
      <c r="A22" s="723" t="s">
        <v>348</v>
      </c>
      <c r="B22" s="701">
        <v>265</v>
      </c>
      <c r="C22" s="701">
        <v>264.80995999999999</v>
      </c>
      <c r="D22" s="702">
        <v>-0.19003999999900001</v>
      </c>
      <c r="E22" s="703">
        <v>0.99928286792400001</v>
      </c>
      <c r="F22" s="701">
        <v>265</v>
      </c>
      <c r="G22" s="702">
        <v>154.583333333333</v>
      </c>
      <c r="H22" s="704">
        <v>1.6559999999999999</v>
      </c>
      <c r="I22" s="701">
        <v>114.59675</v>
      </c>
      <c r="J22" s="702">
        <v>-39.986583333333002</v>
      </c>
      <c r="K22" s="705">
        <v>0.43244056603699998</v>
      </c>
    </row>
    <row r="23" spans="1:11" ht="14.4" customHeight="1" thickBot="1" x14ac:dyDescent="0.35">
      <c r="A23" s="722" t="s">
        <v>349</v>
      </c>
      <c r="B23" s="706">
        <v>4306.0589303220904</v>
      </c>
      <c r="C23" s="706">
        <v>4692.4440000000004</v>
      </c>
      <c r="D23" s="707">
        <v>386.385069677915</v>
      </c>
      <c r="E23" s="713">
        <v>1.0897305577859999</v>
      </c>
      <c r="F23" s="706">
        <v>4444.0800069238003</v>
      </c>
      <c r="G23" s="707">
        <v>2592.3800040388801</v>
      </c>
      <c r="H23" s="709">
        <v>192.07</v>
      </c>
      <c r="I23" s="706">
        <v>2607.12</v>
      </c>
      <c r="J23" s="707">
        <v>14.739995961121</v>
      </c>
      <c r="K23" s="714">
        <v>0.586650104394</v>
      </c>
    </row>
    <row r="24" spans="1:11" ht="14.4" customHeight="1" thickBot="1" x14ac:dyDescent="0.35">
      <c r="A24" s="723" t="s">
        <v>350</v>
      </c>
      <c r="B24" s="701">
        <v>3644.7798410881901</v>
      </c>
      <c r="C24" s="701">
        <v>4156.7299999999996</v>
      </c>
      <c r="D24" s="702">
        <v>511.950158911806</v>
      </c>
      <c r="E24" s="703">
        <v>1.1404612023859999</v>
      </c>
      <c r="F24" s="701">
        <v>3973.6974325001702</v>
      </c>
      <c r="G24" s="702">
        <v>2317.9901689584299</v>
      </c>
      <c r="H24" s="704">
        <v>174.45</v>
      </c>
      <c r="I24" s="701">
        <v>2347.79</v>
      </c>
      <c r="J24" s="702">
        <v>29.799831041569</v>
      </c>
      <c r="K24" s="705">
        <v>0.59083260360900003</v>
      </c>
    </row>
    <row r="25" spans="1:11" ht="14.4" customHeight="1" thickBot="1" x14ac:dyDescent="0.35">
      <c r="A25" s="723" t="s">
        <v>351</v>
      </c>
      <c r="B25" s="701">
        <v>661.27908923389305</v>
      </c>
      <c r="C25" s="701">
        <v>535.71400000000006</v>
      </c>
      <c r="D25" s="702">
        <v>-125.565089233893</v>
      </c>
      <c r="E25" s="703">
        <v>0.81011785904199995</v>
      </c>
      <c r="F25" s="701">
        <v>470.38257442362601</v>
      </c>
      <c r="G25" s="702">
        <v>274.38983508044799</v>
      </c>
      <c r="H25" s="704">
        <v>17.62</v>
      </c>
      <c r="I25" s="701">
        <v>259.33</v>
      </c>
      <c r="J25" s="702">
        <v>-15.059835080448</v>
      </c>
      <c r="K25" s="705">
        <v>0.55131719179299998</v>
      </c>
    </row>
    <row r="26" spans="1:11" ht="14.4" customHeight="1" thickBot="1" x14ac:dyDescent="0.35">
      <c r="A26" s="722" t="s">
        <v>352</v>
      </c>
      <c r="B26" s="706">
        <v>36647</v>
      </c>
      <c r="C26" s="706">
        <v>36856.179799999998</v>
      </c>
      <c r="D26" s="707">
        <v>209.17979999999801</v>
      </c>
      <c r="E26" s="713">
        <v>1.0057079651809999</v>
      </c>
      <c r="F26" s="706">
        <v>36446.968654429103</v>
      </c>
      <c r="G26" s="707">
        <v>21260.731715083599</v>
      </c>
      <c r="H26" s="709">
        <v>1659.7559699999999</v>
      </c>
      <c r="I26" s="706">
        <v>20627.765810000001</v>
      </c>
      <c r="J26" s="707">
        <v>-632.96590508359805</v>
      </c>
      <c r="K26" s="714">
        <v>0.56596656927900002</v>
      </c>
    </row>
    <row r="27" spans="1:11" ht="14.4" customHeight="1" thickBot="1" x14ac:dyDescent="0.35">
      <c r="A27" s="723" t="s">
        <v>353</v>
      </c>
      <c r="B27" s="701">
        <v>0</v>
      </c>
      <c r="C27" s="701">
        <v>0</v>
      </c>
      <c r="D27" s="702">
        <v>0</v>
      </c>
      <c r="E27" s="711" t="s">
        <v>329</v>
      </c>
      <c r="F27" s="701">
        <v>0</v>
      </c>
      <c r="G27" s="702">
        <v>0</v>
      </c>
      <c r="H27" s="704">
        <v>0</v>
      </c>
      <c r="I27" s="701">
        <v>-32.299999999999997</v>
      </c>
      <c r="J27" s="702">
        <v>-32.299999999999997</v>
      </c>
      <c r="K27" s="712" t="s">
        <v>343</v>
      </c>
    </row>
    <row r="28" spans="1:11" ht="14.4" customHeight="1" thickBot="1" x14ac:dyDescent="0.35">
      <c r="A28" s="723" t="s">
        <v>354</v>
      </c>
      <c r="B28" s="701">
        <v>3050</v>
      </c>
      <c r="C28" s="701">
        <v>2098.90229</v>
      </c>
      <c r="D28" s="702">
        <v>-951.09771000000001</v>
      </c>
      <c r="E28" s="703">
        <v>0.68816468524499996</v>
      </c>
      <c r="F28" s="701">
        <v>2180</v>
      </c>
      <c r="G28" s="702">
        <v>1271.6666666666699</v>
      </c>
      <c r="H28" s="704">
        <v>193.50273999999999</v>
      </c>
      <c r="I28" s="701">
        <v>1475.81062</v>
      </c>
      <c r="J28" s="702">
        <v>204.143953333334</v>
      </c>
      <c r="K28" s="705">
        <v>0.67697734862299996</v>
      </c>
    </row>
    <row r="29" spans="1:11" ht="14.4" customHeight="1" thickBot="1" x14ac:dyDescent="0.35">
      <c r="A29" s="723" t="s">
        <v>355</v>
      </c>
      <c r="B29" s="701">
        <v>900</v>
      </c>
      <c r="C29" s="701">
        <v>964.43311000000006</v>
      </c>
      <c r="D29" s="702">
        <v>64.433109999999999</v>
      </c>
      <c r="E29" s="703">
        <v>1.0715923444440001</v>
      </c>
      <c r="F29" s="701">
        <v>1100</v>
      </c>
      <c r="G29" s="702">
        <v>641.66666666666697</v>
      </c>
      <c r="H29" s="704">
        <v>3.1105200000000002</v>
      </c>
      <c r="I29" s="701">
        <v>487.15301000000102</v>
      </c>
      <c r="J29" s="702">
        <v>-154.51365666666601</v>
      </c>
      <c r="K29" s="705">
        <v>0.44286637272700002</v>
      </c>
    </row>
    <row r="30" spans="1:11" ht="14.4" customHeight="1" thickBot="1" x14ac:dyDescent="0.35">
      <c r="A30" s="723" t="s">
        <v>356</v>
      </c>
      <c r="B30" s="701">
        <v>960</v>
      </c>
      <c r="C30" s="701">
        <v>893.83516999999995</v>
      </c>
      <c r="D30" s="702">
        <v>-66.164829999999</v>
      </c>
      <c r="E30" s="703">
        <v>0.93107830208300002</v>
      </c>
      <c r="F30" s="701">
        <v>960</v>
      </c>
      <c r="G30" s="702">
        <v>560</v>
      </c>
      <c r="H30" s="704">
        <v>79.291989999999998</v>
      </c>
      <c r="I30" s="701">
        <v>564.32680000000096</v>
      </c>
      <c r="J30" s="702">
        <v>4.3268000000000004</v>
      </c>
      <c r="K30" s="705">
        <v>0.58784041666599995</v>
      </c>
    </row>
    <row r="31" spans="1:11" ht="14.4" customHeight="1" thickBot="1" x14ac:dyDescent="0.35">
      <c r="A31" s="723" t="s">
        <v>357</v>
      </c>
      <c r="B31" s="701">
        <v>25</v>
      </c>
      <c r="C31" s="701">
        <v>0</v>
      </c>
      <c r="D31" s="702">
        <v>-25</v>
      </c>
      <c r="E31" s="703">
        <v>0</v>
      </c>
      <c r="F31" s="701">
        <v>0</v>
      </c>
      <c r="G31" s="702">
        <v>0</v>
      </c>
      <c r="H31" s="704">
        <v>0</v>
      </c>
      <c r="I31" s="701">
        <v>0</v>
      </c>
      <c r="J31" s="702">
        <v>0</v>
      </c>
      <c r="K31" s="705">
        <v>7</v>
      </c>
    </row>
    <row r="32" spans="1:11" ht="14.4" customHeight="1" thickBot="1" x14ac:dyDescent="0.35">
      <c r="A32" s="723" t="s">
        <v>358</v>
      </c>
      <c r="B32" s="701">
        <v>1</v>
      </c>
      <c r="C32" s="701">
        <v>1.04576</v>
      </c>
      <c r="D32" s="702">
        <v>4.5760000000000002E-2</v>
      </c>
      <c r="E32" s="703">
        <v>1.04576</v>
      </c>
      <c r="F32" s="701">
        <v>2</v>
      </c>
      <c r="G32" s="702">
        <v>1.1666666666659999</v>
      </c>
      <c r="H32" s="704">
        <v>0</v>
      </c>
      <c r="I32" s="701">
        <v>0.40293000000000001</v>
      </c>
      <c r="J32" s="702">
        <v>-0.76373666666600004</v>
      </c>
      <c r="K32" s="705">
        <v>0.20146500000000001</v>
      </c>
    </row>
    <row r="33" spans="1:11" ht="14.4" customHeight="1" thickBot="1" x14ac:dyDescent="0.35">
      <c r="A33" s="723" t="s">
        <v>359</v>
      </c>
      <c r="B33" s="701">
        <v>1159</v>
      </c>
      <c r="C33" s="701">
        <v>1166.08943</v>
      </c>
      <c r="D33" s="702">
        <v>7.089429999999</v>
      </c>
      <c r="E33" s="703">
        <v>1.0061168507330001</v>
      </c>
      <c r="F33" s="701">
        <v>1170</v>
      </c>
      <c r="G33" s="702">
        <v>682.5</v>
      </c>
      <c r="H33" s="704">
        <v>66.489519999999999</v>
      </c>
      <c r="I33" s="701">
        <v>731.45120000000099</v>
      </c>
      <c r="J33" s="702">
        <v>48.9512</v>
      </c>
      <c r="K33" s="705">
        <v>0.62517196581099999</v>
      </c>
    </row>
    <row r="34" spans="1:11" ht="14.4" customHeight="1" thickBot="1" x14ac:dyDescent="0.35">
      <c r="A34" s="723" t="s">
        <v>360</v>
      </c>
      <c r="B34" s="701">
        <v>22412</v>
      </c>
      <c r="C34" s="701">
        <v>23186.345270000002</v>
      </c>
      <c r="D34" s="702">
        <v>774.34526999999798</v>
      </c>
      <c r="E34" s="703">
        <v>1.0345504760840001</v>
      </c>
      <c r="F34" s="701">
        <v>22715.454246570502</v>
      </c>
      <c r="G34" s="702">
        <v>13250.681643832801</v>
      </c>
      <c r="H34" s="704">
        <v>789.23257999999998</v>
      </c>
      <c r="I34" s="701">
        <v>12629.95685</v>
      </c>
      <c r="J34" s="702">
        <v>-620.72479383277096</v>
      </c>
      <c r="K34" s="705">
        <v>0.55600723247200001</v>
      </c>
    </row>
    <row r="35" spans="1:11" ht="14.4" customHeight="1" thickBot="1" x14ac:dyDescent="0.35">
      <c r="A35" s="723" t="s">
        <v>361</v>
      </c>
      <c r="B35" s="701">
        <v>0</v>
      </c>
      <c r="C35" s="701">
        <v>0</v>
      </c>
      <c r="D35" s="702">
        <v>0</v>
      </c>
      <c r="E35" s="703">
        <v>1</v>
      </c>
      <c r="F35" s="701">
        <v>0</v>
      </c>
      <c r="G35" s="702">
        <v>0</v>
      </c>
      <c r="H35" s="704">
        <v>0</v>
      </c>
      <c r="I35" s="701">
        <v>0.73829999999999996</v>
      </c>
      <c r="J35" s="702">
        <v>0.73829999999999996</v>
      </c>
      <c r="K35" s="712" t="s">
        <v>343</v>
      </c>
    </row>
    <row r="36" spans="1:11" ht="14.4" customHeight="1" thickBot="1" x14ac:dyDescent="0.35">
      <c r="A36" s="723" t="s">
        <v>362</v>
      </c>
      <c r="B36" s="701">
        <v>1900</v>
      </c>
      <c r="C36" s="701">
        <v>1846.05763</v>
      </c>
      <c r="D36" s="702">
        <v>-53.942369999999997</v>
      </c>
      <c r="E36" s="703">
        <v>0.971609278947</v>
      </c>
      <c r="F36" s="701">
        <v>1880</v>
      </c>
      <c r="G36" s="702">
        <v>1096.6666666666699</v>
      </c>
      <c r="H36" s="704">
        <v>105.84594</v>
      </c>
      <c r="I36" s="701">
        <v>978.75084000000095</v>
      </c>
      <c r="J36" s="702">
        <v>-117.915826666665</v>
      </c>
      <c r="K36" s="705">
        <v>0.52061214893600005</v>
      </c>
    </row>
    <row r="37" spans="1:11" ht="14.4" customHeight="1" thickBot="1" x14ac:dyDescent="0.35">
      <c r="A37" s="723" t="s">
        <v>363</v>
      </c>
      <c r="B37" s="701">
        <v>1900</v>
      </c>
      <c r="C37" s="701">
        <v>1950.64832</v>
      </c>
      <c r="D37" s="702">
        <v>50.648319999999998</v>
      </c>
      <c r="E37" s="703">
        <v>1.026657010526</v>
      </c>
      <c r="F37" s="701">
        <v>1940</v>
      </c>
      <c r="G37" s="702">
        <v>1131.6666666666699</v>
      </c>
      <c r="H37" s="704">
        <v>167.06397999999999</v>
      </c>
      <c r="I37" s="701">
        <v>1421.7029500000001</v>
      </c>
      <c r="J37" s="702">
        <v>290.03628333333501</v>
      </c>
      <c r="K37" s="705">
        <v>0.732836572164</v>
      </c>
    </row>
    <row r="38" spans="1:11" ht="14.4" customHeight="1" thickBot="1" x14ac:dyDescent="0.35">
      <c r="A38" s="723" t="s">
        <v>364</v>
      </c>
      <c r="B38" s="701">
        <v>100</v>
      </c>
      <c r="C38" s="701">
        <v>56.655670000000001</v>
      </c>
      <c r="D38" s="702">
        <v>-43.344329999999999</v>
      </c>
      <c r="E38" s="703">
        <v>0.56655670000000002</v>
      </c>
      <c r="F38" s="701">
        <v>60</v>
      </c>
      <c r="G38" s="702">
        <v>35</v>
      </c>
      <c r="H38" s="704">
        <v>6.38924</v>
      </c>
      <c r="I38" s="701">
        <v>36.743630000000003</v>
      </c>
      <c r="J38" s="702">
        <v>1.74363</v>
      </c>
      <c r="K38" s="705">
        <v>0.61239383333300001</v>
      </c>
    </row>
    <row r="39" spans="1:11" ht="14.4" customHeight="1" thickBot="1" x14ac:dyDescent="0.35">
      <c r="A39" s="723" t="s">
        <v>365</v>
      </c>
      <c r="B39" s="701">
        <v>280</v>
      </c>
      <c r="C39" s="701">
        <v>294.74281000000002</v>
      </c>
      <c r="D39" s="702">
        <v>14.74281</v>
      </c>
      <c r="E39" s="703">
        <v>1.052652892857</v>
      </c>
      <c r="F39" s="701">
        <v>300</v>
      </c>
      <c r="G39" s="702">
        <v>175</v>
      </c>
      <c r="H39" s="704">
        <v>27.324210000000001</v>
      </c>
      <c r="I39" s="701">
        <v>180.01976999999999</v>
      </c>
      <c r="J39" s="702">
        <v>5.0197700000000003</v>
      </c>
      <c r="K39" s="705">
        <v>0.60006590000000004</v>
      </c>
    </row>
    <row r="40" spans="1:11" ht="14.4" customHeight="1" thickBot="1" x14ac:dyDescent="0.35">
      <c r="A40" s="723" t="s">
        <v>366</v>
      </c>
      <c r="B40" s="701">
        <v>3100</v>
      </c>
      <c r="C40" s="701">
        <v>3466.8017599999998</v>
      </c>
      <c r="D40" s="702">
        <v>366.80175999999898</v>
      </c>
      <c r="E40" s="703">
        <v>1.118323148387</v>
      </c>
      <c r="F40" s="701">
        <v>2754.5144078585899</v>
      </c>
      <c r="G40" s="702">
        <v>1606.8000712508399</v>
      </c>
      <c r="H40" s="704">
        <v>92.600260000000006</v>
      </c>
      <c r="I40" s="701">
        <v>1294.3350499999999</v>
      </c>
      <c r="J40" s="702">
        <v>-312.46502125084299</v>
      </c>
      <c r="K40" s="705">
        <v>0.46989590844200002</v>
      </c>
    </row>
    <row r="41" spans="1:11" ht="14.4" customHeight="1" thickBot="1" x14ac:dyDescent="0.35">
      <c r="A41" s="723" t="s">
        <v>367</v>
      </c>
      <c r="B41" s="701">
        <v>840</v>
      </c>
      <c r="C41" s="701">
        <v>814.00696000000005</v>
      </c>
      <c r="D41" s="702">
        <v>-25.993040000000001</v>
      </c>
      <c r="E41" s="703">
        <v>0.96905590476100001</v>
      </c>
      <c r="F41" s="701">
        <v>810</v>
      </c>
      <c r="G41" s="702">
        <v>472.5</v>
      </c>
      <c r="H41" s="704">
        <v>59.799770000000002</v>
      </c>
      <c r="I41" s="701">
        <v>526.31053000000099</v>
      </c>
      <c r="J41" s="702">
        <v>53.81053</v>
      </c>
      <c r="K41" s="705">
        <v>0.64976608641900002</v>
      </c>
    </row>
    <row r="42" spans="1:11" ht="14.4" customHeight="1" thickBot="1" x14ac:dyDescent="0.35">
      <c r="A42" s="723" t="s">
        <v>368</v>
      </c>
      <c r="B42" s="701">
        <v>20</v>
      </c>
      <c r="C42" s="701">
        <v>116.61562000000001</v>
      </c>
      <c r="D42" s="702">
        <v>96.615620000000007</v>
      </c>
      <c r="E42" s="703">
        <v>5.830781</v>
      </c>
      <c r="F42" s="701">
        <v>130</v>
      </c>
      <c r="G42" s="702">
        <v>75.833333333333002</v>
      </c>
      <c r="H42" s="704">
        <v>0</v>
      </c>
      <c r="I42" s="701">
        <v>75.549390000000002</v>
      </c>
      <c r="J42" s="702">
        <v>-0.28394333333299998</v>
      </c>
      <c r="K42" s="705">
        <v>0.58114915384599997</v>
      </c>
    </row>
    <row r="43" spans="1:11" ht="14.4" customHeight="1" thickBot="1" x14ac:dyDescent="0.35">
      <c r="A43" s="723" t="s">
        <v>369</v>
      </c>
      <c r="B43" s="701">
        <v>0</v>
      </c>
      <c r="C43" s="701">
        <v>0</v>
      </c>
      <c r="D43" s="702">
        <v>0</v>
      </c>
      <c r="E43" s="703">
        <v>1</v>
      </c>
      <c r="F43" s="701">
        <v>445</v>
      </c>
      <c r="G43" s="702">
        <v>259.58333333333297</v>
      </c>
      <c r="H43" s="704">
        <v>69.105220000000003</v>
      </c>
      <c r="I43" s="701">
        <v>256.81394</v>
      </c>
      <c r="J43" s="702">
        <v>-2.7693933333329999</v>
      </c>
      <c r="K43" s="705">
        <v>0.57710997752799997</v>
      </c>
    </row>
    <row r="44" spans="1:11" ht="14.4" customHeight="1" thickBot="1" x14ac:dyDescent="0.35">
      <c r="A44" s="722" t="s">
        <v>370</v>
      </c>
      <c r="B44" s="706">
        <v>681.72179065551097</v>
      </c>
      <c r="C44" s="706">
        <v>647.48364000000004</v>
      </c>
      <c r="D44" s="707">
        <v>-34.238150655509997</v>
      </c>
      <c r="E44" s="713">
        <v>0.94977694548500002</v>
      </c>
      <c r="F44" s="706">
        <v>669.43154414092703</v>
      </c>
      <c r="G44" s="707">
        <v>390.50173408220701</v>
      </c>
      <c r="H44" s="709">
        <v>29.457789999999999</v>
      </c>
      <c r="I44" s="706">
        <v>334.76697000000001</v>
      </c>
      <c r="J44" s="707">
        <v>-55.734764082205999</v>
      </c>
      <c r="K44" s="714">
        <v>0.50007647970799995</v>
      </c>
    </row>
    <row r="45" spans="1:11" ht="14.4" customHeight="1" thickBot="1" x14ac:dyDescent="0.35">
      <c r="A45" s="723" t="s">
        <v>371</v>
      </c>
      <c r="B45" s="701">
        <v>644.54643735423497</v>
      </c>
      <c r="C45" s="701">
        <v>549.58081000000004</v>
      </c>
      <c r="D45" s="702">
        <v>-94.965627354234002</v>
      </c>
      <c r="E45" s="703">
        <v>0.85266286205200004</v>
      </c>
      <c r="F45" s="701">
        <v>570.28244697301398</v>
      </c>
      <c r="G45" s="702">
        <v>332.66476073425798</v>
      </c>
      <c r="H45" s="704">
        <v>24.012149999999998</v>
      </c>
      <c r="I45" s="701">
        <v>293.26706000000001</v>
      </c>
      <c r="J45" s="702">
        <v>-39.397700734257</v>
      </c>
      <c r="K45" s="705">
        <v>0.51424879295600001</v>
      </c>
    </row>
    <row r="46" spans="1:11" ht="14.4" customHeight="1" thickBot="1" x14ac:dyDescent="0.35">
      <c r="A46" s="723" t="s">
        <v>372</v>
      </c>
      <c r="B46" s="701">
        <v>37.175353301275003</v>
      </c>
      <c r="C46" s="701">
        <v>97.902829999999994</v>
      </c>
      <c r="D46" s="702">
        <v>60.727476698723997</v>
      </c>
      <c r="E46" s="703">
        <v>2.6335413467779998</v>
      </c>
      <c r="F46" s="701">
        <v>99.149097167912004</v>
      </c>
      <c r="G46" s="702">
        <v>57.836973347948998</v>
      </c>
      <c r="H46" s="704">
        <v>5.44564</v>
      </c>
      <c r="I46" s="701">
        <v>41.49991</v>
      </c>
      <c r="J46" s="702">
        <v>-16.337063347948</v>
      </c>
      <c r="K46" s="705">
        <v>0.41856064437700002</v>
      </c>
    </row>
    <row r="47" spans="1:11" ht="14.4" customHeight="1" thickBot="1" x14ac:dyDescent="0.35">
      <c r="A47" s="722" t="s">
        <v>373</v>
      </c>
      <c r="B47" s="706">
        <v>815.13183514290995</v>
      </c>
      <c r="C47" s="706">
        <v>816.10922000000005</v>
      </c>
      <c r="D47" s="707">
        <v>0.97738485708900003</v>
      </c>
      <c r="E47" s="713">
        <v>1.001199051263</v>
      </c>
      <c r="F47" s="706">
        <v>748.22498089957003</v>
      </c>
      <c r="G47" s="707">
        <v>436.46457219141598</v>
      </c>
      <c r="H47" s="709">
        <v>42.274810000000002</v>
      </c>
      <c r="I47" s="706">
        <v>441.86237999999997</v>
      </c>
      <c r="J47" s="707">
        <v>5.397807808584</v>
      </c>
      <c r="K47" s="714">
        <v>0.59054748408500002</v>
      </c>
    </row>
    <row r="48" spans="1:11" ht="14.4" customHeight="1" thickBot="1" x14ac:dyDescent="0.35">
      <c r="A48" s="723" t="s">
        <v>374</v>
      </c>
      <c r="B48" s="701">
        <v>0</v>
      </c>
      <c r="C48" s="701">
        <v>29.36206</v>
      </c>
      <c r="D48" s="702">
        <v>29.36206</v>
      </c>
      <c r="E48" s="711" t="s">
        <v>329</v>
      </c>
      <c r="F48" s="701">
        <v>0</v>
      </c>
      <c r="G48" s="702">
        <v>0</v>
      </c>
      <c r="H48" s="704">
        <v>0</v>
      </c>
      <c r="I48" s="701">
        <v>7.1054273576010003E-15</v>
      </c>
      <c r="J48" s="702">
        <v>7.1054273576010003E-15</v>
      </c>
      <c r="K48" s="712" t="s">
        <v>329</v>
      </c>
    </row>
    <row r="49" spans="1:11" ht="14.4" customHeight="1" thickBot="1" x14ac:dyDescent="0.35">
      <c r="A49" s="723" t="s">
        <v>375</v>
      </c>
      <c r="B49" s="701">
        <v>61</v>
      </c>
      <c r="C49" s="701">
        <v>35.409080000000003</v>
      </c>
      <c r="D49" s="702">
        <v>-25.590920000000001</v>
      </c>
      <c r="E49" s="703">
        <v>0.58047672131100003</v>
      </c>
      <c r="F49" s="701">
        <v>40</v>
      </c>
      <c r="G49" s="702">
        <v>23.333333333333002</v>
      </c>
      <c r="H49" s="704">
        <v>2.0697700000000001</v>
      </c>
      <c r="I49" s="701">
        <v>22.18891</v>
      </c>
      <c r="J49" s="702">
        <v>-1.1444233333330001</v>
      </c>
      <c r="K49" s="705">
        <v>0.55472275000000004</v>
      </c>
    </row>
    <row r="50" spans="1:11" ht="14.4" customHeight="1" thickBot="1" x14ac:dyDescent="0.35">
      <c r="A50" s="723" t="s">
        <v>376</v>
      </c>
      <c r="B50" s="701">
        <v>466.86520079191001</v>
      </c>
      <c r="C50" s="701">
        <v>434.06153</v>
      </c>
      <c r="D50" s="702">
        <v>-32.803670791908999</v>
      </c>
      <c r="E50" s="703">
        <v>0.92973631203100005</v>
      </c>
      <c r="F50" s="701">
        <v>437.16912297094598</v>
      </c>
      <c r="G50" s="702">
        <v>255.01532173305199</v>
      </c>
      <c r="H50" s="704">
        <v>16.346620000000001</v>
      </c>
      <c r="I50" s="701">
        <v>233.07777999999999</v>
      </c>
      <c r="J50" s="702">
        <v>-21.937541733050999</v>
      </c>
      <c r="K50" s="705">
        <v>0.53315242946700003</v>
      </c>
    </row>
    <row r="51" spans="1:11" ht="14.4" customHeight="1" thickBot="1" x14ac:dyDescent="0.35">
      <c r="A51" s="723" t="s">
        <v>377</v>
      </c>
      <c r="B51" s="701">
        <v>50</v>
      </c>
      <c r="C51" s="701">
        <v>50.025289999999998</v>
      </c>
      <c r="D51" s="702">
        <v>2.529E-2</v>
      </c>
      <c r="E51" s="703">
        <v>1.0005058</v>
      </c>
      <c r="F51" s="701">
        <v>50</v>
      </c>
      <c r="G51" s="702">
        <v>29.166666666666</v>
      </c>
      <c r="H51" s="704">
        <v>3.5664600000000002</v>
      </c>
      <c r="I51" s="701">
        <v>27.82368</v>
      </c>
      <c r="J51" s="702">
        <v>-1.342986666666</v>
      </c>
      <c r="K51" s="705">
        <v>0.55647360000000001</v>
      </c>
    </row>
    <row r="52" spans="1:11" ht="14.4" customHeight="1" thickBot="1" x14ac:dyDescent="0.35">
      <c r="A52" s="723" t="s">
        <v>378</v>
      </c>
      <c r="B52" s="701">
        <v>5.1213821204750003</v>
      </c>
      <c r="C52" s="701">
        <v>6.6565500000000002</v>
      </c>
      <c r="D52" s="702">
        <v>1.535167879524</v>
      </c>
      <c r="E52" s="703">
        <v>1.299756558563</v>
      </c>
      <c r="F52" s="701">
        <v>6.6558823271499996</v>
      </c>
      <c r="G52" s="702">
        <v>3.88259802417</v>
      </c>
      <c r="H52" s="704">
        <v>0.84699999999999998</v>
      </c>
      <c r="I52" s="701">
        <v>2.6972</v>
      </c>
      <c r="J52" s="702">
        <v>-1.18539802417</v>
      </c>
      <c r="K52" s="705">
        <v>0.40523552962999998</v>
      </c>
    </row>
    <row r="53" spans="1:11" ht="14.4" customHeight="1" thickBot="1" x14ac:dyDescent="0.35">
      <c r="A53" s="723" t="s">
        <v>379</v>
      </c>
      <c r="B53" s="701">
        <v>0</v>
      </c>
      <c r="C53" s="701">
        <v>8.7562099999999994</v>
      </c>
      <c r="D53" s="702">
        <v>8.7562099999999994</v>
      </c>
      <c r="E53" s="711" t="s">
        <v>329</v>
      </c>
      <c r="F53" s="701">
        <v>7.5665616347020004</v>
      </c>
      <c r="G53" s="702">
        <v>4.4138276202420004</v>
      </c>
      <c r="H53" s="704">
        <v>0.41870000000000002</v>
      </c>
      <c r="I53" s="701">
        <v>3.24064</v>
      </c>
      <c r="J53" s="702">
        <v>-1.173187620242</v>
      </c>
      <c r="K53" s="705">
        <v>0.42828435905899997</v>
      </c>
    </row>
    <row r="54" spans="1:11" ht="14.4" customHeight="1" thickBot="1" x14ac:dyDescent="0.35">
      <c r="A54" s="723" t="s">
        <v>380</v>
      </c>
      <c r="B54" s="701">
        <v>0</v>
      </c>
      <c r="C54" s="701">
        <v>21.115600000000001</v>
      </c>
      <c r="D54" s="702">
        <v>21.115600000000001</v>
      </c>
      <c r="E54" s="711" t="s">
        <v>329</v>
      </c>
      <c r="F54" s="701">
        <v>0</v>
      </c>
      <c r="G54" s="702">
        <v>0</v>
      </c>
      <c r="H54" s="704">
        <v>1.64802</v>
      </c>
      <c r="I54" s="701">
        <v>10.767060000000001</v>
      </c>
      <c r="J54" s="702">
        <v>10.767060000000001</v>
      </c>
      <c r="K54" s="712" t="s">
        <v>329</v>
      </c>
    </row>
    <row r="55" spans="1:11" ht="14.4" customHeight="1" thickBot="1" x14ac:dyDescent="0.35">
      <c r="A55" s="723" t="s">
        <v>381</v>
      </c>
      <c r="B55" s="701">
        <v>22</v>
      </c>
      <c r="C55" s="701">
        <v>3.32464</v>
      </c>
      <c r="D55" s="702">
        <v>-18.675360000000001</v>
      </c>
      <c r="E55" s="703">
        <v>0.15112</v>
      </c>
      <c r="F55" s="701">
        <v>4.9855885821539996</v>
      </c>
      <c r="G55" s="702">
        <v>2.908260006256</v>
      </c>
      <c r="H55" s="704">
        <v>0.16771</v>
      </c>
      <c r="I55" s="701">
        <v>6.1656399999999998</v>
      </c>
      <c r="J55" s="702">
        <v>3.2573799937430001</v>
      </c>
      <c r="K55" s="705">
        <v>1.2366924984679999</v>
      </c>
    </row>
    <row r="56" spans="1:11" ht="14.4" customHeight="1" thickBot="1" x14ac:dyDescent="0.35">
      <c r="A56" s="723" t="s">
        <v>382</v>
      </c>
      <c r="B56" s="701">
        <v>12</v>
      </c>
      <c r="C56" s="701">
        <v>14.250170000000001</v>
      </c>
      <c r="D56" s="702">
        <v>2.2501699999999998</v>
      </c>
      <c r="E56" s="703">
        <v>1.1875141666660001</v>
      </c>
      <c r="F56" s="701">
        <v>15</v>
      </c>
      <c r="G56" s="702">
        <v>8.75</v>
      </c>
      <c r="H56" s="704">
        <v>1.23299</v>
      </c>
      <c r="I56" s="701">
        <v>4.9319600000000001</v>
      </c>
      <c r="J56" s="702">
        <v>-3.8180399999999999</v>
      </c>
      <c r="K56" s="705">
        <v>0.32879733333299999</v>
      </c>
    </row>
    <row r="57" spans="1:11" ht="14.4" customHeight="1" thickBot="1" x14ac:dyDescent="0.35">
      <c r="A57" s="723" t="s">
        <v>383</v>
      </c>
      <c r="B57" s="701">
        <v>57.145252230524001</v>
      </c>
      <c r="C57" s="701">
        <v>35.745980000000003</v>
      </c>
      <c r="D57" s="702">
        <v>-21.399272230524002</v>
      </c>
      <c r="E57" s="703">
        <v>0.62552843157899995</v>
      </c>
      <c r="F57" s="701">
        <v>36.847825384617003</v>
      </c>
      <c r="G57" s="702">
        <v>21.494564807692999</v>
      </c>
      <c r="H57" s="704">
        <v>3.5568900000000001</v>
      </c>
      <c r="I57" s="701">
        <v>22.607220000000002</v>
      </c>
      <c r="J57" s="702">
        <v>1.112655192306</v>
      </c>
      <c r="K57" s="705">
        <v>0.61352928603000001</v>
      </c>
    </row>
    <row r="58" spans="1:11" ht="14.4" customHeight="1" thickBot="1" x14ac:dyDescent="0.35">
      <c r="A58" s="723" t="s">
        <v>384</v>
      </c>
      <c r="B58" s="701">
        <v>0</v>
      </c>
      <c r="C58" s="701">
        <v>7.9859999999999998</v>
      </c>
      <c r="D58" s="702">
        <v>7.9859999999999998</v>
      </c>
      <c r="E58" s="711" t="s">
        <v>343</v>
      </c>
      <c r="F58" s="701">
        <v>0</v>
      </c>
      <c r="G58" s="702">
        <v>0</v>
      </c>
      <c r="H58" s="704">
        <v>0</v>
      </c>
      <c r="I58" s="701">
        <v>2.42</v>
      </c>
      <c r="J58" s="702">
        <v>2.42</v>
      </c>
      <c r="K58" s="712" t="s">
        <v>329</v>
      </c>
    </row>
    <row r="59" spans="1:11" ht="14.4" customHeight="1" thickBot="1" x14ac:dyDescent="0.35">
      <c r="A59" s="723" t="s">
        <v>385</v>
      </c>
      <c r="B59" s="701">
        <v>0</v>
      </c>
      <c r="C59" s="701">
        <v>7.5232400000000004</v>
      </c>
      <c r="D59" s="702">
        <v>7.5232400000000004</v>
      </c>
      <c r="E59" s="711" t="s">
        <v>343</v>
      </c>
      <c r="F59" s="701">
        <v>0</v>
      </c>
      <c r="G59" s="702">
        <v>0</v>
      </c>
      <c r="H59" s="704">
        <v>4.3559999999999999</v>
      </c>
      <c r="I59" s="701">
        <v>5.8079999999999998</v>
      </c>
      <c r="J59" s="702">
        <v>5.8079999999999998</v>
      </c>
      <c r="K59" s="712" t="s">
        <v>329</v>
      </c>
    </row>
    <row r="60" spans="1:11" ht="14.4" customHeight="1" thickBot="1" x14ac:dyDescent="0.35">
      <c r="A60" s="723" t="s">
        <v>386</v>
      </c>
      <c r="B60" s="701">
        <v>0</v>
      </c>
      <c r="C60" s="701">
        <v>0</v>
      </c>
      <c r="D60" s="702">
        <v>0</v>
      </c>
      <c r="E60" s="703">
        <v>1</v>
      </c>
      <c r="F60" s="701">
        <v>0</v>
      </c>
      <c r="G60" s="702">
        <v>0</v>
      </c>
      <c r="H60" s="704">
        <v>0</v>
      </c>
      <c r="I60" s="701">
        <v>2.7349999999999999</v>
      </c>
      <c r="J60" s="702">
        <v>2.7349999999999999</v>
      </c>
      <c r="K60" s="712" t="s">
        <v>343</v>
      </c>
    </row>
    <row r="61" spans="1:11" ht="14.4" customHeight="1" thickBot="1" x14ac:dyDescent="0.35">
      <c r="A61" s="723" t="s">
        <v>387</v>
      </c>
      <c r="B61" s="701">
        <v>141</v>
      </c>
      <c r="C61" s="701">
        <v>161.89286999999999</v>
      </c>
      <c r="D61" s="702">
        <v>20.892869999999998</v>
      </c>
      <c r="E61" s="703">
        <v>1.1481763829780001</v>
      </c>
      <c r="F61" s="701">
        <v>150</v>
      </c>
      <c r="G61" s="702">
        <v>87.5</v>
      </c>
      <c r="H61" s="704">
        <v>8.0646500000000003</v>
      </c>
      <c r="I61" s="701">
        <v>97.399289999999993</v>
      </c>
      <c r="J61" s="702">
        <v>9.8992900000000006</v>
      </c>
      <c r="K61" s="705">
        <v>0.64932860000000003</v>
      </c>
    </row>
    <row r="62" spans="1:11" ht="14.4" customHeight="1" thickBot="1" x14ac:dyDescent="0.35">
      <c r="A62" s="722" t="s">
        <v>388</v>
      </c>
      <c r="B62" s="706">
        <v>596.97711311493197</v>
      </c>
      <c r="C62" s="706">
        <v>497.47876000000002</v>
      </c>
      <c r="D62" s="707">
        <v>-99.498353114932002</v>
      </c>
      <c r="E62" s="713">
        <v>0.83332970238000004</v>
      </c>
      <c r="F62" s="706">
        <v>450.43106513861898</v>
      </c>
      <c r="G62" s="707">
        <v>262.75145466419502</v>
      </c>
      <c r="H62" s="709">
        <v>1.57975</v>
      </c>
      <c r="I62" s="706">
        <v>301.65706999999998</v>
      </c>
      <c r="J62" s="707">
        <v>38.905615335805003</v>
      </c>
      <c r="K62" s="714">
        <v>0.66970751652500005</v>
      </c>
    </row>
    <row r="63" spans="1:11" ht="14.4" customHeight="1" thickBot="1" x14ac:dyDescent="0.35">
      <c r="A63" s="723" t="s">
        <v>389</v>
      </c>
      <c r="B63" s="701">
        <v>0</v>
      </c>
      <c r="C63" s="701">
        <v>13.492459999999999</v>
      </c>
      <c r="D63" s="702">
        <v>13.492459999999999</v>
      </c>
      <c r="E63" s="711" t="s">
        <v>329</v>
      </c>
      <c r="F63" s="701">
        <v>0</v>
      </c>
      <c r="G63" s="702">
        <v>0</v>
      </c>
      <c r="H63" s="704">
        <v>0.28075</v>
      </c>
      <c r="I63" s="701">
        <v>1.6697500000000001</v>
      </c>
      <c r="J63" s="702">
        <v>1.6697500000000001</v>
      </c>
      <c r="K63" s="712" t="s">
        <v>329</v>
      </c>
    </row>
    <row r="64" spans="1:11" ht="14.4" customHeight="1" thickBot="1" x14ac:dyDescent="0.35">
      <c r="A64" s="723" t="s">
        <v>390</v>
      </c>
      <c r="B64" s="701">
        <v>0</v>
      </c>
      <c r="C64" s="701">
        <v>6.5344300000000004</v>
      </c>
      <c r="D64" s="702">
        <v>6.5344300000000004</v>
      </c>
      <c r="E64" s="711" t="s">
        <v>329</v>
      </c>
      <c r="F64" s="701">
        <v>5.4351805350450002</v>
      </c>
      <c r="G64" s="702">
        <v>3.1705219787760002</v>
      </c>
      <c r="H64" s="704">
        <v>1.0465</v>
      </c>
      <c r="I64" s="701">
        <v>2.2173799999999999</v>
      </c>
      <c r="J64" s="702">
        <v>-0.95314197877600004</v>
      </c>
      <c r="K64" s="705">
        <v>0.40796804921199997</v>
      </c>
    </row>
    <row r="65" spans="1:11" ht="14.4" customHeight="1" thickBot="1" x14ac:dyDescent="0.35">
      <c r="A65" s="723" t="s">
        <v>391</v>
      </c>
      <c r="B65" s="701">
        <v>23.753853486930002</v>
      </c>
      <c r="C65" s="701">
        <v>15.39846</v>
      </c>
      <c r="D65" s="702">
        <v>-8.3553934869299997</v>
      </c>
      <c r="E65" s="703">
        <v>0.64825103044700005</v>
      </c>
      <c r="F65" s="701">
        <v>14.271396459393999</v>
      </c>
      <c r="G65" s="702">
        <v>8.3249812679800002</v>
      </c>
      <c r="H65" s="704">
        <v>0</v>
      </c>
      <c r="I65" s="701">
        <v>1.252</v>
      </c>
      <c r="J65" s="702">
        <v>-7.0729812679800004</v>
      </c>
      <c r="K65" s="705">
        <v>8.7727925122999997E-2</v>
      </c>
    </row>
    <row r="66" spans="1:11" ht="14.4" customHeight="1" thickBot="1" x14ac:dyDescent="0.35">
      <c r="A66" s="723" t="s">
        <v>392</v>
      </c>
      <c r="B66" s="701">
        <v>563.48721222313804</v>
      </c>
      <c r="C66" s="701">
        <v>439.86457000000001</v>
      </c>
      <c r="D66" s="702">
        <v>-123.622642223138</v>
      </c>
      <c r="E66" s="703">
        <v>0.78061145037199997</v>
      </c>
      <c r="F66" s="701">
        <v>411.20923580761303</v>
      </c>
      <c r="G66" s="702">
        <v>239.87205422110799</v>
      </c>
      <c r="H66" s="704">
        <v>0</v>
      </c>
      <c r="I66" s="701">
        <v>277.94589999999999</v>
      </c>
      <c r="J66" s="702">
        <v>38.073845778892</v>
      </c>
      <c r="K66" s="705">
        <v>0.67592329110500005</v>
      </c>
    </row>
    <row r="67" spans="1:11" ht="14.4" customHeight="1" thickBot="1" x14ac:dyDescent="0.35">
      <c r="A67" s="723" t="s">
        <v>393</v>
      </c>
      <c r="B67" s="701">
        <v>0</v>
      </c>
      <c r="C67" s="701">
        <v>2.2189100000000002</v>
      </c>
      <c r="D67" s="702">
        <v>2.2189100000000002</v>
      </c>
      <c r="E67" s="711" t="s">
        <v>329</v>
      </c>
      <c r="F67" s="701">
        <v>0</v>
      </c>
      <c r="G67" s="702">
        <v>0</v>
      </c>
      <c r="H67" s="704">
        <v>0</v>
      </c>
      <c r="I67" s="701">
        <v>1.089</v>
      </c>
      <c r="J67" s="702">
        <v>1.089</v>
      </c>
      <c r="K67" s="712" t="s">
        <v>329</v>
      </c>
    </row>
    <row r="68" spans="1:11" ht="14.4" customHeight="1" thickBot="1" x14ac:dyDescent="0.35">
      <c r="A68" s="723" t="s">
        <v>394</v>
      </c>
      <c r="B68" s="701">
        <v>9.7360474048629992</v>
      </c>
      <c r="C68" s="701">
        <v>19.969930000000002</v>
      </c>
      <c r="D68" s="702">
        <v>10.233882595136</v>
      </c>
      <c r="E68" s="703">
        <v>2.051133192924</v>
      </c>
      <c r="F68" s="701">
        <v>19.515252336564998</v>
      </c>
      <c r="G68" s="702">
        <v>11.38389719633</v>
      </c>
      <c r="H68" s="704">
        <v>0.2525</v>
      </c>
      <c r="I68" s="701">
        <v>17.483039999999999</v>
      </c>
      <c r="J68" s="702">
        <v>6.0991428036690003</v>
      </c>
      <c r="K68" s="705">
        <v>0.89586543378899997</v>
      </c>
    </row>
    <row r="69" spans="1:11" ht="14.4" customHeight="1" thickBot="1" x14ac:dyDescent="0.35">
      <c r="A69" s="722" t="s">
        <v>395</v>
      </c>
      <c r="B69" s="706">
        <v>636</v>
      </c>
      <c r="C69" s="706">
        <v>648.26899000000003</v>
      </c>
      <c r="D69" s="707">
        <v>12.268990000000001</v>
      </c>
      <c r="E69" s="713">
        <v>1.019290864779</v>
      </c>
      <c r="F69" s="706">
        <v>642.71451011008503</v>
      </c>
      <c r="G69" s="707">
        <v>374.91679756421598</v>
      </c>
      <c r="H69" s="709">
        <v>47.452680000000001</v>
      </c>
      <c r="I69" s="706">
        <v>392.98014000000001</v>
      </c>
      <c r="J69" s="707">
        <v>18.063342435782999</v>
      </c>
      <c r="K69" s="714">
        <v>0.61143810170500001</v>
      </c>
    </row>
    <row r="70" spans="1:11" ht="14.4" customHeight="1" thickBot="1" x14ac:dyDescent="0.35">
      <c r="A70" s="723" t="s">
        <v>396</v>
      </c>
      <c r="B70" s="701">
        <v>11</v>
      </c>
      <c r="C70" s="701">
        <v>5.3237800000000002</v>
      </c>
      <c r="D70" s="702">
        <v>-5.6762199999999998</v>
      </c>
      <c r="E70" s="703">
        <v>0.48398000000000002</v>
      </c>
      <c r="F70" s="701">
        <v>0</v>
      </c>
      <c r="G70" s="702">
        <v>0</v>
      </c>
      <c r="H70" s="704">
        <v>0.1186</v>
      </c>
      <c r="I70" s="701">
        <v>6.2595099999999997</v>
      </c>
      <c r="J70" s="702">
        <v>6.2595099999999997</v>
      </c>
      <c r="K70" s="712" t="s">
        <v>329</v>
      </c>
    </row>
    <row r="71" spans="1:11" ht="14.4" customHeight="1" thickBot="1" x14ac:dyDescent="0.35">
      <c r="A71" s="723" t="s">
        <v>397</v>
      </c>
      <c r="B71" s="701">
        <v>32</v>
      </c>
      <c r="C71" s="701">
        <v>42.658239999999999</v>
      </c>
      <c r="D71" s="702">
        <v>10.658239999999999</v>
      </c>
      <c r="E71" s="703">
        <v>1.33307</v>
      </c>
      <c r="F71" s="701">
        <v>47.714510110085001</v>
      </c>
      <c r="G71" s="702">
        <v>27.833464230882999</v>
      </c>
      <c r="H71" s="704">
        <v>2.7975099999999999</v>
      </c>
      <c r="I71" s="701">
        <v>28.942070000000001</v>
      </c>
      <c r="J71" s="702">
        <v>1.1086057691160001</v>
      </c>
      <c r="K71" s="705">
        <v>0.60656747671099998</v>
      </c>
    </row>
    <row r="72" spans="1:11" ht="14.4" customHeight="1" thickBot="1" x14ac:dyDescent="0.35">
      <c r="A72" s="723" t="s">
        <v>398</v>
      </c>
      <c r="B72" s="701">
        <v>0</v>
      </c>
      <c r="C72" s="701">
        <v>2.4139499999999998</v>
      </c>
      <c r="D72" s="702">
        <v>2.4139499999999998</v>
      </c>
      <c r="E72" s="711" t="s">
        <v>329</v>
      </c>
      <c r="F72" s="701">
        <v>0</v>
      </c>
      <c r="G72" s="702">
        <v>0</v>
      </c>
      <c r="H72" s="704">
        <v>0.34484999999999999</v>
      </c>
      <c r="I72" s="701">
        <v>1.5863100000000001</v>
      </c>
      <c r="J72" s="702">
        <v>1.5863100000000001</v>
      </c>
      <c r="K72" s="712" t="s">
        <v>329</v>
      </c>
    </row>
    <row r="73" spans="1:11" ht="14.4" customHeight="1" thickBot="1" x14ac:dyDescent="0.35">
      <c r="A73" s="723" t="s">
        <v>399</v>
      </c>
      <c r="B73" s="701">
        <v>0</v>
      </c>
      <c r="C73" s="701">
        <v>5.1494600000000004</v>
      </c>
      <c r="D73" s="702">
        <v>5.1494600000000004</v>
      </c>
      <c r="E73" s="711" t="s">
        <v>329</v>
      </c>
      <c r="F73" s="701">
        <v>0</v>
      </c>
      <c r="G73" s="702">
        <v>0</v>
      </c>
      <c r="H73" s="704">
        <v>0</v>
      </c>
      <c r="I73" s="701">
        <v>16.955970000000001</v>
      </c>
      <c r="J73" s="702">
        <v>16.955970000000001</v>
      </c>
      <c r="K73" s="712" t="s">
        <v>329</v>
      </c>
    </row>
    <row r="74" spans="1:11" ht="14.4" customHeight="1" thickBot="1" x14ac:dyDescent="0.35">
      <c r="A74" s="723" t="s">
        <v>400</v>
      </c>
      <c r="B74" s="701">
        <v>240</v>
      </c>
      <c r="C74" s="701">
        <v>240.79221999999999</v>
      </c>
      <c r="D74" s="702">
        <v>0.79222000000000004</v>
      </c>
      <c r="E74" s="703">
        <v>1.0033009166660001</v>
      </c>
      <c r="F74" s="701">
        <v>245</v>
      </c>
      <c r="G74" s="702">
        <v>142.916666666667</v>
      </c>
      <c r="H74" s="704">
        <v>18.585760000000001</v>
      </c>
      <c r="I74" s="701">
        <v>145.20618999999999</v>
      </c>
      <c r="J74" s="702">
        <v>2.2895233333329998</v>
      </c>
      <c r="K74" s="705">
        <v>0.59267832652999997</v>
      </c>
    </row>
    <row r="75" spans="1:11" ht="14.4" customHeight="1" thickBot="1" x14ac:dyDescent="0.35">
      <c r="A75" s="723" t="s">
        <v>401</v>
      </c>
      <c r="B75" s="701">
        <v>193</v>
      </c>
      <c r="C75" s="701">
        <v>206.95299</v>
      </c>
      <c r="D75" s="702">
        <v>13.95299</v>
      </c>
      <c r="E75" s="703">
        <v>1.072295284974</v>
      </c>
      <c r="F75" s="701">
        <v>205</v>
      </c>
      <c r="G75" s="702">
        <v>119.583333333333</v>
      </c>
      <c r="H75" s="704">
        <v>18.20374</v>
      </c>
      <c r="I75" s="701">
        <v>115.96167</v>
      </c>
      <c r="J75" s="702">
        <v>-3.6216633333330002</v>
      </c>
      <c r="K75" s="705">
        <v>0.56566668292599998</v>
      </c>
    </row>
    <row r="76" spans="1:11" ht="14.4" customHeight="1" thickBot="1" x14ac:dyDescent="0.35">
      <c r="A76" s="723" t="s">
        <v>402</v>
      </c>
      <c r="B76" s="701">
        <v>160</v>
      </c>
      <c r="C76" s="701">
        <v>144.97835000000001</v>
      </c>
      <c r="D76" s="702">
        <v>-15.021649999999999</v>
      </c>
      <c r="E76" s="703">
        <v>0.90611468750000002</v>
      </c>
      <c r="F76" s="701">
        <v>145</v>
      </c>
      <c r="G76" s="702">
        <v>84.583333333333002</v>
      </c>
      <c r="H76" s="704">
        <v>7.4022199999999998</v>
      </c>
      <c r="I76" s="701">
        <v>78.068420000000003</v>
      </c>
      <c r="J76" s="702">
        <v>-6.5149133333330003</v>
      </c>
      <c r="K76" s="705">
        <v>0.53840289655100004</v>
      </c>
    </row>
    <row r="77" spans="1:11" ht="14.4" customHeight="1" thickBot="1" x14ac:dyDescent="0.35">
      <c r="A77" s="721" t="s">
        <v>42</v>
      </c>
      <c r="B77" s="701">
        <v>2112.1255361949402</v>
      </c>
      <c r="C77" s="701">
        <v>2064.7739999999999</v>
      </c>
      <c r="D77" s="702">
        <v>-47.351536194939001</v>
      </c>
      <c r="E77" s="703">
        <v>0.97758109762699996</v>
      </c>
      <c r="F77" s="701">
        <v>2059.2849154575902</v>
      </c>
      <c r="G77" s="702">
        <v>1201.2495340169201</v>
      </c>
      <c r="H77" s="704">
        <v>133.49</v>
      </c>
      <c r="I77" s="701">
        <v>1196.269</v>
      </c>
      <c r="J77" s="702">
        <v>-4.9805340169230004</v>
      </c>
      <c r="K77" s="705">
        <v>0.58091475881700005</v>
      </c>
    </row>
    <row r="78" spans="1:11" ht="14.4" customHeight="1" thickBot="1" x14ac:dyDescent="0.35">
      <c r="A78" s="722" t="s">
        <v>403</v>
      </c>
      <c r="B78" s="706">
        <v>2112.1255361949402</v>
      </c>
      <c r="C78" s="706">
        <v>2064.7739999999999</v>
      </c>
      <c r="D78" s="707">
        <v>-47.351536194939001</v>
      </c>
      <c r="E78" s="713">
        <v>0.97758109762699996</v>
      </c>
      <c r="F78" s="706">
        <v>2059.2849154575902</v>
      </c>
      <c r="G78" s="707">
        <v>1201.2495340169201</v>
      </c>
      <c r="H78" s="709">
        <v>133.49</v>
      </c>
      <c r="I78" s="706">
        <v>1196.269</v>
      </c>
      <c r="J78" s="707">
        <v>-4.9805340169230004</v>
      </c>
      <c r="K78" s="714">
        <v>0.58091475881700005</v>
      </c>
    </row>
    <row r="79" spans="1:11" ht="14.4" customHeight="1" thickBot="1" x14ac:dyDescent="0.35">
      <c r="A79" s="723" t="s">
        <v>404</v>
      </c>
      <c r="B79" s="701">
        <v>668.99999999999704</v>
      </c>
      <c r="C79" s="701">
        <v>682.09500000000003</v>
      </c>
      <c r="D79" s="702">
        <v>13.095000000002001</v>
      </c>
      <c r="E79" s="703">
        <v>1.019573991031</v>
      </c>
      <c r="F79" s="701">
        <v>674.31564926578199</v>
      </c>
      <c r="G79" s="702">
        <v>393.35079540503898</v>
      </c>
      <c r="H79" s="704">
        <v>61.945999999999998</v>
      </c>
      <c r="I79" s="701">
        <v>399.4</v>
      </c>
      <c r="J79" s="702">
        <v>6.04920459496</v>
      </c>
      <c r="K79" s="705">
        <v>0.59230421307100001</v>
      </c>
    </row>
    <row r="80" spans="1:11" ht="14.4" customHeight="1" thickBot="1" x14ac:dyDescent="0.35">
      <c r="A80" s="723" t="s">
        <v>405</v>
      </c>
      <c r="B80" s="701">
        <v>363.12553619494702</v>
      </c>
      <c r="C80" s="701">
        <v>330.36599999999999</v>
      </c>
      <c r="D80" s="702">
        <v>-32.759536194946001</v>
      </c>
      <c r="E80" s="703">
        <v>0.90978454300300005</v>
      </c>
      <c r="F80" s="701">
        <v>351.29997738401403</v>
      </c>
      <c r="G80" s="702">
        <v>204.92498680734101</v>
      </c>
      <c r="H80" s="704">
        <v>36.826999999999998</v>
      </c>
      <c r="I80" s="701">
        <v>218.649</v>
      </c>
      <c r="J80" s="702">
        <v>13.724013192657999</v>
      </c>
      <c r="K80" s="705">
        <v>0.62239969847999999</v>
      </c>
    </row>
    <row r="81" spans="1:11" ht="14.4" customHeight="1" thickBot="1" x14ac:dyDescent="0.35">
      <c r="A81" s="723" t="s">
        <v>406</v>
      </c>
      <c r="B81" s="701">
        <v>1080</v>
      </c>
      <c r="C81" s="701">
        <v>1052.3130000000001</v>
      </c>
      <c r="D81" s="702">
        <v>-27.686999999994999</v>
      </c>
      <c r="E81" s="703">
        <v>0.97436388888799996</v>
      </c>
      <c r="F81" s="701">
        <v>1033.6692888077901</v>
      </c>
      <c r="G81" s="702">
        <v>602.97375180454401</v>
      </c>
      <c r="H81" s="704">
        <v>34.716999999999999</v>
      </c>
      <c r="I81" s="701">
        <v>578.22000000000105</v>
      </c>
      <c r="J81" s="702">
        <v>-24.753751804543001</v>
      </c>
      <c r="K81" s="705">
        <v>0.55938587540499995</v>
      </c>
    </row>
    <row r="82" spans="1:11" ht="14.4" customHeight="1" thickBot="1" x14ac:dyDescent="0.35">
      <c r="A82" s="724" t="s">
        <v>407</v>
      </c>
      <c r="B82" s="706">
        <v>5259.9918590626303</v>
      </c>
      <c r="C82" s="706">
        <v>5383.8413700000001</v>
      </c>
      <c r="D82" s="707">
        <v>123.849510937369</v>
      </c>
      <c r="E82" s="713">
        <v>1.0235455708400001</v>
      </c>
      <c r="F82" s="706">
        <v>5249.0974240441601</v>
      </c>
      <c r="G82" s="707">
        <v>3061.9734973590898</v>
      </c>
      <c r="H82" s="709">
        <v>652.83861999999999</v>
      </c>
      <c r="I82" s="706">
        <v>3563.9723100000001</v>
      </c>
      <c r="J82" s="707">
        <v>501.998812640913</v>
      </c>
      <c r="K82" s="714">
        <v>0.67896859632899997</v>
      </c>
    </row>
    <row r="83" spans="1:11" ht="14.4" customHeight="1" thickBot="1" x14ac:dyDescent="0.35">
      <c r="A83" s="721" t="s">
        <v>45</v>
      </c>
      <c r="B83" s="701">
        <v>1293.7232480673999</v>
      </c>
      <c r="C83" s="701">
        <v>1345.0175899999999</v>
      </c>
      <c r="D83" s="702">
        <v>51.294341932605001</v>
      </c>
      <c r="E83" s="703">
        <v>1.0396486203740001</v>
      </c>
      <c r="F83" s="701">
        <v>1207.7475549445601</v>
      </c>
      <c r="G83" s="702">
        <v>704.51940705099605</v>
      </c>
      <c r="H83" s="704">
        <v>182.90871999999999</v>
      </c>
      <c r="I83" s="701">
        <v>1092.0735199999999</v>
      </c>
      <c r="J83" s="702">
        <v>387.55411294900699</v>
      </c>
      <c r="K83" s="705">
        <v>0.90422333336799998</v>
      </c>
    </row>
    <row r="84" spans="1:11" ht="14.4" customHeight="1" thickBot="1" x14ac:dyDescent="0.35">
      <c r="A84" s="725" t="s">
        <v>408</v>
      </c>
      <c r="B84" s="701">
        <v>1293.7232480673999</v>
      </c>
      <c r="C84" s="701">
        <v>1345.0175899999999</v>
      </c>
      <c r="D84" s="702">
        <v>51.294341932605001</v>
      </c>
      <c r="E84" s="703">
        <v>1.0396486203740001</v>
      </c>
      <c r="F84" s="701">
        <v>1207.7475549445601</v>
      </c>
      <c r="G84" s="702">
        <v>704.51940705099605</v>
      </c>
      <c r="H84" s="704">
        <v>182.90871999999999</v>
      </c>
      <c r="I84" s="701">
        <v>1092.0735199999999</v>
      </c>
      <c r="J84" s="702">
        <v>387.55411294900699</v>
      </c>
      <c r="K84" s="705">
        <v>0.90422333336799998</v>
      </c>
    </row>
    <row r="85" spans="1:11" ht="14.4" customHeight="1" thickBot="1" x14ac:dyDescent="0.35">
      <c r="A85" s="723" t="s">
        <v>409</v>
      </c>
      <c r="B85" s="701">
        <v>1106.8419164725599</v>
      </c>
      <c r="C85" s="701">
        <v>1048.64724</v>
      </c>
      <c r="D85" s="702">
        <v>-58.194676472559003</v>
      </c>
      <c r="E85" s="703">
        <v>0.94742277500799998</v>
      </c>
      <c r="F85" s="701">
        <v>919.73474333954096</v>
      </c>
      <c r="G85" s="702">
        <v>536.51193361473202</v>
      </c>
      <c r="H85" s="704">
        <v>138.55769000000001</v>
      </c>
      <c r="I85" s="701">
        <v>886.71621000000198</v>
      </c>
      <c r="J85" s="702">
        <v>350.20427638527002</v>
      </c>
      <c r="K85" s="705">
        <v>0.96409993905400004</v>
      </c>
    </row>
    <row r="86" spans="1:11" ht="14.4" customHeight="1" thickBot="1" x14ac:dyDescent="0.35">
      <c r="A86" s="723" t="s">
        <v>410</v>
      </c>
      <c r="B86" s="701">
        <v>18.867882738235998</v>
      </c>
      <c r="C86" s="701">
        <v>88.741770000000002</v>
      </c>
      <c r="D86" s="702">
        <v>69.873887261763002</v>
      </c>
      <c r="E86" s="703">
        <v>4.7033242272680003</v>
      </c>
      <c r="F86" s="701">
        <v>73.956877380758996</v>
      </c>
      <c r="G86" s="702">
        <v>43.141511805443002</v>
      </c>
      <c r="H86" s="704">
        <v>15.5954</v>
      </c>
      <c r="I86" s="701">
        <v>37.737740000000002</v>
      </c>
      <c r="J86" s="702">
        <v>-5.4037718054420001</v>
      </c>
      <c r="K86" s="705">
        <v>0.51026681136999996</v>
      </c>
    </row>
    <row r="87" spans="1:11" ht="14.4" customHeight="1" thickBot="1" x14ac:dyDescent="0.35">
      <c r="A87" s="723" t="s">
        <v>411</v>
      </c>
      <c r="B87" s="701">
        <v>86.013448856598998</v>
      </c>
      <c r="C87" s="701">
        <v>133.09497999999999</v>
      </c>
      <c r="D87" s="702">
        <v>47.081531143401001</v>
      </c>
      <c r="E87" s="703">
        <v>1.547374064977</v>
      </c>
      <c r="F87" s="701">
        <v>146.740457882398</v>
      </c>
      <c r="G87" s="702">
        <v>85.598600431397998</v>
      </c>
      <c r="H87" s="704">
        <v>24.80256</v>
      </c>
      <c r="I87" s="701">
        <v>121.55171</v>
      </c>
      <c r="J87" s="702">
        <v>35.953109568601</v>
      </c>
      <c r="K87" s="705">
        <v>0.82834490060900001</v>
      </c>
    </row>
    <row r="88" spans="1:11" ht="14.4" customHeight="1" thickBot="1" x14ac:dyDescent="0.35">
      <c r="A88" s="723" t="s">
        <v>412</v>
      </c>
      <c r="B88" s="701">
        <v>74.999999999999005</v>
      </c>
      <c r="C88" s="701">
        <v>74.533600000000007</v>
      </c>
      <c r="D88" s="702">
        <v>-0.466399999999</v>
      </c>
      <c r="E88" s="703">
        <v>0.99378133333300001</v>
      </c>
      <c r="F88" s="701">
        <v>67.315476341866002</v>
      </c>
      <c r="G88" s="702">
        <v>39.267361199421003</v>
      </c>
      <c r="H88" s="704">
        <v>3.9530699999999999</v>
      </c>
      <c r="I88" s="701">
        <v>45.44838</v>
      </c>
      <c r="J88" s="702">
        <v>6.1810188005780002</v>
      </c>
      <c r="K88" s="705">
        <v>0.67515499361800002</v>
      </c>
    </row>
    <row r="89" spans="1:11" ht="14.4" customHeight="1" thickBot="1" x14ac:dyDescent="0.35">
      <c r="A89" s="723" t="s">
        <v>413</v>
      </c>
      <c r="B89" s="701">
        <v>7</v>
      </c>
      <c r="C89" s="701">
        <v>0</v>
      </c>
      <c r="D89" s="702">
        <v>-7</v>
      </c>
      <c r="E89" s="703">
        <v>0</v>
      </c>
      <c r="F89" s="701">
        <v>0</v>
      </c>
      <c r="G89" s="702">
        <v>0</v>
      </c>
      <c r="H89" s="704">
        <v>0</v>
      </c>
      <c r="I89" s="701">
        <v>0.61948000000000003</v>
      </c>
      <c r="J89" s="702">
        <v>0.61948000000000003</v>
      </c>
      <c r="K89" s="712" t="s">
        <v>343</v>
      </c>
    </row>
    <row r="90" spans="1:11" ht="14.4" customHeight="1" thickBot="1" x14ac:dyDescent="0.35">
      <c r="A90" s="726" t="s">
        <v>46</v>
      </c>
      <c r="B90" s="706">
        <v>0</v>
      </c>
      <c r="C90" s="706">
        <v>114.97320999999999</v>
      </c>
      <c r="D90" s="707">
        <v>114.97320999999999</v>
      </c>
      <c r="E90" s="708" t="s">
        <v>329</v>
      </c>
      <c r="F90" s="706">
        <v>0</v>
      </c>
      <c r="G90" s="707">
        <v>0</v>
      </c>
      <c r="H90" s="709">
        <v>24.635000000000002</v>
      </c>
      <c r="I90" s="706">
        <v>127.82299999999999</v>
      </c>
      <c r="J90" s="707">
        <v>127.82299999999999</v>
      </c>
      <c r="K90" s="710" t="s">
        <v>329</v>
      </c>
    </row>
    <row r="91" spans="1:11" ht="14.4" customHeight="1" thickBot="1" x14ac:dyDescent="0.35">
      <c r="A91" s="722" t="s">
        <v>414</v>
      </c>
      <c r="B91" s="706">
        <v>0</v>
      </c>
      <c r="C91" s="706">
        <v>53.457000000000001</v>
      </c>
      <c r="D91" s="707">
        <v>53.457000000000001</v>
      </c>
      <c r="E91" s="708" t="s">
        <v>329</v>
      </c>
      <c r="F91" s="706">
        <v>0</v>
      </c>
      <c r="G91" s="707">
        <v>0</v>
      </c>
      <c r="H91" s="709">
        <v>0.79200000000000004</v>
      </c>
      <c r="I91" s="706">
        <v>34.954999999999998</v>
      </c>
      <c r="J91" s="707">
        <v>34.954999999999998</v>
      </c>
      <c r="K91" s="710" t="s">
        <v>329</v>
      </c>
    </row>
    <row r="92" spans="1:11" ht="14.4" customHeight="1" thickBot="1" x14ac:dyDescent="0.35">
      <c r="A92" s="723" t="s">
        <v>415</v>
      </c>
      <c r="B92" s="701">
        <v>0</v>
      </c>
      <c r="C92" s="701">
        <v>36.082000000000001</v>
      </c>
      <c r="D92" s="702">
        <v>36.082000000000001</v>
      </c>
      <c r="E92" s="711" t="s">
        <v>329</v>
      </c>
      <c r="F92" s="701">
        <v>0</v>
      </c>
      <c r="G92" s="702">
        <v>0</v>
      </c>
      <c r="H92" s="704">
        <v>0.79200000000000004</v>
      </c>
      <c r="I92" s="701">
        <v>34.954999999999998</v>
      </c>
      <c r="J92" s="702">
        <v>34.954999999999998</v>
      </c>
      <c r="K92" s="712" t="s">
        <v>329</v>
      </c>
    </row>
    <row r="93" spans="1:11" ht="14.4" customHeight="1" thickBot="1" x14ac:dyDescent="0.35">
      <c r="A93" s="723" t="s">
        <v>416</v>
      </c>
      <c r="B93" s="701">
        <v>0</v>
      </c>
      <c r="C93" s="701">
        <v>17.375</v>
      </c>
      <c r="D93" s="702">
        <v>17.375</v>
      </c>
      <c r="E93" s="711" t="s">
        <v>329</v>
      </c>
      <c r="F93" s="701">
        <v>0</v>
      </c>
      <c r="G93" s="702">
        <v>0</v>
      </c>
      <c r="H93" s="704">
        <v>0</v>
      </c>
      <c r="I93" s="701">
        <v>0</v>
      </c>
      <c r="J93" s="702">
        <v>0</v>
      </c>
      <c r="K93" s="712" t="s">
        <v>329</v>
      </c>
    </row>
    <row r="94" spans="1:11" ht="14.4" customHeight="1" thickBot="1" x14ac:dyDescent="0.35">
      <c r="A94" s="722" t="s">
        <v>417</v>
      </c>
      <c r="B94" s="706">
        <v>0</v>
      </c>
      <c r="C94" s="706">
        <v>61.516210000000001</v>
      </c>
      <c r="D94" s="707">
        <v>61.516210000000001</v>
      </c>
      <c r="E94" s="708" t="s">
        <v>329</v>
      </c>
      <c r="F94" s="706">
        <v>0</v>
      </c>
      <c r="G94" s="707">
        <v>0</v>
      </c>
      <c r="H94" s="709">
        <v>23.843</v>
      </c>
      <c r="I94" s="706">
        <v>92.867999999999995</v>
      </c>
      <c r="J94" s="707">
        <v>92.867999999999995</v>
      </c>
      <c r="K94" s="710" t="s">
        <v>329</v>
      </c>
    </row>
    <row r="95" spans="1:11" ht="14.4" customHeight="1" thickBot="1" x14ac:dyDescent="0.35">
      <c r="A95" s="723" t="s">
        <v>418</v>
      </c>
      <c r="B95" s="701">
        <v>0</v>
      </c>
      <c r="C95" s="701">
        <v>33.857999999999997</v>
      </c>
      <c r="D95" s="702">
        <v>33.857999999999997</v>
      </c>
      <c r="E95" s="711" t="s">
        <v>329</v>
      </c>
      <c r="F95" s="701">
        <v>0</v>
      </c>
      <c r="G95" s="702">
        <v>0</v>
      </c>
      <c r="H95" s="704">
        <v>23.843</v>
      </c>
      <c r="I95" s="701">
        <v>92.867999999999995</v>
      </c>
      <c r="J95" s="702">
        <v>92.867999999999995</v>
      </c>
      <c r="K95" s="712" t="s">
        <v>329</v>
      </c>
    </row>
    <row r="96" spans="1:11" ht="14.4" customHeight="1" thickBot="1" x14ac:dyDescent="0.35">
      <c r="A96" s="723" t="s">
        <v>419</v>
      </c>
      <c r="B96" s="701">
        <v>0</v>
      </c>
      <c r="C96" s="701">
        <v>27.65821</v>
      </c>
      <c r="D96" s="702">
        <v>27.65821</v>
      </c>
      <c r="E96" s="711" t="s">
        <v>329</v>
      </c>
      <c r="F96" s="701">
        <v>0</v>
      </c>
      <c r="G96" s="702">
        <v>0</v>
      </c>
      <c r="H96" s="704">
        <v>0</v>
      </c>
      <c r="I96" s="701">
        <v>0</v>
      </c>
      <c r="J96" s="702">
        <v>0</v>
      </c>
      <c r="K96" s="712" t="s">
        <v>329</v>
      </c>
    </row>
    <row r="97" spans="1:11" ht="14.4" customHeight="1" thickBot="1" x14ac:dyDescent="0.35">
      <c r="A97" s="721" t="s">
        <v>47</v>
      </c>
      <c r="B97" s="701">
        <v>3966.2686109952401</v>
      </c>
      <c r="C97" s="701">
        <v>3923.8505700000001</v>
      </c>
      <c r="D97" s="702">
        <v>-42.418040995237</v>
      </c>
      <c r="E97" s="703">
        <v>0.98930530300499997</v>
      </c>
      <c r="F97" s="701">
        <v>4041.3498690995898</v>
      </c>
      <c r="G97" s="702">
        <v>2357.4540903081001</v>
      </c>
      <c r="H97" s="704">
        <v>445.29489999999998</v>
      </c>
      <c r="I97" s="701">
        <v>2344.0757899999999</v>
      </c>
      <c r="J97" s="702">
        <v>-13.378300308092999</v>
      </c>
      <c r="K97" s="705">
        <v>0.58002297893599997</v>
      </c>
    </row>
    <row r="98" spans="1:11" ht="14.4" customHeight="1" thickBot="1" x14ac:dyDescent="0.35">
      <c r="A98" s="722" t="s">
        <v>420</v>
      </c>
      <c r="B98" s="706">
        <v>0.303682732959</v>
      </c>
      <c r="C98" s="706">
        <v>1.72</v>
      </c>
      <c r="D98" s="707">
        <v>1.4163172670399999</v>
      </c>
      <c r="E98" s="713">
        <v>5.6638057199930003</v>
      </c>
      <c r="F98" s="706">
        <v>0</v>
      </c>
      <c r="G98" s="707">
        <v>0</v>
      </c>
      <c r="H98" s="709">
        <v>0</v>
      </c>
      <c r="I98" s="706">
        <v>0</v>
      </c>
      <c r="J98" s="707">
        <v>0</v>
      </c>
      <c r="K98" s="714">
        <v>0</v>
      </c>
    </row>
    <row r="99" spans="1:11" ht="14.4" customHeight="1" thickBot="1" x14ac:dyDescent="0.35">
      <c r="A99" s="723" t="s">
        <v>421</v>
      </c>
      <c r="B99" s="701">
        <v>0.303682732959</v>
      </c>
      <c r="C99" s="701">
        <v>1.72</v>
      </c>
      <c r="D99" s="702">
        <v>1.4163172670399999</v>
      </c>
      <c r="E99" s="703">
        <v>5.6638057199930003</v>
      </c>
      <c r="F99" s="701">
        <v>0</v>
      </c>
      <c r="G99" s="702">
        <v>0</v>
      </c>
      <c r="H99" s="704">
        <v>0</v>
      </c>
      <c r="I99" s="701">
        <v>0</v>
      </c>
      <c r="J99" s="702">
        <v>0</v>
      </c>
      <c r="K99" s="705">
        <v>0</v>
      </c>
    </row>
    <row r="100" spans="1:11" ht="14.4" customHeight="1" thickBot="1" x14ac:dyDescent="0.35">
      <c r="A100" s="722" t="s">
        <v>422</v>
      </c>
      <c r="B100" s="706">
        <v>29.281793395316999</v>
      </c>
      <c r="C100" s="706">
        <v>28.922129999999999</v>
      </c>
      <c r="D100" s="707">
        <v>-0.35966339531699998</v>
      </c>
      <c r="E100" s="713">
        <v>0.98771716641499996</v>
      </c>
      <c r="F100" s="706">
        <v>29.125370736415999</v>
      </c>
      <c r="G100" s="707">
        <v>16.989799596242001</v>
      </c>
      <c r="H100" s="709">
        <v>2.3386999999999998</v>
      </c>
      <c r="I100" s="706">
        <v>19.047609999999999</v>
      </c>
      <c r="J100" s="707">
        <v>2.0578104037570002</v>
      </c>
      <c r="K100" s="714">
        <v>0.65398686843700005</v>
      </c>
    </row>
    <row r="101" spans="1:11" ht="14.4" customHeight="1" thickBot="1" x14ac:dyDescent="0.35">
      <c r="A101" s="723" t="s">
        <v>423</v>
      </c>
      <c r="B101" s="701">
        <v>12.433618070883</v>
      </c>
      <c r="C101" s="701">
        <v>12.6441</v>
      </c>
      <c r="D101" s="702">
        <v>0.210481929116</v>
      </c>
      <c r="E101" s="703">
        <v>1.016928453802</v>
      </c>
      <c r="F101" s="701">
        <v>12.229160277304</v>
      </c>
      <c r="G101" s="702">
        <v>7.1336768284270002</v>
      </c>
      <c r="H101" s="704">
        <v>0.58340000000000003</v>
      </c>
      <c r="I101" s="701">
        <v>7.3749000000000002</v>
      </c>
      <c r="J101" s="702">
        <v>0.24122317157199999</v>
      </c>
      <c r="K101" s="705">
        <v>0.60305857743000002</v>
      </c>
    </row>
    <row r="102" spans="1:11" ht="14.4" customHeight="1" thickBot="1" x14ac:dyDescent="0.35">
      <c r="A102" s="723" t="s">
        <v>424</v>
      </c>
      <c r="B102" s="701">
        <v>16.848175324433001</v>
      </c>
      <c r="C102" s="701">
        <v>16.278030000000001</v>
      </c>
      <c r="D102" s="702">
        <v>-0.57014532443300003</v>
      </c>
      <c r="E102" s="703">
        <v>0.96615981769799997</v>
      </c>
      <c r="F102" s="701">
        <v>16.896210459111</v>
      </c>
      <c r="G102" s="702">
        <v>9.8561227678150001</v>
      </c>
      <c r="H102" s="704">
        <v>1.7553000000000001</v>
      </c>
      <c r="I102" s="701">
        <v>11.67271</v>
      </c>
      <c r="J102" s="702">
        <v>1.816587232184</v>
      </c>
      <c r="K102" s="705">
        <v>0.69084781041499999</v>
      </c>
    </row>
    <row r="103" spans="1:11" ht="14.4" customHeight="1" thickBot="1" x14ac:dyDescent="0.35">
      <c r="A103" s="722" t="s">
        <v>425</v>
      </c>
      <c r="B103" s="706">
        <v>109</v>
      </c>
      <c r="C103" s="706">
        <v>101.57241999999999</v>
      </c>
      <c r="D103" s="707">
        <v>-7.4275799999999998</v>
      </c>
      <c r="E103" s="713">
        <v>0.93185706422000003</v>
      </c>
      <c r="F103" s="706">
        <v>123.096483269587</v>
      </c>
      <c r="G103" s="707">
        <v>71.806281907257997</v>
      </c>
      <c r="H103" s="709">
        <v>13.01633</v>
      </c>
      <c r="I103" s="706">
        <v>82.356449999999995</v>
      </c>
      <c r="J103" s="707">
        <v>10.550168092741</v>
      </c>
      <c r="K103" s="714">
        <v>0.669039828048</v>
      </c>
    </row>
    <row r="104" spans="1:11" ht="14.4" customHeight="1" thickBot="1" x14ac:dyDescent="0.35">
      <c r="A104" s="723" t="s">
        <v>426</v>
      </c>
      <c r="B104" s="701">
        <v>47</v>
      </c>
      <c r="C104" s="701">
        <v>51.03</v>
      </c>
      <c r="D104" s="702">
        <v>4.0299999999990002</v>
      </c>
      <c r="E104" s="703">
        <v>1.0857446808510001</v>
      </c>
      <c r="F104" s="701">
        <v>53.665352112675997</v>
      </c>
      <c r="G104" s="702">
        <v>31.304788732394002</v>
      </c>
      <c r="H104" s="704">
        <v>12.69</v>
      </c>
      <c r="I104" s="701">
        <v>38.340000000000003</v>
      </c>
      <c r="J104" s="702">
        <v>7.0352112676049998</v>
      </c>
      <c r="K104" s="705">
        <v>0.71442743764100003</v>
      </c>
    </row>
    <row r="105" spans="1:11" ht="14.4" customHeight="1" thickBot="1" x14ac:dyDescent="0.35">
      <c r="A105" s="723" t="s">
        <v>427</v>
      </c>
      <c r="B105" s="701">
        <v>62</v>
      </c>
      <c r="C105" s="701">
        <v>50.54242</v>
      </c>
      <c r="D105" s="702">
        <v>-11.45758</v>
      </c>
      <c r="E105" s="703">
        <v>0.81520032257999997</v>
      </c>
      <c r="F105" s="701">
        <v>69.431131156909998</v>
      </c>
      <c r="G105" s="702">
        <v>40.501493174864002</v>
      </c>
      <c r="H105" s="704">
        <v>0.32633000000000001</v>
      </c>
      <c r="I105" s="701">
        <v>44.016449999999999</v>
      </c>
      <c r="J105" s="702">
        <v>3.5149568251350001</v>
      </c>
      <c r="K105" s="705">
        <v>0.63395841701699995</v>
      </c>
    </row>
    <row r="106" spans="1:11" ht="14.4" customHeight="1" thickBot="1" x14ac:dyDescent="0.35">
      <c r="A106" s="722" t="s">
        <v>428</v>
      </c>
      <c r="B106" s="706">
        <v>2606.9422968009599</v>
      </c>
      <c r="C106" s="706">
        <v>2435.32953</v>
      </c>
      <c r="D106" s="707">
        <v>-171.612766800956</v>
      </c>
      <c r="E106" s="713">
        <v>0.93417086100699998</v>
      </c>
      <c r="F106" s="706">
        <v>2645.1940870142498</v>
      </c>
      <c r="G106" s="707">
        <v>1543.02988409164</v>
      </c>
      <c r="H106" s="709">
        <v>204.79051000000001</v>
      </c>
      <c r="I106" s="706">
        <v>1484.06492</v>
      </c>
      <c r="J106" s="707">
        <v>-58.964964091642997</v>
      </c>
      <c r="K106" s="714">
        <v>0.561041976951</v>
      </c>
    </row>
    <row r="107" spans="1:11" ht="14.4" customHeight="1" thickBot="1" x14ac:dyDescent="0.35">
      <c r="A107" s="723" t="s">
        <v>429</v>
      </c>
      <c r="B107" s="701">
        <v>1419</v>
      </c>
      <c r="C107" s="701">
        <v>1404.5047999999999</v>
      </c>
      <c r="D107" s="702">
        <v>-14.495200000000001</v>
      </c>
      <c r="E107" s="703">
        <v>0.98978491895700005</v>
      </c>
      <c r="F107" s="701">
        <v>1598.02625845184</v>
      </c>
      <c r="G107" s="702">
        <v>932.18198409690399</v>
      </c>
      <c r="H107" s="704">
        <v>129.69047</v>
      </c>
      <c r="I107" s="701">
        <v>915.285310000001</v>
      </c>
      <c r="J107" s="702">
        <v>-16.896674096902998</v>
      </c>
      <c r="K107" s="705">
        <v>0.572759868718</v>
      </c>
    </row>
    <row r="108" spans="1:11" ht="14.4" customHeight="1" thickBot="1" x14ac:dyDescent="0.35">
      <c r="A108" s="723" t="s">
        <v>430</v>
      </c>
      <c r="B108" s="701">
        <v>0</v>
      </c>
      <c r="C108" s="701">
        <v>0.60499999999999998</v>
      </c>
      <c r="D108" s="702">
        <v>0.60499999999999998</v>
      </c>
      <c r="E108" s="711" t="s">
        <v>329</v>
      </c>
      <c r="F108" s="701">
        <v>0.60875979414299997</v>
      </c>
      <c r="G108" s="702">
        <v>0.35510987991699999</v>
      </c>
      <c r="H108" s="704">
        <v>0</v>
      </c>
      <c r="I108" s="701">
        <v>1.2705</v>
      </c>
      <c r="J108" s="702">
        <v>0.91539012008200005</v>
      </c>
      <c r="K108" s="705">
        <v>2.0870300769229999</v>
      </c>
    </row>
    <row r="109" spans="1:11" ht="14.4" customHeight="1" thickBot="1" x14ac:dyDescent="0.35">
      <c r="A109" s="723" t="s">
        <v>431</v>
      </c>
      <c r="B109" s="701">
        <v>0</v>
      </c>
      <c r="C109" s="701">
        <v>0</v>
      </c>
      <c r="D109" s="702">
        <v>0</v>
      </c>
      <c r="E109" s="703">
        <v>1</v>
      </c>
      <c r="F109" s="701">
        <v>0</v>
      </c>
      <c r="G109" s="702">
        <v>0</v>
      </c>
      <c r="H109" s="704">
        <v>0</v>
      </c>
      <c r="I109" s="701">
        <v>3.6779999999999999</v>
      </c>
      <c r="J109" s="702">
        <v>3.6779999999999999</v>
      </c>
      <c r="K109" s="712" t="s">
        <v>343</v>
      </c>
    </row>
    <row r="110" spans="1:11" ht="14.4" customHeight="1" thickBot="1" x14ac:dyDescent="0.35">
      <c r="A110" s="723" t="s">
        <v>432</v>
      </c>
      <c r="B110" s="701">
        <v>1187.9422968009601</v>
      </c>
      <c r="C110" s="701">
        <v>1030.21973</v>
      </c>
      <c r="D110" s="702">
        <v>-157.72256680095501</v>
      </c>
      <c r="E110" s="703">
        <v>0.86723044778699998</v>
      </c>
      <c r="F110" s="701">
        <v>1046.55906876827</v>
      </c>
      <c r="G110" s="702">
        <v>610.49279011482304</v>
      </c>
      <c r="H110" s="704">
        <v>75.100040000000007</v>
      </c>
      <c r="I110" s="701">
        <v>563.83110999999997</v>
      </c>
      <c r="J110" s="702">
        <v>-46.661680114821998</v>
      </c>
      <c r="K110" s="705">
        <v>0.53874752684799998</v>
      </c>
    </row>
    <row r="111" spans="1:11" ht="14.4" customHeight="1" thickBot="1" x14ac:dyDescent="0.35">
      <c r="A111" s="722" t="s">
        <v>433</v>
      </c>
      <c r="B111" s="706">
        <v>1220.00181571597</v>
      </c>
      <c r="C111" s="706">
        <v>1321.8163199999999</v>
      </c>
      <c r="D111" s="707">
        <v>101.814504284029</v>
      </c>
      <c r="E111" s="713">
        <v>1.083454387503</v>
      </c>
      <c r="F111" s="706">
        <v>1243.9339280793399</v>
      </c>
      <c r="G111" s="707">
        <v>725.62812471294899</v>
      </c>
      <c r="H111" s="709">
        <v>225.14936</v>
      </c>
      <c r="I111" s="706">
        <v>758.60681000000102</v>
      </c>
      <c r="J111" s="707">
        <v>32.978685287051</v>
      </c>
      <c r="K111" s="714">
        <v>0.60984493860599998</v>
      </c>
    </row>
    <row r="112" spans="1:11" ht="14.4" customHeight="1" thickBot="1" x14ac:dyDescent="0.35">
      <c r="A112" s="723" t="s">
        <v>434</v>
      </c>
      <c r="B112" s="701">
        <v>0.78999999999899995</v>
      </c>
      <c r="C112" s="701">
        <v>32.215339999999998</v>
      </c>
      <c r="D112" s="702">
        <v>31.425339999999998</v>
      </c>
      <c r="E112" s="703">
        <v>40.778911392405</v>
      </c>
      <c r="F112" s="701">
        <v>26.143257044260999</v>
      </c>
      <c r="G112" s="702">
        <v>15.250233275818999</v>
      </c>
      <c r="H112" s="704">
        <v>0</v>
      </c>
      <c r="I112" s="701">
        <v>15.367000000000001</v>
      </c>
      <c r="J112" s="702">
        <v>0.11676672418</v>
      </c>
      <c r="K112" s="705">
        <v>0.58779975172800003</v>
      </c>
    </row>
    <row r="113" spans="1:11" ht="14.4" customHeight="1" thickBot="1" x14ac:dyDescent="0.35">
      <c r="A113" s="723" t="s">
        <v>435</v>
      </c>
      <c r="B113" s="701">
        <v>842.19913695192599</v>
      </c>
      <c r="C113" s="701">
        <v>834.58237999999994</v>
      </c>
      <c r="D113" s="702">
        <v>-7.6167569519259999</v>
      </c>
      <c r="E113" s="703">
        <v>0.99095610928800004</v>
      </c>
      <c r="F113" s="701">
        <v>757.65534414862896</v>
      </c>
      <c r="G113" s="702">
        <v>441.96561742003303</v>
      </c>
      <c r="H113" s="704">
        <v>156.90356</v>
      </c>
      <c r="I113" s="701">
        <v>503.11021000000102</v>
      </c>
      <c r="J113" s="702">
        <v>61.144592579966996</v>
      </c>
      <c r="K113" s="705">
        <v>0.66403571740800005</v>
      </c>
    </row>
    <row r="114" spans="1:11" ht="14.4" customHeight="1" thickBot="1" x14ac:dyDescent="0.35">
      <c r="A114" s="723" t="s">
        <v>436</v>
      </c>
      <c r="B114" s="701">
        <v>3</v>
      </c>
      <c r="C114" s="701">
        <v>0.47799999999999998</v>
      </c>
      <c r="D114" s="702">
        <v>-2.5219999999999998</v>
      </c>
      <c r="E114" s="703">
        <v>0.15933333333300001</v>
      </c>
      <c r="F114" s="701">
        <v>1.0451502481279999</v>
      </c>
      <c r="G114" s="702">
        <v>0.60967097807500004</v>
      </c>
      <c r="H114" s="704">
        <v>0</v>
      </c>
      <c r="I114" s="701">
        <v>3.806</v>
      </c>
      <c r="J114" s="702">
        <v>3.1963290219239999</v>
      </c>
      <c r="K114" s="705">
        <v>3.6415816834129999</v>
      </c>
    </row>
    <row r="115" spans="1:11" ht="14.4" customHeight="1" thickBot="1" x14ac:dyDescent="0.35">
      <c r="A115" s="723" t="s">
        <v>437</v>
      </c>
      <c r="B115" s="701">
        <v>3.0097546339329999</v>
      </c>
      <c r="C115" s="701">
        <v>0.58079999999900001</v>
      </c>
      <c r="D115" s="702">
        <v>-2.4289546339329999</v>
      </c>
      <c r="E115" s="703">
        <v>0.19297254116699999</v>
      </c>
      <c r="F115" s="701">
        <v>0</v>
      </c>
      <c r="G115" s="702">
        <v>0</v>
      </c>
      <c r="H115" s="704">
        <v>0.995</v>
      </c>
      <c r="I115" s="701">
        <v>0.995</v>
      </c>
      <c r="J115" s="702">
        <v>0.995</v>
      </c>
      <c r="K115" s="712" t="s">
        <v>343</v>
      </c>
    </row>
    <row r="116" spans="1:11" ht="14.4" customHeight="1" thickBot="1" x14ac:dyDescent="0.35">
      <c r="A116" s="723" t="s">
        <v>438</v>
      </c>
      <c r="B116" s="701">
        <v>371.00292413011101</v>
      </c>
      <c r="C116" s="701">
        <v>453.95979999999997</v>
      </c>
      <c r="D116" s="702">
        <v>82.956875869887995</v>
      </c>
      <c r="E116" s="703">
        <v>1.2236016766290001</v>
      </c>
      <c r="F116" s="701">
        <v>459.09017663832202</v>
      </c>
      <c r="G116" s="702">
        <v>267.80260303902099</v>
      </c>
      <c r="H116" s="704">
        <v>67.250799999999998</v>
      </c>
      <c r="I116" s="701">
        <v>235.32859999999999</v>
      </c>
      <c r="J116" s="702">
        <v>-32.474003039020999</v>
      </c>
      <c r="K116" s="705">
        <v>0.51259776831399995</v>
      </c>
    </row>
    <row r="117" spans="1:11" ht="14.4" customHeight="1" thickBot="1" x14ac:dyDescent="0.35">
      <c r="A117" s="722" t="s">
        <v>439</v>
      </c>
      <c r="B117" s="706">
        <v>0.73902235003399996</v>
      </c>
      <c r="C117" s="706">
        <v>34.490169999998997</v>
      </c>
      <c r="D117" s="707">
        <v>33.751147649964999</v>
      </c>
      <c r="E117" s="713">
        <v>46.669995837606002</v>
      </c>
      <c r="F117" s="706">
        <v>0</v>
      </c>
      <c r="G117" s="707">
        <v>0</v>
      </c>
      <c r="H117" s="709">
        <v>0</v>
      </c>
      <c r="I117" s="706">
        <v>0</v>
      </c>
      <c r="J117" s="707">
        <v>0</v>
      </c>
      <c r="K117" s="710" t="s">
        <v>329</v>
      </c>
    </row>
    <row r="118" spans="1:11" ht="14.4" customHeight="1" thickBot="1" x14ac:dyDescent="0.35">
      <c r="A118" s="723" t="s">
        <v>440</v>
      </c>
      <c r="B118" s="701">
        <v>0.73902235003399996</v>
      </c>
      <c r="C118" s="701">
        <v>0</v>
      </c>
      <c r="D118" s="702">
        <v>-0.73902235003399996</v>
      </c>
      <c r="E118" s="703">
        <v>0</v>
      </c>
      <c r="F118" s="701">
        <v>0</v>
      </c>
      <c r="G118" s="702">
        <v>0</v>
      </c>
      <c r="H118" s="704">
        <v>0</v>
      </c>
      <c r="I118" s="701">
        <v>0</v>
      </c>
      <c r="J118" s="702">
        <v>0</v>
      </c>
      <c r="K118" s="705">
        <v>0</v>
      </c>
    </row>
    <row r="119" spans="1:11" ht="14.4" customHeight="1" thickBot="1" x14ac:dyDescent="0.35">
      <c r="A119" s="723" t="s">
        <v>441</v>
      </c>
      <c r="B119" s="701">
        <v>0</v>
      </c>
      <c r="C119" s="701">
        <v>0.22151999999999999</v>
      </c>
      <c r="D119" s="702">
        <v>0.22151999999999999</v>
      </c>
      <c r="E119" s="711" t="s">
        <v>343</v>
      </c>
      <c r="F119" s="701">
        <v>0</v>
      </c>
      <c r="G119" s="702">
        <v>0</v>
      </c>
      <c r="H119" s="704">
        <v>0</v>
      </c>
      <c r="I119" s="701">
        <v>0</v>
      </c>
      <c r="J119" s="702">
        <v>0</v>
      </c>
      <c r="K119" s="712" t="s">
        <v>329</v>
      </c>
    </row>
    <row r="120" spans="1:11" ht="14.4" customHeight="1" thickBot="1" x14ac:dyDescent="0.35">
      <c r="A120" s="723" t="s">
        <v>442</v>
      </c>
      <c r="B120" s="701">
        <v>0</v>
      </c>
      <c r="C120" s="701">
        <v>34.268649999998999</v>
      </c>
      <c r="D120" s="702">
        <v>34.268649999998999</v>
      </c>
      <c r="E120" s="711" t="s">
        <v>343</v>
      </c>
      <c r="F120" s="701">
        <v>0</v>
      </c>
      <c r="G120" s="702">
        <v>0</v>
      </c>
      <c r="H120" s="704">
        <v>0</v>
      </c>
      <c r="I120" s="701">
        <v>0</v>
      </c>
      <c r="J120" s="702">
        <v>0</v>
      </c>
      <c r="K120" s="705">
        <v>0</v>
      </c>
    </row>
    <row r="121" spans="1:11" ht="14.4" customHeight="1" thickBot="1" x14ac:dyDescent="0.35">
      <c r="A121" s="720" t="s">
        <v>48</v>
      </c>
      <c r="B121" s="701">
        <v>76904</v>
      </c>
      <c r="C121" s="701">
        <v>83264.394780000002</v>
      </c>
      <c r="D121" s="702">
        <v>6360.3947799999696</v>
      </c>
      <c r="E121" s="703">
        <v>1.0827056431390001</v>
      </c>
      <c r="F121" s="701">
        <v>86984.247786130494</v>
      </c>
      <c r="G121" s="702">
        <v>50740.811208576102</v>
      </c>
      <c r="H121" s="704">
        <v>9094.5872199999994</v>
      </c>
      <c r="I121" s="701">
        <v>52696.448620000097</v>
      </c>
      <c r="J121" s="702">
        <v>1955.63741142394</v>
      </c>
      <c r="K121" s="705">
        <v>0.60581599497799998</v>
      </c>
    </row>
    <row r="122" spans="1:11" ht="14.4" customHeight="1" thickBot="1" x14ac:dyDescent="0.35">
      <c r="A122" s="726" t="s">
        <v>443</v>
      </c>
      <c r="B122" s="706">
        <v>56603</v>
      </c>
      <c r="C122" s="706">
        <v>61880.392999999996</v>
      </c>
      <c r="D122" s="707">
        <v>5277.39299999995</v>
      </c>
      <c r="E122" s="713">
        <v>1.0932352172140001</v>
      </c>
      <c r="F122" s="706">
        <v>64028.127786130499</v>
      </c>
      <c r="G122" s="707">
        <v>37349.741208576103</v>
      </c>
      <c r="H122" s="709">
        <v>6690.8140000000003</v>
      </c>
      <c r="I122" s="706">
        <v>38770.600879999998</v>
      </c>
      <c r="J122" s="707">
        <v>1420.85967142391</v>
      </c>
      <c r="K122" s="714">
        <v>0.60552451274999997</v>
      </c>
    </row>
    <row r="123" spans="1:11" ht="14.4" customHeight="1" thickBot="1" x14ac:dyDescent="0.35">
      <c r="A123" s="722" t="s">
        <v>444</v>
      </c>
      <c r="B123" s="706">
        <v>56403</v>
      </c>
      <c r="C123" s="706">
        <v>61666.321000000004</v>
      </c>
      <c r="D123" s="707">
        <v>5263.3209999999499</v>
      </c>
      <c r="E123" s="713">
        <v>1.0933163306910001</v>
      </c>
      <c r="F123" s="706">
        <v>63766.999999999804</v>
      </c>
      <c r="G123" s="707">
        <v>37197.416666666599</v>
      </c>
      <c r="H123" s="709">
        <v>6674.2269999999999</v>
      </c>
      <c r="I123" s="706">
        <v>38575.998</v>
      </c>
      <c r="J123" s="707">
        <v>1378.58133333347</v>
      </c>
      <c r="K123" s="714">
        <v>0.60495237348399999</v>
      </c>
    </row>
    <row r="124" spans="1:11" ht="14.4" customHeight="1" thickBot="1" x14ac:dyDescent="0.35">
      <c r="A124" s="723" t="s">
        <v>445</v>
      </c>
      <c r="B124" s="701">
        <v>56403</v>
      </c>
      <c r="C124" s="701">
        <v>61666.321000000004</v>
      </c>
      <c r="D124" s="702">
        <v>5263.3209999999499</v>
      </c>
      <c r="E124" s="703">
        <v>1.0933163306910001</v>
      </c>
      <c r="F124" s="701">
        <v>63766.999999999804</v>
      </c>
      <c r="G124" s="702">
        <v>37197.416666666599</v>
      </c>
      <c r="H124" s="704">
        <v>6674.2269999999999</v>
      </c>
      <c r="I124" s="701">
        <v>38575.998</v>
      </c>
      <c r="J124" s="702">
        <v>1378.58133333347</v>
      </c>
      <c r="K124" s="705">
        <v>0.60495237348399999</v>
      </c>
    </row>
    <row r="125" spans="1:11" ht="14.4" customHeight="1" thickBot="1" x14ac:dyDescent="0.35">
      <c r="A125" s="722" t="s">
        <v>446</v>
      </c>
      <c r="B125" s="706">
        <v>0</v>
      </c>
      <c r="C125" s="706">
        <v>0</v>
      </c>
      <c r="D125" s="707">
        <v>0</v>
      </c>
      <c r="E125" s="713">
        <v>1</v>
      </c>
      <c r="F125" s="706">
        <v>0</v>
      </c>
      <c r="G125" s="707">
        <v>0</v>
      </c>
      <c r="H125" s="709">
        <v>0</v>
      </c>
      <c r="I125" s="706">
        <v>-3.9701200000000001</v>
      </c>
      <c r="J125" s="707">
        <v>-3.9701200000000001</v>
      </c>
      <c r="K125" s="710" t="s">
        <v>343</v>
      </c>
    </row>
    <row r="126" spans="1:11" ht="14.4" customHeight="1" thickBot="1" x14ac:dyDescent="0.35">
      <c r="A126" s="723" t="s">
        <v>447</v>
      </c>
      <c r="B126" s="701">
        <v>0</v>
      </c>
      <c r="C126" s="701">
        <v>0</v>
      </c>
      <c r="D126" s="702">
        <v>0</v>
      </c>
      <c r="E126" s="703">
        <v>1</v>
      </c>
      <c r="F126" s="701">
        <v>0</v>
      </c>
      <c r="G126" s="702">
        <v>0</v>
      </c>
      <c r="H126" s="704">
        <v>0</v>
      </c>
      <c r="I126" s="701">
        <v>-3.9701200000000001</v>
      </c>
      <c r="J126" s="702">
        <v>-3.9701200000000001</v>
      </c>
      <c r="K126" s="712" t="s">
        <v>343</v>
      </c>
    </row>
    <row r="127" spans="1:11" ht="14.4" customHeight="1" thickBot="1" x14ac:dyDescent="0.35">
      <c r="A127" s="722" t="s">
        <v>448</v>
      </c>
      <c r="B127" s="706">
        <v>43</v>
      </c>
      <c r="C127" s="706">
        <v>94.799999999999002</v>
      </c>
      <c r="D127" s="707">
        <v>51.8</v>
      </c>
      <c r="E127" s="713">
        <v>2.2046511627899998</v>
      </c>
      <c r="F127" s="706">
        <v>109.15678613068</v>
      </c>
      <c r="G127" s="707">
        <v>63.674791909562998</v>
      </c>
      <c r="H127" s="709">
        <v>0</v>
      </c>
      <c r="I127" s="706">
        <v>105.6</v>
      </c>
      <c r="J127" s="707">
        <v>41.925208090436001</v>
      </c>
      <c r="K127" s="714">
        <v>0.96741580384699999</v>
      </c>
    </row>
    <row r="128" spans="1:11" ht="14.4" customHeight="1" thickBot="1" x14ac:dyDescent="0.35">
      <c r="A128" s="723" t="s">
        <v>449</v>
      </c>
      <c r="B128" s="701">
        <v>43</v>
      </c>
      <c r="C128" s="701">
        <v>94.799999999999002</v>
      </c>
      <c r="D128" s="702">
        <v>51.8</v>
      </c>
      <c r="E128" s="703">
        <v>2.2046511627899998</v>
      </c>
      <c r="F128" s="701">
        <v>109.15678613068</v>
      </c>
      <c r="G128" s="702">
        <v>63.674791909562998</v>
      </c>
      <c r="H128" s="704">
        <v>0</v>
      </c>
      <c r="I128" s="701">
        <v>105.6</v>
      </c>
      <c r="J128" s="702">
        <v>41.925208090436001</v>
      </c>
      <c r="K128" s="705">
        <v>0.96741580384699999</v>
      </c>
    </row>
    <row r="129" spans="1:11" ht="14.4" customHeight="1" thickBot="1" x14ac:dyDescent="0.35">
      <c r="A129" s="722" t="s">
        <v>450</v>
      </c>
      <c r="B129" s="706">
        <v>157</v>
      </c>
      <c r="C129" s="706">
        <v>87.772000000000006</v>
      </c>
      <c r="D129" s="707">
        <v>-69.227999999999994</v>
      </c>
      <c r="E129" s="713">
        <v>0.55905732484000004</v>
      </c>
      <c r="F129" s="706">
        <v>151.971</v>
      </c>
      <c r="G129" s="707">
        <v>88.649749999999997</v>
      </c>
      <c r="H129" s="709">
        <v>14.391999999999999</v>
      </c>
      <c r="I129" s="706">
        <v>86.222999999999999</v>
      </c>
      <c r="J129" s="707">
        <v>-2.4267499999990001</v>
      </c>
      <c r="K129" s="714">
        <v>0.56736482618299999</v>
      </c>
    </row>
    <row r="130" spans="1:11" ht="14.4" customHeight="1" thickBot="1" x14ac:dyDescent="0.35">
      <c r="A130" s="723" t="s">
        <v>451</v>
      </c>
      <c r="B130" s="701">
        <v>157</v>
      </c>
      <c r="C130" s="701">
        <v>87.772000000000006</v>
      </c>
      <c r="D130" s="702">
        <v>-69.227999999999994</v>
      </c>
      <c r="E130" s="703">
        <v>0.55905732484000004</v>
      </c>
      <c r="F130" s="701">
        <v>151.971</v>
      </c>
      <c r="G130" s="702">
        <v>88.649749999999997</v>
      </c>
      <c r="H130" s="704">
        <v>14.391999999999999</v>
      </c>
      <c r="I130" s="701">
        <v>86.222999999999999</v>
      </c>
      <c r="J130" s="702">
        <v>-2.4267499999990001</v>
      </c>
      <c r="K130" s="705">
        <v>0.56736482618299999</v>
      </c>
    </row>
    <row r="131" spans="1:11" ht="14.4" customHeight="1" thickBot="1" x14ac:dyDescent="0.35">
      <c r="A131" s="725" t="s">
        <v>452</v>
      </c>
      <c r="B131" s="701">
        <v>0</v>
      </c>
      <c r="C131" s="701">
        <v>31.5</v>
      </c>
      <c r="D131" s="702">
        <v>31.5</v>
      </c>
      <c r="E131" s="711" t="s">
        <v>343</v>
      </c>
      <c r="F131" s="701">
        <v>0</v>
      </c>
      <c r="G131" s="702">
        <v>0</v>
      </c>
      <c r="H131" s="704">
        <v>2.25</v>
      </c>
      <c r="I131" s="701">
        <v>6.75</v>
      </c>
      <c r="J131" s="702">
        <v>6.75</v>
      </c>
      <c r="K131" s="712" t="s">
        <v>329</v>
      </c>
    </row>
    <row r="132" spans="1:11" ht="14.4" customHeight="1" thickBot="1" x14ac:dyDescent="0.35">
      <c r="A132" s="723" t="s">
        <v>453</v>
      </c>
      <c r="B132" s="701">
        <v>0</v>
      </c>
      <c r="C132" s="701">
        <v>31.5</v>
      </c>
      <c r="D132" s="702">
        <v>31.5</v>
      </c>
      <c r="E132" s="711" t="s">
        <v>343</v>
      </c>
      <c r="F132" s="701">
        <v>0</v>
      </c>
      <c r="G132" s="702">
        <v>0</v>
      </c>
      <c r="H132" s="704">
        <v>2.25</v>
      </c>
      <c r="I132" s="701">
        <v>6.75</v>
      </c>
      <c r="J132" s="702">
        <v>6.75</v>
      </c>
      <c r="K132" s="712" t="s">
        <v>329</v>
      </c>
    </row>
    <row r="133" spans="1:11" ht="14.4" customHeight="1" thickBot="1" x14ac:dyDescent="0.35">
      <c r="A133" s="721" t="s">
        <v>454</v>
      </c>
      <c r="B133" s="701">
        <v>19173</v>
      </c>
      <c r="C133" s="701">
        <v>20148.920320000001</v>
      </c>
      <c r="D133" s="702">
        <v>975.92032000002303</v>
      </c>
      <c r="E133" s="703">
        <v>1.05090076253</v>
      </c>
      <c r="F133" s="701">
        <v>21680.78</v>
      </c>
      <c r="G133" s="702">
        <v>12647.121666666701</v>
      </c>
      <c r="H133" s="704">
        <v>2270.00155</v>
      </c>
      <c r="I133" s="701">
        <v>13152.68209</v>
      </c>
      <c r="J133" s="702">
        <v>505.56042333335199</v>
      </c>
      <c r="K133" s="705">
        <v>0.60665170210599995</v>
      </c>
    </row>
    <row r="134" spans="1:11" ht="14.4" customHeight="1" thickBot="1" x14ac:dyDescent="0.35">
      <c r="A134" s="722" t="s">
        <v>455</v>
      </c>
      <c r="B134" s="706">
        <v>5074.99999999998</v>
      </c>
      <c r="C134" s="706">
        <v>5559.7140399999998</v>
      </c>
      <c r="D134" s="707">
        <v>484.71404000002002</v>
      </c>
      <c r="E134" s="713">
        <v>1.095510155665</v>
      </c>
      <c r="F134" s="706">
        <v>5739.0300000000097</v>
      </c>
      <c r="G134" s="707">
        <v>3347.7675000000099</v>
      </c>
      <c r="H134" s="709">
        <v>600.88229999999999</v>
      </c>
      <c r="I134" s="706">
        <v>3481.94497</v>
      </c>
      <c r="J134" s="707">
        <v>134.17746999999699</v>
      </c>
      <c r="K134" s="714">
        <v>0.60671315013100002</v>
      </c>
    </row>
    <row r="135" spans="1:11" ht="14.4" customHeight="1" thickBot="1" x14ac:dyDescent="0.35">
      <c r="A135" s="723" t="s">
        <v>456</v>
      </c>
      <c r="B135" s="701">
        <v>5074.99999999998</v>
      </c>
      <c r="C135" s="701">
        <v>5559.7140399999998</v>
      </c>
      <c r="D135" s="702">
        <v>484.71404000002002</v>
      </c>
      <c r="E135" s="703">
        <v>1.095510155665</v>
      </c>
      <c r="F135" s="701">
        <v>5739.0300000000097</v>
      </c>
      <c r="G135" s="702">
        <v>3347.7675000000099</v>
      </c>
      <c r="H135" s="704">
        <v>600.88229999999999</v>
      </c>
      <c r="I135" s="701">
        <v>3481.94497</v>
      </c>
      <c r="J135" s="702">
        <v>134.17746999999699</v>
      </c>
      <c r="K135" s="705">
        <v>0.60671315013100002</v>
      </c>
    </row>
    <row r="136" spans="1:11" ht="14.4" customHeight="1" thickBot="1" x14ac:dyDescent="0.35">
      <c r="A136" s="722" t="s">
        <v>457</v>
      </c>
      <c r="B136" s="706">
        <v>14098</v>
      </c>
      <c r="C136" s="706">
        <v>14589.20628</v>
      </c>
      <c r="D136" s="707">
        <v>491.20628000000198</v>
      </c>
      <c r="E136" s="713">
        <v>1.034842266988</v>
      </c>
      <c r="F136" s="706">
        <v>15941.75</v>
      </c>
      <c r="G136" s="707">
        <v>9299.3541666666606</v>
      </c>
      <c r="H136" s="709">
        <v>1669.11925</v>
      </c>
      <c r="I136" s="706">
        <v>9672.0870000000104</v>
      </c>
      <c r="J136" s="707">
        <v>372.732833333352</v>
      </c>
      <c r="K136" s="714">
        <v>0.60671425659</v>
      </c>
    </row>
    <row r="137" spans="1:11" ht="14.4" customHeight="1" thickBot="1" x14ac:dyDescent="0.35">
      <c r="A137" s="723" t="s">
        <v>458</v>
      </c>
      <c r="B137" s="701">
        <v>14098</v>
      </c>
      <c r="C137" s="701">
        <v>14589.20628</v>
      </c>
      <c r="D137" s="702">
        <v>491.20628000000198</v>
      </c>
      <c r="E137" s="703">
        <v>1.034842266988</v>
      </c>
      <c r="F137" s="701">
        <v>15941.75</v>
      </c>
      <c r="G137" s="702">
        <v>9299.3541666666606</v>
      </c>
      <c r="H137" s="704">
        <v>1669.11925</v>
      </c>
      <c r="I137" s="701">
        <v>9672.0870000000104</v>
      </c>
      <c r="J137" s="702">
        <v>372.732833333352</v>
      </c>
      <c r="K137" s="705">
        <v>0.60671425659</v>
      </c>
    </row>
    <row r="138" spans="1:11" ht="14.4" customHeight="1" thickBot="1" x14ac:dyDescent="0.35">
      <c r="A138" s="722" t="s">
        <v>459</v>
      </c>
      <c r="B138" s="706">
        <v>0</v>
      </c>
      <c r="C138" s="706">
        <v>0</v>
      </c>
      <c r="D138" s="707">
        <v>0</v>
      </c>
      <c r="E138" s="713">
        <v>1</v>
      </c>
      <c r="F138" s="706">
        <v>0</v>
      </c>
      <c r="G138" s="707">
        <v>0</v>
      </c>
      <c r="H138" s="709">
        <v>0</v>
      </c>
      <c r="I138" s="706">
        <v>-0.35727999999999999</v>
      </c>
      <c r="J138" s="707">
        <v>-0.35727999999999999</v>
      </c>
      <c r="K138" s="710" t="s">
        <v>343</v>
      </c>
    </row>
    <row r="139" spans="1:11" ht="14.4" customHeight="1" thickBot="1" x14ac:dyDescent="0.35">
      <c r="A139" s="723" t="s">
        <v>460</v>
      </c>
      <c r="B139" s="701">
        <v>0</v>
      </c>
      <c r="C139" s="701">
        <v>0</v>
      </c>
      <c r="D139" s="702">
        <v>0</v>
      </c>
      <c r="E139" s="703">
        <v>1</v>
      </c>
      <c r="F139" s="701">
        <v>0</v>
      </c>
      <c r="G139" s="702">
        <v>0</v>
      </c>
      <c r="H139" s="704">
        <v>0</v>
      </c>
      <c r="I139" s="701">
        <v>-0.35727999999999999</v>
      </c>
      <c r="J139" s="702">
        <v>-0.35727999999999999</v>
      </c>
      <c r="K139" s="712" t="s">
        <v>343</v>
      </c>
    </row>
    <row r="140" spans="1:11" ht="14.4" customHeight="1" thickBot="1" x14ac:dyDescent="0.35">
      <c r="A140" s="722" t="s">
        <v>461</v>
      </c>
      <c r="B140" s="706">
        <v>0</v>
      </c>
      <c r="C140" s="706">
        <v>0</v>
      </c>
      <c r="D140" s="707">
        <v>0</v>
      </c>
      <c r="E140" s="713">
        <v>1</v>
      </c>
      <c r="F140" s="706">
        <v>0</v>
      </c>
      <c r="G140" s="707">
        <v>0</v>
      </c>
      <c r="H140" s="709">
        <v>0</v>
      </c>
      <c r="I140" s="706">
        <v>-0.99260000000000004</v>
      </c>
      <c r="J140" s="707">
        <v>-0.99260000000000004</v>
      </c>
      <c r="K140" s="710" t="s">
        <v>343</v>
      </c>
    </row>
    <row r="141" spans="1:11" ht="14.4" customHeight="1" thickBot="1" x14ac:dyDescent="0.35">
      <c r="A141" s="723" t="s">
        <v>462</v>
      </c>
      <c r="B141" s="701">
        <v>0</v>
      </c>
      <c r="C141" s="701">
        <v>0</v>
      </c>
      <c r="D141" s="702">
        <v>0</v>
      </c>
      <c r="E141" s="703">
        <v>1</v>
      </c>
      <c r="F141" s="701">
        <v>0</v>
      </c>
      <c r="G141" s="702">
        <v>0</v>
      </c>
      <c r="H141" s="704">
        <v>0</v>
      </c>
      <c r="I141" s="701">
        <v>-0.99260000000000004</v>
      </c>
      <c r="J141" s="702">
        <v>-0.99260000000000004</v>
      </c>
      <c r="K141" s="712" t="s">
        <v>343</v>
      </c>
    </row>
    <row r="142" spans="1:11" ht="14.4" customHeight="1" thickBot="1" x14ac:dyDescent="0.35">
      <c r="A142" s="721" t="s">
        <v>463</v>
      </c>
      <c r="B142" s="701">
        <v>1128</v>
      </c>
      <c r="C142" s="701">
        <v>1235.0814600000001</v>
      </c>
      <c r="D142" s="702">
        <v>107.081459999999</v>
      </c>
      <c r="E142" s="703">
        <v>1.0949303723399999</v>
      </c>
      <c r="F142" s="701">
        <v>1275.3399999999999</v>
      </c>
      <c r="G142" s="702">
        <v>743.948333333336</v>
      </c>
      <c r="H142" s="704">
        <v>133.77167</v>
      </c>
      <c r="I142" s="701">
        <v>773.16565000000105</v>
      </c>
      <c r="J142" s="702">
        <v>29.217316666664001</v>
      </c>
      <c r="K142" s="705">
        <v>0.60624276663400001</v>
      </c>
    </row>
    <row r="143" spans="1:11" ht="14.4" customHeight="1" thickBot="1" x14ac:dyDescent="0.35">
      <c r="A143" s="722" t="s">
        <v>464</v>
      </c>
      <c r="B143" s="706">
        <v>1128</v>
      </c>
      <c r="C143" s="706">
        <v>1235.0814600000001</v>
      </c>
      <c r="D143" s="707">
        <v>107.081459999999</v>
      </c>
      <c r="E143" s="713">
        <v>1.0949303723399999</v>
      </c>
      <c r="F143" s="706">
        <v>1275.3399999999999</v>
      </c>
      <c r="G143" s="707">
        <v>743.948333333336</v>
      </c>
      <c r="H143" s="709">
        <v>133.77167</v>
      </c>
      <c r="I143" s="706">
        <v>773.16565000000105</v>
      </c>
      <c r="J143" s="707">
        <v>29.217316666664001</v>
      </c>
      <c r="K143" s="714">
        <v>0.60624276663400001</v>
      </c>
    </row>
    <row r="144" spans="1:11" ht="14.4" customHeight="1" thickBot="1" x14ac:dyDescent="0.35">
      <c r="A144" s="723" t="s">
        <v>465</v>
      </c>
      <c r="B144" s="701">
        <v>1128</v>
      </c>
      <c r="C144" s="701">
        <v>1235.0814600000001</v>
      </c>
      <c r="D144" s="702">
        <v>107.081459999999</v>
      </c>
      <c r="E144" s="703">
        <v>1.0949303723399999</v>
      </c>
      <c r="F144" s="701">
        <v>1275.3399999999999</v>
      </c>
      <c r="G144" s="702">
        <v>743.948333333336</v>
      </c>
      <c r="H144" s="704">
        <v>133.77167</v>
      </c>
      <c r="I144" s="701">
        <v>773.16565000000105</v>
      </c>
      <c r="J144" s="702">
        <v>29.217316666664001</v>
      </c>
      <c r="K144" s="705">
        <v>0.60624276663400001</v>
      </c>
    </row>
    <row r="145" spans="1:11" ht="14.4" customHeight="1" thickBot="1" x14ac:dyDescent="0.35">
      <c r="A145" s="720" t="s">
        <v>466</v>
      </c>
      <c r="B145" s="701">
        <v>0</v>
      </c>
      <c r="C145" s="701">
        <v>127.83924</v>
      </c>
      <c r="D145" s="702">
        <v>127.83924</v>
      </c>
      <c r="E145" s="711" t="s">
        <v>329</v>
      </c>
      <c r="F145" s="701">
        <v>32.044649479946003</v>
      </c>
      <c r="G145" s="702">
        <v>18.692712196635</v>
      </c>
      <c r="H145" s="704">
        <v>15.826000000000001</v>
      </c>
      <c r="I145" s="701">
        <v>69.242620000000002</v>
      </c>
      <c r="J145" s="702">
        <v>50.549907803364</v>
      </c>
      <c r="K145" s="705">
        <v>2.1608168952920002</v>
      </c>
    </row>
    <row r="146" spans="1:11" ht="14.4" customHeight="1" thickBot="1" x14ac:dyDescent="0.35">
      <c r="A146" s="721" t="s">
        <v>467</v>
      </c>
      <c r="B146" s="701">
        <v>0</v>
      </c>
      <c r="C146" s="701">
        <v>127.83924</v>
      </c>
      <c r="D146" s="702">
        <v>127.83924</v>
      </c>
      <c r="E146" s="711" t="s">
        <v>329</v>
      </c>
      <c r="F146" s="701">
        <v>32.044649479946003</v>
      </c>
      <c r="G146" s="702">
        <v>18.692712196635</v>
      </c>
      <c r="H146" s="704">
        <v>15.826000000000001</v>
      </c>
      <c r="I146" s="701">
        <v>69.242620000000002</v>
      </c>
      <c r="J146" s="702">
        <v>50.549907803364</v>
      </c>
      <c r="K146" s="705">
        <v>2.1608168952920002</v>
      </c>
    </row>
    <row r="147" spans="1:11" ht="14.4" customHeight="1" thickBot="1" x14ac:dyDescent="0.35">
      <c r="A147" s="722" t="s">
        <v>468</v>
      </c>
      <c r="B147" s="706">
        <v>0</v>
      </c>
      <c r="C147" s="706">
        <v>60.032240000000002</v>
      </c>
      <c r="D147" s="707">
        <v>60.032240000000002</v>
      </c>
      <c r="E147" s="708" t="s">
        <v>329</v>
      </c>
      <c r="F147" s="706">
        <v>12.207057510517</v>
      </c>
      <c r="G147" s="707">
        <v>7.1207835478010004</v>
      </c>
      <c r="H147" s="709">
        <v>10.199999999999999</v>
      </c>
      <c r="I147" s="706">
        <v>22.849620000000002</v>
      </c>
      <c r="J147" s="707">
        <v>15.728836452197999</v>
      </c>
      <c r="K147" s="714">
        <v>1.871836843589</v>
      </c>
    </row>
    <row r="148" spans="1:11" ht="14.4" customHeight="1" thickBot="1" x14ac:dyDescent="0.35">
      <c r="A148" s="723" t="s">
        <v>469</v>
      </c>
      <c r="B148" s="701">
        <v>0</v>
      </c>
      <c r="C148" s="701">
        <v>1.3531599999999999</v>
      </c>
      <c r="D148" s="702">
        <v>1.3531599999999999</v>
      </c>
      <c r="E148" s="711" t="s">
        <v>329</v>
      </c>
      <c r="F148" s="701">
        <v>0</v>
      </c>
      <c r="G148" s="702">
        <v>0</v>
      </c>
      <c r="H148" s="704">
        <v>0</v>
      </c>
      <c r="I148" s="701">
        <v>1.72102</v>
      </c>
      <c r="J148" s="702">
        <v>1.72102</v>
      </c>
      <c r="K148" s="712" t="s">
        <v>329</v>
      </c>
    </row>
    <row r="149" spans="1:11" ht="14.4" customHeight="1" thickBot="1" x14ac:dyDescent="0.35">
      <c r="A149" s="723" t="s">
        <v>470</v>
      </c>
      <c r="B149" s="701">
        <v>0</v>
      </c>
      <c r="C149" s="701">
        <v>0</v>
      </c>
      <c r="D149" s="702">
        <v>0</v>
      </c>
      <c r="E149" s="703">
        <v>1</v>
      </c>
      <c r="F149" s="701">
        <v>0</v>
      </c>
      <c r="G149" s="702">
        <v>0</v>
      </c>
      <c r="H149" s="704">
        <v>0</v>
      </c>
      <c r="I149" s="701">
        <v>-0.63800000000000001</v>
      </c>
      <c r="J149" s="702">
        <v>-0.63800000000000001</v>
      </c>
      <c r="K149" s="712" t="s">
        <v>343</v>
      </c>
    </row>
    <row r="150" spans="1:11" ht="14.4" customHeight="1" thickBot="1" x14ac:dyDescent="0.35">
      <c r="A150" s="723" t="s">
        <v>471</v>
      </c>
      <c r="B150" s="701">
        <v>0</v>
      </c>
      <c r="C150" s="701">
        <v>6.4499999999990001</v>
      </c>
      <c r="D150" s="702">
        <v>6.4499999999990001</v>
      </c>
      <c r="E150" s="711" t="s">
        <v>329</v>
      </c>
      <c r="F150" s="701">
        <v>0</v>
      </c>
      <c r="G150" s="702">
        <v>0</v>
      </c>
      <c r="H150" s="704">
        <v>0</v>
      </c>
      <c r="I150" s="701">
        <v>1.2</v>
      </c>
      <c r="J150" s="702">
        <v>1.2</v>
      </c>
      <c r="K150" s="712" t="s">
        <v>329</v>
      </c>
    </row>
    <row r="151" spans="1:11" ht="14.4" customHeight="1" thickBot="1" x14ac:dyDescent="0.35">
      <c r="A151" s="723" t="s">
        <v>472</v>
      </c>
      <c r="B151" s="701">
        <v>0</v>
      </c>
      <c r="C151" s="701">
        <v>39.149000000000001</v>
      </c>
      <c r="D151" s="702">
        <v>39.149000000000001</v>
      </c>
      <c r="E151" s="711" t="s">
        <v>329</v>
      </c>
      <c r="F151" s="701">
        <v>0</v>
      </c>
      <c r="G151" s="702">
        <v>0</v>
      </c>
      <c r="H151" s="704">
        <v>10.199999999999999</v>
      </c>
      <c r="I151" s="701">
        <v>14.016</v>
      </c>
      <c r="J151" s="702">
        <v>14.016</v>
      </c>
      <c r="K151" s="712" t="s">
        <v>329</v>
      </c>
    </row>
    <row r="152" spans="1:11" ht="14.4" customHeight="1" thickBot="1" x14ac:dyDescent="0.35">
      <c r="A152" s="723" t="s">
        <v>473</v>
      </c>
      <c r="B152" s="701">
        <v>0</v>
      </c>
      <c r="C152" s="701">
        <v>0</v>
      </c>
      <c r="D152" s="702">
        <v>0</v>
      </c>
      <c r="E152" s="711" t="s">
        <v>329</v>
      </c>
      <c r="F152" s="701">
        <v>0</v>
      </c>
      <c r="G152" s="702">
        <v>0</v>
      </c>
      <c r="H152" s="704">
        <v>0</v>
      </c>
      <c r="I152" s="701">
        <v>0.22</v>
      </c>
      <c r="J152" s="702">
        <v>0.22</v>
      </c>
      <c r="K152" s="712" t="s">
        <v>343</v>
      </c>
    </row>
    <row r="153" spans="1:11" ht="14.4" customHeight="1" thickBot="1" x14ac:dyDescent="0.35">
      <c r="A153" s="723" t="s">
        <v>474</v>
      </c>
      <c r="B153" s="701">
        <v>0</v>
      </c>
      <c r="C153" s="701">
        <v>13.080080000000001</v>
      </c>
      <c r="D153" s="702">
        <v>13.080080000000001</v>
      </c>
      <c r="E153" s="711" t="s">
        <v>329</v>
      </c>
      <c r="F153" s="701">
        <v>12.207057510517</v>
      </c>
      <c r="G153" s="702">
        <v>7.1207835478010004</v>
      </c>
      <c r="H153" s="704">
        <v>0</v>
      </c>
      <c r="I153" s="701">
        <v>6.3305999999999996</v>
      </c>
      <c r="J153" s="702">
        <v>-0.79018354780099997</v>
      </c>
      <c r="K153" s="705">
        <v>0.51860163635199996</v>
      </c>
    </row>
    <row r="154" spans="1:11" ht="14.4" customHeight="1" thickBot="1" x14ac:dyDescent="0.35">
      <c r="A154" s="722" t="s">
        <v>475</v>
      </c>
      <c r="B154" s="706">
        <v>0</v>
      </c>
      <c r="C154" s="706">
        <v>0.38500000000000001</v>
      </c>
      <c r="D154" s="707">
        <v>0.38500000000000001</v>
      </c>
      <c r="E154" s="708" t="s">
        <v>343</v>
      </c>
      <c r="F154" s="706">
        <v>0</v>
      </c>
      <c r="G154" s="707">
        <v>0</v>
      </c>
      <c r="H154" s="709">
        <v>0</v>
      </c>
      <c r="I154" s="706">
        <v>0</v>
      </c>
      <c r="J154" s="707">
        <v>0</v>
      </c>
      <c r="K154" s="710" t="s">
        <v>329</v>
      </c>
    </row>
    <row r="155" spans="1:11" ht="14.4" customHeight="1" thickBot="1" x14ac:dyDescent="0.35">
      <c r="A155" s="723" t="s">
        <v>476</v>
      </c>
      <c r="B155" s="701">
        <v>0</v>
      </c>
      <c r="C155" s="701">
        <v>0.38500000000000001</v>
      </c>
      <c r="D155" s="702">
        <v>0.38500000000000001</v>
      </c>
      <c r="E155" s="711" t="s">
        <v>343</v>
      </c>
      <c r="F155" s="701">
        <v>0</v>
      </c>
      <c r="G155" s="702">
        <v>0</v>
      </c>
      <c r="H155" s="704">
        <v>0</v>
      </c>
      <c r="I155" s="701">
        <v>0</v>
      </c>
      <c r="J155" s="702">
        <v>0</v>
      </c>
      <c r="K155" s="712" t="s">
        <v>329</v>
      </c>
    </row>
    <row r="156" spans="1:11" ht="14.4" customHeight="1" thickBot="1" x14ac:dyDescent="0.35">
      <c r="A156" s="725" t="s">
        <v>477</v>
      </c>
      <c r="B156" s="701">
        <v>0</v>
      </c>
      <c r="C156" s="701">
        <v>6.4560000000000004</v>
      </c>
      <c r="D156" s="702">
        <v>6.4560000000000004</v>
      </c>
      <c r="E156" s="711" t="s">
        <v>343</v>
      </c>
      <c r="F156" s="701">
        <v>0</v>
      </c>
      <c r="G156" s="702">
        <v>0</v>
      </c>
      <c r="H156" s="704">
        <v>0</v>
      </c>
      <c r="I156" s="701">
        <v>0</v>
      </c>
      <c r="J156" s="702">
        <v>0</v>
      </c>
      <c r="K156" s="712" t="s">
        <v>329</v>
      </c>
    </row>
    <row r="157" spans="1:11" ht="14.4" customHeight="1" thickBot="1" x14ac:dyDescent="0.35">
      <c r="A157" s="723" t="s">
        <v>478</v>
      </c>
      <c r="B157" s="701">
        <v>0</v>
      </c>
      <c r="C157" s="701">
        <v>6.4560000000000004</v>
      </c>
      <c r="D157" s="702">
        <v>6.4560000000000004</v>
      </c>
      <c r="E157" s="711" t="s">
        <v>343</v>
      </c>
      <c r="F157" s="701">
        <v>0</v>
      </c>
      <c r="G157" s="702">
        <v>0</v>
      </c>
      <c r="H157" s="704">
        <v>0</v>
      </c>
      <c r="I157" s="701">
        <v>0</v>
      </c>
      <c r="J157" s="702">
        <v>0</v>
      </c>
      <c r="K157" s="712" t="s">
        <v>329</v>
      </c>
    </row>
    <row r="158" spans="1:11" ht="14.4" customHeight="1" thickBot="1" x14ac:dyDescent="0.35">
      <c r="A158" s="725" t="s">
        <v>479</v>
      </c>
      <c r="B158" s="701">
        <v>0</v>
      </c>
      <c r="C158" s="701">
        <v>22.05</v>
      </c>
      <c r="D158" s="702">
        <v>22.05</v>
      </c>
      <c r="E158" s="711" t="s">
        <v>329</v>
      </c>
      <c r="F158" s="701">
        <v>19.837591969428999</v>
      </c>
      <c r="G158" s="702">
        <v>11.571928648833</v>
      </c>
      <c r="H158" s="704">
        <v>0</v>
      </c>
      <c r="I158" s="701">
        <v>11.89</v>
      </c>
      <c r="J158" s="702">
        <v>0.31807135116599999</v>
      </c>
      <c r="K158" s="705">
        <v>0.59936710152700001</v>
      </c>
    </row>
    <row r="159" spans="1:11" ht="14.4" customHeight="1" thickBot="1" x14ac:dyDescent="0.35">
      <c r="A159" s="723" t="s">
        <v>480</v>
      </c>
      <c r="B159" s="701">
        <v>0</v>
      </c>
      <c r="C159" s="701">
        <v>22.05</v>
      </c>
      <c r="D159" s="702">
        <v>22.05</v>
      </c>
      <c r="E159" s="711" t="s">
        <v>329</v>
      </c>
      <c r="F159" s="701">
        <v>19.837591969428999</v>
      </c>
      <c r="G159" s="702">
        <v>11.571928648833</v>
      </c>
      <c r="H159" s="704">
        <v>0</v>
      </c>
      <c r="I159" s="701">
        <v>11.89</v>
      </c>
      <c r="J159" s="702">
        <v>0.31807135116599999</v>
      </c>
      <c r="K159" s="705">
        <v>0.59936710152700001</v>
      </c>
    </row>
    <row r="160" spans="1:11" ht="14.4" customHeight="1" thickBot="1" x14ac:dyDescent="0.35">
      <c r="A160" s="725" t="s">
        <v>481</v>
      </c>
      <c r="B160" s="701">
        <v>0</v>
      </c>
      <c r="C160" s="701">
        <v>8.81</v>
      </c>
      <c r="D160" s="702">
        <v>8.81</v>
      </c>
      <c r="E160" s="711" t="s">
        <v>329</v>
      </c>
      <c r="F160" s="701">
        <v>0</v>
      </c>
      <c r="G160" s="702">
        <v>0</v>
      </c>
      <c r="H160" s="704">
        <v>0</v>
      </c>
      <c r="I160" s="701">
        <v>12.94</v>
      </c>
      <c r="J160" s="702">
        <v>12.94</v>
      </c>
      <c r="K160" s="712" t="s">
        <v>329</v>
      </c>
    </row>
    <row r="161" spans="1:11" ht="14.4" customHeight="1" thickBot="1" x14ac:dyDescent="0.35">
      <c r="A161" s="723" t="s">
        <v>482</v>
      </c>
      <c r="B161" s="701">
        <v>0</v>
      </c>
      <c r="C161" s="701">
        <v>8.81</v>
      </c>
      <c r="D161" s="702">
        <v>8.81</v>
      </c>
      <c r="E161" s="711" t="s">
        <v>329</v>
      </c>
      <c r="F161" s="701">
        <v>0</v>
      </c>
      <c r="G161" s="702">
        <v>0</v>
      </c>
      <c r="H161" s="704">
        <v>0</v>
      </c>
      <c r="I161" s="701">
        <v>12.94</v>
      </c>
      <c r="J161" s="702">
        <v>12.94</v>
      </c>
      <c r="K161" s="712" t="s">
        <v>329</v>
      </c>
    </row>
    <row r="162" spans="1:11" ht="14.4" customHeight="1" thickBot="1" x14ac:dyDescent="0.35">
      <c r="A162" s="725" t="s">
        <v>483</v>
      </c>
      <c r="B162" s="701">
        <v>0</v>
      </c>
      <c r="C162" s="701">
        <v>30.106000000000002</v>
      </c>
      <c r="D162" s="702">
        <v>30.106000000000002</v>
      </c>
      <c r="E162" s="711" t="s">
        <v>329</v>
      </c>
      <c r="F162" s="701">
        <v>0</v>
      </c>
      <c r="G162" s="702">
        <v>0</v>
      </c>
      <c r="H162" s="704">
        <v>5.6260000000000003</v>
      </c>
      <c r="I162" s="701">
        <v>21.562999999999999</v>
      </c>
      <c r="J162" s="702">
        <v>21.562999999999999</v>
      </c>
      <c r="K162" s="712" t="s">
        <v>329</v>
      </c>
    </row>
    <row r="163" spans="1:11" ht="14.4" customHeight="1" thickBot="1" x14ac:dyDescent="0.35">
      <c r="A163" s="723" t="s">
        <v>484</v>
      </c>
      <c r="B163" s="701">
        <v>0</v>
      </c>
      <c r="C163" s="701">
        <v>30.106000000000002</v>
      </c>
      <c r="D163" s="702">
        <v>30.106000000000002</v>
      </c>
      <c r="E163" s="711" t="s">
        <v>329</v>
      </c>
      <c r="F163" s="701">
        <v>0</v>
      </c>
      <c r="G163" s="702">
        <v>0</v>
      </c>
      <c r="H163" s="704">
        <v>5.6260000000000003</v>
      </c>
      <c r="I163" s="701">
        <v>21.562999999999999</v>
      </c>
      <c r="J163" s="702">
        <v>21.562999999999999</v>
      </c>
      <c r="K163" s="712" t="s">
        <v>329</v>
      </c>
    </row>
    <row r="164" spans="1:11" ht="14.4" customHeight="1" thickBot="1" x14ac:dyDescent="0.35">
      <c r="A164" s="720" t="s">
        <v>485</v>
      </c>
      <c r="B164" s="701">
        <v>7471.00000000001</v>
      </c>
      <c r="C164" s="701">
        <v>7794.7841900000003</v>
      </c>
      <c r="D164" s="702">
        <v>323.78418999999002</v>
      </c>
      <c r="E164" s="703">
        <v>1.043338802034</v>
      </c>
      <c r="F164" s="701">
        <v>7660.2219474879703</v>
      </c>
      <c r="G164" s="702">
        <v>4468.4628027013196</v>
      </c>
      <c r="H164" s="704">
        <v>542.07600000000002</v>
      </c>
      <c r="I164" s="701">
        <v>4011.2716599999999</v>
      </c>
      <c r="J164" s="702">
        <v>-457.19114270131399</v>
      </c>
      <c r="K164" s="705">
        <v>0.52364953489499999</v>
      </c>
    </row>
    <row r="165" spans="1:11" ht="14.4" customHeight="1" thickBot="1" x14ac:dyDescent="0.35">
      <c r="A165" s="721" t="s">
        <v>486</v>
      </c>
      <c r="B165" s="701">
        <v>7153.00000000001</v>
      </c>
      <c r="C165" s="701">
        <v>7188.2380000000003</v>
      </c>
      <c r="D165" s="702">
        <v>35.237999999990002</v>
      </c>
      <c r="E165" s="703">
        <v>1.0049263246190001</v>
      </c>
      <c r="F165" s="701">
        <v>7639.2219474879703</v>
      </c>
      <c r="G165" s="702">
        <v>4456.2128027013196</v>
      </c>
      <c r="H165" s="704">
        <v>542.07600000000002</v>
      </c>
      <c r="I165" s="701">
        <v>3800.9169999999999</v>
      </c>
      <c r="J165" s="702">
        <v>-655.29580270131396</v>
      </c>
      <c r="K165" s="705">
        <v>0.49755289558600002</v>
      </c>
    </row>
    <row r="166" spans="1:11" ht="14.4" customHeight="1" thickBot="1" x14ac:dyDescent="0.35">
      <c r="A166" s="722" t="s">
        <v>487</v>
      </c>
      <c r="B166" s="706">
        <v>7153.00000000001</v>
      </c>
      <c r="C166" s="706">
        <v>7187.06</v>
      </c>
      <c r="D166" s="707">
        <v>34.059999999991</v>
      </c>
      <c r="E166" s="713">
        <v>1.004761638473</v>
      </c>
      <c r="F166" s="706">
        <v>7639.2219474879703</v>
      </c>
      <c r="G166" s="707">
        <v>4456.2128027013196</v>
      </c>
      <c r="H166" s="709">
        <v>542.07600000000002</v>
      </c>
      <c r="I166" s="706">
        <v>3763.97</v>
      </c>
      <c r="J166" s="707">
        <v>-692.24280270131396</v>
      </c>
      <c r="K166" s="714">
        <v>0.49271640827699997</v>
      </c>
    </row>
    <row r="167" spans="1:11" ht="14.4" customHeight="1" thickBot="1" x14ac:dyDescent="0.35">
      <c r="A167" s="723" t="s">
        <v>488</v>
      </c>
      <c r="B167" s="701">
        <v>224</v>
      </c>
      <c r="C167" s="701">
        <v>227.81399999999999</v>
      </c>
      <c r="D167" s="702">
        <v>3.813999999999</v>
      </c>
      <c r="E167" s="703">
        <v>1.0170267857140001</v>
      </c>
      <c r="F167" s="701">
        <v>241.94490664340501</v>
      </c>
      <c r="G167" s="702">
        <v>141.13452887531901</v>
      </c>
      <c r="H167" s="704">
        <v>18.710999999999999</v>
      </c>
      <c r="I167" s="701">
        <v>130.96199999999999</v>
      </c>
      <c r="J167" s="702">
        <v>-10.172528875318999</v>
      </c>
      <c r="K167" s="705">
        <v>0.54128851818699997</v>
      </c>
    </row>
    <row r="168" spans="1:11" ht="14.4" customHeight="1" thickBot="1" x14ac:dyDescent="0.35">
      <c r="A168" s="723" t="s">
        <v>489</v>
      </c>
      <c r="B168" s="701">
        <v>1697</v>
      </c>
      <c r="C168" s="701">
        <v>1701.9849999999999</v>
      </c>
      <c r="D168" s="702">
        <v>4.9849999999970001</v>
      </c>
      <c r="E168" s="703">
        <v>1.0029375368290001</v>
      </c>
      <c r="F168" s="701">
        <v>1809.1794972708201</v>
      </c>
      <c r="G168" s="702">
        <v>1055.3547067413101</v>
      </c>
      <c r="H168" s="704">
        <v>147.22499999999999</v>
      </c>
      <c r="I168" s="701">
        <v>1007.212</v>
      </c>
      <c r="J168" s="702">
        <v>-48.14270674131</v>
      </c>
      <c r="K168" s="705">
        <v>0.55672308995200004</v>
      </c>
    </row>
    <row r="169" spans="1:11" ht="14.4" customHeight="1" thickBot="1" x14ac:dyDescent="0.35">
      <c r="A169" s="723" t="s">
        <v>490</v>
      </c>
      <c r="B169" s="701">
        <v>3</v>
      </c>
      <c r="C169" s="701">
        <v>27.01</v>
      </c>
      <c r="D169" s="702">
        <v>24.01</v>
      </c>
      <c r="E169" s="703">
        <v>9.0033333333329999</v>
      </c>
      <c r="F169" s="701">
        <v>29.108886983821002</v>
      </c>
      <c r="G169" s="702">
        <v>16.980184073895</v>
      </c>
      <c r="H169" s="704">
        <v>3.8050000000000002</v>
      </c>
      <c r="I169" s="701">
        <v>26.635000000000002</v>
      </c>
      <c r="J169" s="702">
        <v>9.6548159261039999</v>
      </c>
      <c r="K169" s="705">
        <v>0.91501265626499995</v>
      </c>
    </row>
    <row r="170" spans="1:11" ht="14.4" customHeight="1" thickBot="1" x14ac:dyDescent="0.35">
      <c r="A170" s="723" t="s">
        <v>491</v>
      </c>
      <c r="B170" s="701">
        <v>1160</v>
      </c>
      <c r="C170" s="701">
        <v>1160.8630000000001</v>
      </c>
      <c r="D170" s="702">
        <v>0.86299999999800003</v>
      </c>
      <c r="E170" s="703">
        <v>1.0007439655170001</v>
      </c>
      <c r="F170" s="701">
        <v>1233.6801163313801</v>
      </c>
      <c r="G170" s="702">
        <v>719.64673452664101</v>
      </c>
      <c r="H170" s="704">
        <v>93.063000000000002</v>
      </c>
      <c r="I170" s="701">
        <v>651.43100000000095</v>
      </c>
      <c r="J170" s="702">
        <v>-68.215734526638997</v>
      </c>
      <c r="K170" s="705">
        <v>0.52803882576700001</v>
      </c>
    </row>
    <row r="171" spans="1:11" ht="14.4" customHeight="1" thickBot="1" x14ac:dyDescent="0.35">
      <c r="A171" s="723" t="s">
        <v>492</v>
      </c>
      <c r="B171" s="701">
        <v>4051.00000000001</v>
      </c>
      <c r="C171" s="701">
        <v>4051.598</v>
      </c>
      <c r="D171" s="702">
        <v>0.597999999994</v>
      </c>
      <c r="E171" s="703">
        <v>1.0001476178719999</v>
      </c>
      <c r="F171" s="701">
        <v>4305.8601053624498</v>
      </c>
      <c r="G171" s="702">
        <v>2511.7517281280998</v>
      </c>
      <c r="H171" s="704">
        <v>278.25700000000001</v>
      </c>
      <c r="I171" s="701">
        <v>1940.625</v>
      </c>
      <c r="J171" s="702">
        <v>-571.12672812809501</v>
      </c>
      <c r="K171" s="705">
        <v>0.45069392699999999</v>
      </c>
    </row>
    <row r="172" spans="1:11" ht="14.4" customHeight="1" thickBot="1" x14ac:dyDescent="0.35">
      <c r="A172" s="723" t="s">
        <v>493</v>
      </c>
      <c r="B172" s="701">
        <v>18</v>
      </c>
      <c r="C172" s="701">
        <v>17.79</v>
      </c>
      <c r="D172" s="702">
        <v>-0.21</v>
      </c>
      <c r="E172" s="703">
        <v>0.988333333333</v>
      </c>
      <c r="F172" s="701">
        <v>19.448434896091001</v>
      </c>
      <c r="G172" s="702">
        <v>11.344920356053001</v>
      </c>
      <c r="H172" s="704">
        <v>1.0149999999999999</v>
      </c>
      <c r="I172" s="701">
        <v>7.1050000000000004</v>
      </c>
      <c r="J172" s="702">
        <v>-4.2399203560530001</v>
      </c>
      <c r="K172" s="705">
        <v>0.365325026818</v>
      </c>
    </row>
    <row r="173" spans="1:11" ht="14.4" customHeight="1" thickBot="1" x14ac:dyDescent="0.35">
      <c r="A173" s="722" t="s">
        <v>494</v>
      </c>
      <c r="B173" s="706">
        <v>0</v>
      </c>
      <c r="C173" s="706">
        <v>1.1779999999999999</v>
      </c>
      <c r="D173" s="707">
        <v>1.1779999999999999</v>
      </c>
      <c r="E173" s="708" t="s">
        <v>329</v>
      </c>
      <c r="F173" s="706">
        <v>0</v>
      </c>
      <c r="G173" s="707">
        <v>0</v>
      </c>
      <c r="H173" s="709">
        <v>0</v>
      </c>
      <c r="I173" s="706">
        <v>36.947000000000003</v>
      </c>
      <c r="J173" s="707">
        <v>36.947000000000003</v>
      </c>
      <c r="K173" s="710" t="s">
        <v>329</v>
      </c>
    </row>
    <row r="174" spans="1:11" ht="14.4" customHeight="1" thickBot="1" x14ac:dyDescent="0.35">
      <c r="A174" s="723" t="s">
        <v>495</v>
      </c>
      <c r="B174" s="701">
        <v>0</v>
      </c>
      <c r="C174" s="701">
        <v>1.0780000000000001</v>
      </c>
      <c r="D174" s="702">
        <v>1.0780000000000001</v>
      </c>
      <c r="E174" s="711" t="s">
        <v>329</v>
      </c>
      <c r="F174" s="701">
        <v>0</v>
      </c>
      <c r="G174" s="702">
        <v>0</v>
      </c>
      <c r="H174" s="704">
        <v>0</v>
      </c>
      <c r="I174" s="701">
        <v>36.947000000000003</v>
      </c>
      <c r="J174" s="702">
        <v>36.947000000000003</v>
      </c>
      <c r="K174" s="712" t="s">
        <v>329</v>
      </c>
    </row>
    <row r="175" spans="1:11" ht="14.4" customHeight="1" thickBot="1" x14ac:dyDescent="0.35">
      <c r="A175" s="723" t="s">
        <v>496</v>
      </c>
      <c r="B175" s="701">
        <v>0</v>
      </c>
      <c r="C175" s="701">
        <v>9.9999999999E-2</v>
      </c>
      <c r="D175" s="702">
        <v>9.9999999999E-2</v>
      </c>
      <c r="E175" s="711" t="s">
        <v>343</v>
      </c>
      <c r="F175" s="701">
        <v>0</v>
      </c>
      <c r="G175" s="702">
        <v>0</v>
      </c>
      <c r="H175" s="704">
        <v>0</v>
      </c>
      <c r="I175" s="701">
        <v>0</v>
      </c>
      <c r="J175" s="702">
        <v>0</v>
      </c>
      <c r="K175" s="705">
        <v>7</v>
      </c>
    </row>
    <row r="176" spans="1:11" ht="14.4" customHeight="1" thickBot="1" x14ac:dyDescent="0.35">
      <c r="A176" s="721" t="s">
        <v>497</v>
      </c>
      <c r="B176" s="701">
        <v>318</v>
      </c>
      <c r="C176" s="701">
        <v>606.54619000000002</v>
      </c>
      <c r="D176" s="702">
        <v>288.54619000000002</v>
      </c>
      <c r="E176" s="703">
        <v>1.9073779559740001</v>
      </c>
      <c r="F176" s="701">
        <v>21</v>
      </c>
      <c r="G176" s="702">
        <v>12.25</v>
      </c>
      <c r="H176" s="704">
        <v>0</v>
      </c>
      <c r="I176" s="701">
        <v>210.35466</v>
      </c>
      <c r="J176" s="702">
        <v>198.10466</v>
      </c>
      <c r="K176" s="705">
        <v>10.016888571428</v>
      </c>
    </row>
    <row r="177" spans="1:11" ht="14.4" customHeight="1" thickBot="1" x14ac:dyDescent="0.35">
      <c r="A177" s="722" t="s">
        <v>498</v>
      </c>
      <c r="B177" s="706">
        <v>318</v>
      </c>
      <c r="C177" s="706">
        <v>482.46055999999999</v>
      </c>
      <c r="D177" s="707">
        <v>164.46055999999999</v>
      </c>
      <c r="E177" s="713">
        <v>1.5171715723270001</v>
      </c>
      <c r="F177" s="706">
        <v>21</v>
      </c>
      <c r="G177" s="707">
        <v>12.25</v>
      </c>
      <c r="H177" s="709">
        <v>0</v>
      </c>
      <c r="I177" s="706">
        <v>25.871759999999998</v>
      </c>
      <c r="J177" s="707">
        <v>13.62176</v>
      </c>
      <c r="K177" s="714">
        <v>1.2319885714279999</v>
      </c>
    </row>
    <row r="178" spans="1:11" ht="14.4" customHeight="1" thickBot="1" x14ac:dyDescent="0.35">
      <c r="A178" s="723" t="s">
        <v>499</v>
      </c>
      <c r="B178" s="701">
        <v>318</v>
      </c>
      <c r="C178" s="701">
        <v>382.98849999999999</v>
      </c>
      <c r="D178" s="702">
        <v>64.988500000000002</v>
      </c>
      <c r="E178" s="703">
        <v>1.204366352201</v>
      </c>
      <c r="F178" s="701">
        <v>21</v>
      </c>
      <c r="G178" s="702">
        <v>12.25</v>
      </c>
      <c r="H178" s="704">
        <v>0</v>
      </c>
      <c r="I178" s="701">
        <v>20.885000000000002</v>
      </c>
      <c r="J178" s="702">
        <v>8.6349999999999998</v>
      </c>
      <c r="K178" s="705">
        <v>0.99452380952300001</v>
      </c>
    </row>
    <row r="179" spans="1:11" ht="14.4" customHeight="1" thickBot="1" x14ac:dyDescent="0.35">
      <c r="A179" s="723" t="s">
        <v>500</v>
      </c>
      <c r="B179" s="701">
        <v>0</v>
      </c>
      <c r="C179" s="701">
        <v>69.212059999999994</v>
      </c>
      <c r="D179" s="702">
        <v>69.212059999999994</v>
      </c>
      <c r="E179" s="711" t="s">
        <v>329</v>
      </c>
      <c r="F179" s="701">
        <v>0</v>
      </c>
      <c r="G179" s="702">
        <v>0</v>
      </c>
      <c r="H179" s="704">
        <v>0</v>
      </c>
      <c r="I179" s="701">
        <v>4.9867600000000003</v>
      </c>
      <c r="J179" s="702">
        <v>4.9867600000000003</v>
      </c>
      <c r="K179" s="712" t="s">
        <v>329</v>
      </c>
    </row>
    <row r="180" spans="1:11" ht="14.4" customHeight="1" thickBot="1" x14ac:dyDescent="0.35">
      <c r="A180" s="723" t="s">
        <v>501</v>
      </c>
      <c r="B180" s="701">
        <v>0</v>
      </c>
      <c r="C180" s="701">
        <v>30.26</v>
      </c>
      <c r="D180" s="702">
        <v>30.26</v>
      </c>
      <c r="E180" s="711" t="s">
        <v>343</v>
      </c>
      <c r="F180" s="701">
        <v>0</v>
      </c>
      <c r="G180" s="702">
        <v>0</v>
      </c>
      <c r="H180" s="704">
        <v>0</v>
      </c>
      <c r="I180" s="701">
        <v>0</v>
      </c>
      <c r="J180" s="702">
        <v>0</v>
      </c>
      <c r="K180" s="705">
        <v>7</v>
      </c>
    </row>
    <row r="181" spans="1:11" ht="14.4" customHeight="1" thickBot="1" x14ac:dyDescent="0.35">
      <c r="A181" s="722" t="s">
        <v>502</v>
      </c>
      <c r="B181" s="706">
        <v>0</v>
      </c>
      <c r="C181" s="706">
        <v>61.855429999999998</v>
      </c>
      <c r="D181" s="707">
        <v>61.855429999999998</v>
      </c>
      <c r="E181" s="708" t="s">
        <v>329</v>
      </c>
      <c r="F181" s="706">
        <v>0</v>
      </c>
      <c r="G181" s="707">
        <v>0</v>
      </c>
      <c r="H181" s="709">
        <v>0</v>
      </c>
      <c r="I181" s="706">
        <v>14.641</v>
      </c>
      <c r="J181" s="707">
        <v>14.641</v>
      </c>
      <c r="K181" s="710" t="s">
        <v>329</v>
      </c>
    </row>
    <row r="182" spans="1:11" ht="14.4" customHeight="1" thickBot="1" x14ac:dyDescent="0.35">
      <c r="A182" s="723" t="s">
        <v>503</v>
      </c>
      <c r="B182" s="701">
        <v>0</v>
      </c>
      <c r="C182" s="701">
        <v>18.447890000000001</v>
      </c>
      <c r="D182" s="702">
        <v>18.447890000000001</v>
      </c>
      <c r="E182" s="711" t="s">
        <v>329</v>
      </c>
      <c r="F182" s="701">
        <v>0</v>
      </c>
      <c r="G182" s="702">
        <v>0</v>
      </c>
      <c r="H182" s="704">
        <v>0</v>
      </c>
      <c r="I182" s="701">
        <v>14.641</v>
      </c>
      <c r="J182" s="702">
        <v>14.641</v>
      </c>
      <c r="K182" s="712" t="s">
        <v>329</v>
      </c>
    </row>
    <row r="183" spans="1:11" ht="14.4" customHeight="1" thickBot="1" x14ac:dyDescent="0.35">
      <c r="A183" s="723" t="s">
        <v>504</v>
      </c>
      <c r="B183" s="701">
        <v>0</v>
      </c>
      <c r="C183" s="701">
        <v>43.407539999999997</v>
      </c>
      <c r="D183" s="702">
        <v>43.407539999999997</v>
      </c>
      <c r="E183" s="711" t="s">
        <v>343</v>
      </c>
      <c r="F183" s="701">
        <v>0</v>
      </c>
      <c r="G183" s="702">
        <v>0</v>
      </c>
      <c r="H183" s="704">
        <v>0</v>
      </c>
      <c r="I183" s="701">
        <v>0</v>
      </c>
      <c r="J183" s="702">
        <v>0</v>
      </c>
      <c r="K183" s="712" t="s">
        <v>329</v>
      </c>
    </row>
    <row r="184" spans="1:11" ht="14.4" customHeight="1" thickBot="1" x14ac:dyDescent="0.35">
      <c r="A184" s="722" t="s">
        <v>505</v>
      </c>
      <c r="B184" s="706">
        <v>0</v>
      </c>
      <c r="C184" s="706">
        <v>7.7077</v>
      </c>
      <c r="D184" s="707">
        <v>7.7077</v>
      </c>
      <c r="E184" s="708" t="s">
        <v>329</v>
      </c>
      <c r="F184" s="706">
        <v>0</v>
      </c>
      <c r="G184" s="707">
        <v>0</v>
      </c>
      <c r="H184" s="709">
        <v>0</v>
      </c>
      <c r="I184" s="706">
        <v>98.070499999999996</v>
      </c>
      <c r="J184" s="707">
        <v>98.070499999999996</v>
      </c>
      <c r="K184" s="710" t="s">
        <v>329</v>
      </c>
    </row>
    <row r="185" spans="1:11" ht="14.4" customHeight="1" thickBot="1" x14ac:dyDescent="0.35">
      <c r="A185" s="723" t="s">
        <v>506</v>
      </c>
      <c r="B185" s="701">
        <v>0</v>
      </c>
      <c r="C185" s="701">
        <v>0</v>
      </c>
      <c r="D185" s="702">
        <v>0</v>
      </c>
      <c r="E185" s="703">
        <v>1</v>
      </c>
      <c r="F185" s="701">
        <v>0</v>
      </c>
      <c r="G185" s="702">
        <v>0</v>
      </c>
      <c r="H185" s="704">
        <v>0</v>
      </c>
      <c r="I185" s="701">
        <v>1.419989999999</v>
      </c>
      <c r="J185" s="702">
        <v>1.419989999999</v>
      </c>
      <c r="K185" s="712" t="s">
        <v>343</v>
      </c>
    </row>
    <row r="186" spans="1:11" ht="14.4" customHeight="1" thickBot="1" x14ac:dyDescent="0.35">
      <c r="A186" s="723" t="s">
        <v>507</v>
      </c>
      <c r="B186" s="701">
        <v>0</v>
      </c>
      <c r="C186" s="701">
        <v>7.7077</v>
      </c>
      <c r="D186" s="702">
        <v>7.7077</v>
      </c>
      <c r="E186" s="711" t="s">
        <v>329</v>
      </c>
      <c r="F186" s="701">
        <v>0</v>
      </c>
      <c r="G186" s="702">
        <v>0</v>
      </c>
      <c r="H186" s="704">
        <v>0</v>
      </c>
      <c r="I186" s="701">
        <v>7.6835000000000004</v>
      </c>
      <c r="J186" s="702">
        <v>7.6835000000000004</v>
      </c>
      <c r="K186" s="712" t="s">
        <v>329</v>
      </c>
    </row>
    <row r="187" spans="1:11" ht="14.4" customHeight="1" thickBot="1" x14ac:dyDescent="0.35">
      <c r="A187" s="723" t="s">
        <v>508</v>
      </c>
      <c r="B187" s="701">
        <v>0</v>
      </c>
      <c r="C187" s="701">
        <v>0</v>
      </c>
      <c r="D187" s="702">
        <v>0</v>
      </c>
      <c r="E187" s="703">
        <v>1</v>
      </c>
      <c r="F187" s="701">
        <v>0</v>
      </c>
      <c r="G187" s="702">
        <v>0</v>
      </c>
      <c r="H187" s="704">
        <v>0</v>
      </c>
      <c r="I187" s="701">
        <v>88.967010000000002</v>
      </c>
      <c r="J187" s="702">
        <v>88.967010000000002</v>
      </c>
      <c r="K187" s="712" t="s">
        <v>343</v>
      </c>
    </row>
    <row r="188" spans="1:11" ht="14.4" customHeight="1" thickBot="1" x14ac:dyDescent="0.35">
      <c r="A188" s="722" t="s">
        <v>509</v>
      </c>
      <c r="B188" s="706">
        <v>0</v>
      </c>
      <c r="C188" s="706">
        <v>44.031799999999997</v>
      </c>
      <c r="D188" s="707">
        <v>44.031799999999997</v>
      </c>
      <c r="E188" s="708" t="s">
        <v>329</v>
      </c>
      <c r="F188" s="706">
        <v>0</v>
      </c>
      <c r="G188" s="707">
        <v>0</v>
      </c>
      <c r="H188" s="709">
        <v>0</v>
      </c>
      <c r="I188" s="706">
        <v>71.7714</v>
      </c>
      <c r="J188" s="707">
        <v>71.7714</v>
      </c>
      <c r="K188" s="710" t="s">
        <v>329</v>
      </c>
    </row>
    <row r="189" spans="1:11" ht="14.4" customHeight="1" thickBot="1" x14ac:dyDescent="0.35">
      <c r="A189" s="723" t="s">
        <v>510</v>
      </c>
      <c r="B189" s="701">
        <v>0</v>
      </c>
      <c r="C189" s="701">
        <v>44.031799999999997</v>
      </c>
      <c r="D189" s="702">
        <v>44.031799999999997</v>
      </c>
      <c r="E189" s="711" t="s">
        <v>329</v>
      </c>
      <c r="F189" s="701">
        <v>0</v>
      </c>
      <c r="G189" s="702">
        <v>0</v>
      </c>
      <c r="H189" s="704">
        <v>0</v>
      </c>
      <c r="I189" s="701">
        <v>71.7714</v>
      </c>
      <c r="J189" s="702">
        <v>71.7714</v>
      </c>
      <c r="K189" s="712" t="s">
        <v>329</v>
      </c>
    </row>
    <row r="190" spans="1:11" ht="14.4" customHeight="1" thickBot="1" x14ac:dyDescent="0.35">
      <c r="A190" s="722" t="s">
        <v>511</v>
      </c>
      <c r="B190" s="706">
        <v>0</v>
      </c>
      <c r="C190" s="706">
        <v>10.4907</v>
      </c>
      <c r="D190" s="707">
        <v>10.4907</v>
      </c>
      <c r="E190" s="708" t="s">
        <v>343</v>
      </c>
      <c r="F190" s="706">
        <v>0</v>
      </c>
      <c r="G190" s="707">
        <v>0</v>
      </c>
      <c r="H190" s="709">
        <v>0</v>
      </c>
      <c r="I190" s="706">
        <v>0</v>
      </c>
      <c r="J190" s="707">
        <v>0</v>
      </c>
      <c r="K190" s="710" t="s">
        <v>329</v>
      </c>
    </row>
    <row r="191" spans="1:11" ht="14.4" customHeight="1" thickBot="1" x14ac:dyDescent="0.35">
      <c r="A191" s="723" t="s">
        <v>512</v>
      </c>
      <c r="B191" s="701">
        <v>0</v>
      </c>
      <c r="C191" s="701">
        <v>10.4907</v>
      </c>
      <c r="D191" s="702">
        <v>10.4907</v>
      </c>
      <c r="E191" s="711" t="s">
        <v>343</v>
      </c>
      <c r="F191" s="701">
        <v>0</v>
      </c>
      <c r="G191" s="702">
        <v>0</v>
      </c>
      <c r="H191" s="704">
        <v>0</v>
      </c>
      <c r="I191" s="701">
        <v>0</v>
      </c>
      <c r="J191" s="702">
        <v>0</v>
      </c>
      <c r="K191" s="712" t="s">
        <v>329</v>
      </c>
    </row>
    <row r="192" spans="1:11" ht="14.4" customHeight="1" thickBot="1" x14ac:dyDescent="0.35">
      <c r="A192" s="720" t="s">
        <v>513</v>
      </c>
      <c r="B192" s="701">
        <v>0</v>
      </c>
      <c r="C192" s="701">
        <v>0.21163999999999999</v>
      </c>
      <c r="D192" s="702">
        <v>0.21163999999999999</v>
      </c>
      <c r="E192" s="711" t="s">
        <v>329</v>
      </c>
      <c r="F192" s="701">
        <v>0</v>
      </c>
      <c r="G192" s="702">
        <v>0</v>
      </c>
      <c r="H192" s="704">
        <v>0</v>
      </c>
      <c r="I192" s="701">
        <v>0.1593</v>
      </c>
      <c r="J192" s="702">
        <v>0.1593</v>
      </c>
      <c r="K192" s="712" t="s">
        <v>329</v>
      </c>
    </row>
    <row r="193" spans="1:11" ht="14.4" customHeight="1" thickBot="1" x14ac:dyDescent="0.35">
      <c r="A193" s="721" t="s">
        <v>514</v>
      </c>
      <c r="B193" s="701">
        <v>0</v>
      </c>
      <c r="C193" s="701">
        <v>0.21163999999999999</v>
      </c>
      <c r="D193" s="702">
        <v>0.21163999999999999</v>
      </c>
      <c r="E193" s="711" t="s">
        <v>329</v>
      </c>
      <c r="F193" s="701">
        <v>0</v>
      </c>
      <c r="G193" s="702">
        <v>0</v>
      </c>
      <c r="H193" s="704">
        <v>0</v>
      </c>
      <c r="I193" s="701">
        <v>0.1593</v>
      </c>
      <c r="J193" s="702">
        <v>0.1593</v>
      </c>
      <c r="K193" s="712" t="s">
        <v>329</v>
      </c>
    </row>
    <row r="194" spans="1:11" ht="14.4" customHeight="1" thickBot="1" x14ac:dyDescent="0.35">
      <c r="A194" s="722" t="s">
        <v>515</v>
      </c>
      <c r="B194" s="706">
        <v>0</v>
      </c>
      <c r="C194" s="706">
        <v>0.21163999999999999</v>
      </c>
      <c r="D194" s="707">
        <v>0.21163999999999999</v>
      </c>
      <c r="E194" s="708" t="s">
        <v>329</v>
      </c>
      <c r="F194" s="706">
        <v>0</v>
      </c>
      <c r="G194" s="707">
        <v>0</v>
      </c>
      <c r="H194" s="709">
        <v>0</v>
      </c>
      <c r="I194" s="706">
        <v>0.1593</v>
      </c>
      <c r="J194" s="707">
        <v>0.1593</v>
      </c>
      <c r="K194" s="710" t="s">
        <v>329</v>
      </c>
    </row>
    <row r="195" spans="1:11" ht="14.4" customHeight="1" thickBot="1" x14ac:dyDescent="0.35">
      <c r="A195" s="723" t="s">
        <v>516</v>
      </c>
      <c r="B195" s="701">
        <v>0</v>
      </c>
      <c r="C195" s="701">
        <v>0.21163999999999999</v>
      </c>
      <c r="D195" s="702">
        <v>0.21163999999999999</v>
      </c>
      <c r="E195" s="711" t="s">
        <v>329</v>
      </c>
      <c r="F195" s="701">
        <v>0</v>
      </c>
      <c r="G195" s="702">
        <v>0</v>
      </c>
      <c r="H195" s="704">
        <v>0</v>
      </c>
      <c r="I195" s="701">
        <v>0.1593</v>
      </c>
      <c r="J195" s="702">
        <v>0.1593</v>
      </c>
      <c r="K195" s="712" t="s">
        <v>329</v>
      </c>
    </row>
    <row r="196" spans="1:11" ht="14.4" customHeight="1" thickBot="1" x14ac:dyDescent="0.35">
      <c r="A196" s="719" t="s">
        <v>517</v>
      </c>
      <c r="B196" s="701">
        <v>176688.93766809799</v>
      </c>
      <c r="C196" s="701">
        <v>171553.42590999999</v>
      </c>
      <c r="D196" s="702">
        <v>-5135.5117580983797</v>
      </c>
      <c r="E196" s="703">
        <v>0.97093472955399995</v>
      </c>
      <c r="F196" s="701">
        <v>175109.997976107</v>
      </c>
      <c r="G196" s="702">
        <v>102147.498819396</v>
      </c>
      <c r="H196" s="704">
        <v>16036.962600000001</v>
      </c>
      <c r="I196" s="701">
        <v>104727.41804999999</v>
      </c>
      <c r="J196" s="702">
        <v>2579.91923060414</v>
      </c>
      <c r="K196" s="705">
        <v>0.59806646827900001</v>
      </c>
    </row>
    <row r="197" spans="1:11" ht="14.4" customHeight="1" thickBot="1" x14ac:dyDescent="0.35">
      <c r="A197" s="720" t="s">
        <v>518</v>
      </c>
      <c r="B197" s="701">
        <v>176669.73540990401</v>
      </c>
      <c r="C197" s="701">
        <v>170673.08426</v>
      </c>
      <c r="D197" s="702">
        <v>-5996.6511499037197</v>
      </c>
      <c r="E197" s="703">
        <v>0.96605728119699996</v>
      </c>
      <c r="F197" s="701">
        <v>174999.624970951</v>
      </c>
      <c r="G197" s="702">
        <v>102083.114566388</v>
      </c>
      <c r="H197" s="704">
        <v>16034.364600000001</v>
      </c>
      <c r="I197" s="701">
        <v>104627.22081</v>
      </c>
      <c r="J197" s="702">
        <v>2544.1062436120401</v>
      </c>
      <c r="K197" s="705">
        <v>0.59787111445100005</v>
      </c>
    </row>
    <row r="198" spans="1:11" ht="14.4" customHeight="1" thickBot="1" x14ac:dyDescent="0.35">
      <c r="A198" s="721" t="s">
        <v>519</v>
      </c>
      <c r="B198" s="701">
        <v>176669.73540990401</v>
      </c>
      <c r="C198" s="701">
        <v>170673.08426</v>
      </c>
      <c r="D198" s="702">
        <v>-5996.6511499037197</v>
      </c>
      <c r="E198" s="703">
        <v>0.96605728119699996</v>
      </c>
      <c r="F198" s="701">
        <v>174999.624970951</v>
      </c>
      <c r="G198" s="702">
        <v>102083.114566388</v>
      </c>
      <c r="H198" s="704">
        <v>16034.364600000001</v>
      </c>
      <c r="I198" s="701">
        <v>104627.22081</v>
      </c>
      <c r="J198" s="702">
        <v>2544.1062436120401</v>
      </c>
      <c r="K198" s="705">
        <v>0.59787111445100005</v>
      </c>
    </row>
    <row r="199" spans="1:11" ht="14.4" customHeight="1" thickBot="1" x14ac:dyDescent="0.35">
      <c r="A199" s="722" t="s">
        <v>520</v>
      </c>
      <c r="B199" s="706">
        <v>0.18440252539300001</v>
      </c>
      <c r="C199" s="706">
        <v>0.15</v>
      </c>
      <c r="D199" s="707">
        <v>-3.4402525392999997E-2</v>
      </c>
      <c r="E199" s="713">
        <v>0.81343788367299996</v>
      </c>
      <c r="F199" s="706">
        <v>0.149308322189</v>
      </c>
      <c r="G199" s="707">
        <v>8.7096521275999997E-2</v>
      </c>
      <c r="H199" s="709">
        <v>4.9590000000000002E-2</v>
      </c>
      <c r="I199" s="706">
        <v>0.46281</v>
      </c>
      <c r="J199" s="707">
        <v>0.37571347872299998</v>
      </c>
      <c r="K199" s="714">
        <v>3.0996932603239999</v>
      </c>
    </row>
    <row r="200" spans="1:11" ht="14.4" customHeight="1" thickBot="1" x14ac:dyDescent="0.35">
      <c r="A200" s="723" t="s">
        <v>521</v>
      </c>
      <c r="B200" s="701">
        <v>0.18440252539300001</v>
      </c>
      <c r="C200" s="701">
        <v>0.15</v>
      </c>
      <c r="D200" s="702">
        <v>-3.4402525392999997E-2</v>
      </c>
      <c r="E200" s="703">
        <v>0.81343788367299996</v>
      </c>
      <c r="F200" s="701">
        <v>0.149308322189</v>
      </c>
      <c r="G200" s="702">
        <v>8.7096521275999997E-2</v>
      </c>
      <c r="H200" s="704">
        <v>4.9590000000000002E-2</v>
      </c>
      <c r="I200" s="701">
        <v>0.46281</v>
      </c>
      <c r="J200" s="702">
        <v>0.37571347872299998</v>
      </c>
      <c r="K200" s="705">
        <v>3.0996932603239999</v>
      </c>
    </row>
    <row r="201" spans="1:11" ht="14.4" customHeight="1" thickBot="1" x14ac:dyDescent="0.35">
      <c r="A201" s="722" t="s">
        <v>522</v>
      </c>
      <c r="B201" s="706">
        <v>1059.3690128570599</v>
      </c>
      <c r="C201" s="706">
        <v>500.66144000000003</v>
      </c>
      <c r="D201" s="707">
        <v>-558.70757285705599</v>
      </c>
      <c r="E201" s="713">
        <v>0.47260344027700002</v>
      </c>
      <c r="F201" s="706">
        <v>0</v>
      </c>
      <c r="G201" s="707">
        <v>0</v>
      </c>
      <c r="H201" s="709">
        <v>0</v>
      </c>
      <c r="I201" s="706">
        <v>1.0638700000000001</v>
      </c>
      <c r="J201" s="707">
        <v>1.0638700000000001</v>
      </c>
      <c r="K201" s="710" t="s">
        <v>329</v>
      </c>
    </row>
    <row r="202" spans="1:11" ht="14.4" customHeight="1" thickBot="1" x14ac:dyDescent="0.35">
      <c r="A202" s="723" t="s">
        <v>523</v>
      </c>
      <c r="B202" s="701">
        <v>1059.3690128570599</v>
      </c>
      <c r="C202" s="701">
        <v>500.66144000000003</v>
      </c>
      <c r="D202" s="702">
        <v>-558.70757285705599</v>
      </c>
      <c r="E202" s="703">
        <v>0.47260344027700002</v>
      </c>
      <c r="F202" s="701">
        <v>0</v>
      </c>
      <c r="G202" s="702">
        <v>0</v>
      </c>
      <c r="H202" s="704">
        <v>0</v>
      </c>
      <c r="I202" s="701">
        <v>1.0638700000000001</v>
      </c>
      <c r="J202" s="702">
        <v>1.0638700000000001</v>
      </c>
      <c r="K202" s="712" t="s">
        <v>329</v>
      </c>
    </row>
    <row r="203" spans="1:11" ht="14.4" customHeight="1" thickBot="1" x14ac:dyDescent="0.35">
      <c r="A203" s="722" t="s">
        <v>524</v>
      </c>
      <c r="B203" s="706">
        <v>21</v>
      </c>
      <c r="C203" s="706">
        <v>243.81729999999999</v>
      </c>
      <c r="D203" s="707">
        <v>222.81729999999999</v>
      </c>
      <c r="E203" s="713">
        <v>11.610347619046999</v>
      </c>
      <c r="F203" s="706">
        <v>232.251186186925</v>
      </c>
      <c r="G203" s="707">
        <v>135.47985860903901</v>
      </c>
      <c r="H203" s="709">
        <v>7.3182200000000002</v>
      </c>
      <c r="I203" s="706">
        <v>10.538729999999999</v>
      </c>
      <c r="J203" s="707">
        <v>-124.941128609039</v>
      </c>
      <c r="K203" s="714">
        <v>4.5376431324000002E-2</v>
      </c>
    </row>
    <row r="204" spans="1:11" ht="14.4" customHeight="1" thickBot="1" x14ac:dyDescent="0.35">
      <c r="A204" s="723" t="s">
        <v>525</v>
      </c>
      <c r="B204" s="701">
        <v>0</v>
      </c>
      <c r="C204" s="701">
        <v>172.2227</v>
      </c>
      <c r="D204" s="702">
        <v>172.2227</v>
      </c>
      <c r="E204" s="711" t="s">
        <v>343</v>
      </c>
      <c r="F204" s="701">
        <v>160.646275412047</v>
      </c>
      <c r="G204" s="702">
        <v>93.710327323692994</v>
      </c>
      <c r="H204" s="704">
        <v>0</v>
      </c>
      <c r="I204" s="701">
        <v>0</v>
      </c>
      <c r="J204" s="702">
        <v>-93.710327323692994</v>
      </c>
      <c r="K204" s="705">
        <v>0</v>
      </c>
    </row>
    <row r="205" spans="1:11" ht="14.4" customHeight="1" thickBot="1" x14ac:dyDescent="0.35">
      <c r="A205" s="723" t="s">
        <v>526</v>
      </c>
      <c r="B205" s="701">
        <v>21</v>
      </c>
      <c r="C205" s="701">
        <v>71.5946</v>
      </c>
      <c r="D205" s="702">
        <v>50.5946</v>
      </c>
      <c r="E205" s="703">
        <v>3.4092666666659999</v>
      </c>
      <c r="F205" s="701">
        <v>71.604910774877993</v>
      </c>
      <c r="G205" s="702">
        <v>41.769531285345003</v>
      </c>
      <c r="H205" s="704">
        <v>7.3182200000000002</v>
      </c>
      <c r="I205" s="701">
        <v>10.538729999999999</v>
      </c>
      <c r="J205" s="702">
        <v>-31.230801285344999</v>
      </c>
      <c r="K205" s="705">
        <v>0.14717887203400001</v>
      </c>
    </row>
    <row r="206" spans="1:11" ht="14.4" customHeight="1" thickBot="1" x14ac:dyDescent="0.35">
      <c r="A206" s="722" t="s">
        <v>527</v>
      </c>
      <c r="B206" s="706">
        <v>0</v>
      </c>
      <c r="C206" s="706">
        <v>-1.2087000000000001</v>
      </c>
      <c r="D206" s="707">
        <v>-1.2087000000000001</v>
      </c>
      <c r="E206" s="708" t="s">
        <v>343</v>
      </c>
      <c r="F206" s="706">
        <v>0</v>
      </c>
      <c r="G206" s="707">
        <v>0</v>
      </c>
      <c r="H206" s="709">
        <v>0</v>
      </c>
      <c r="I206" s="706">
        <v>-0.37847999999999998</v>
      </c>
      <c r="J206" s="707">
        <v>-0.37847999999999998</v>
      </c>
      <c r="K206" s="710" t="s">
        <v>329</v>
      </c>
    </row>
    <row r="207" spans="1:11" ht="14.4" customHeight="1" thickBot="1" x14ac:dyDescent="0.35">
      <c r="A207" s="723" t="s">
        <v>528</v>
      </c>
      <c r="B207" s="701">
        <v>0</v>
      </c>
      <c r="C207" s="701">
        <v>-1.2087000000000001</v>
      </c>
      <c r="D207" s="702">
        <v>-1.2087000000000001</v>
      </c>
      <c r="E207" s="711" t="s">
        <v>343</v>
      </c>
      <c r="F207" s="701">
        <v>0</v>
      </c>
      <c r="G207" s="702">
        <v>0</v>
      </c>
      <c r="H207" s="704">
        <v>0</v>
      </c>
      <c r="I207" s="701">
        <v>0</v>
      </c>
      <c r="J207" s="702">
        <v>0</v>
      </c>
      <c r="K207" s="712" t="s">
        <v>329</v>
      </c>
    </row>
    <row r="208" spans="1:11" ht="14.4" customHeight="1" thickBot="1" x14ac:dyDescent="0.35">
      <c r="A208" s="723" t="s">
        <v>529</v>
      </c>
      <c r="B208" s="701">
        <v>0</v>
      </c>
      <c r="C208" s="701">
        <v>0</v>
      </c>
      <c r="D208" s="702">
        <v>0</v>
      </c>
      <c r="E208" s="703">
        <v>1</v>
      </c>
      <c r="F208" s="701">
        <v>0</v>
      </c>
      <c r="G208" s="702">
        <v>0</v>
      </c>
      <c r="H208" s="704">
        <v>0</v>
      </c>
      <c r="I208" s="701">
        <v>-0.37847999999999998</v>
      </c>
      <c r="J208" s="702">
        <v>-0.37847999999999998</v>
      </c>
      <c r="K208" s="712" t="s">
        <v>343</v>
      </c>
    </row>
    <row r="209" spans="1:11" ht="14.4" customHeight="1" thickBot="1" x14ac:dyDescent="0.35">
      <c r="A209" s="722" t="s">
        <v>530</v>
      </c>
      <c r="B209" s="706">
        <v>0.18199452128999999</v>
      </c>
      <c r="C209" s="706">
        <v>0</v>
      </c>
      <c r="D209" s="707">
        <v>-0.18199452128999999</v>
      </c>
      <c r="E209" s="713">
        <v>0</v>
      </c>
      <c r="F209" s="706">
        <v>0</v>
      </c>
      <c r="G209" s="707">
        <v>0</v>
      </c>
      <c r="H209" s="709">
        <v>0</v>
      </c>
      <c r="I209" s="706">
        <v>0</v>
      </c>
      <c r="J209" s="707">
        <v>0</v>
      </c>
      <c r="K209" s="714">
        <v>0</v>
      </c>
    </row>
    <row r="210" spans="1:11" ht="14.4" customHeight="1" thickBot="1" x14ac:dyDescent="0.35">
      <c r="A210" s="723" t="s">
        <v>531</v>
      </c>
      <c r="B210" s="701">
        <v>0.18199452128999999</v>
      </c>
      <c r="C210" s="701">
        <v>0</v>
      </c>
      <c r="D210" s="702">
        <v>-0.18199452128999999</v>
      </c>
      <c r="E210" s="703">
        <v>0</v>
      </c>
      <c r="F210" s="701">
        <v>0</v>
      </c>
      <c r="G210" s="702">
        <v>0</v>
      </c>
      <c r="H210" s="704">
        <v>0</v>
      </c>
      <c r="I210" s="701">
        <v>0</v>
      </c>
      <c r="J210" s="702">
        <v>0</v>
      </c>
      <c r="K210" s="705">
        <v>0</v>
      </c>
    </row>
    <row r="211" spans="1:11" ht="14.4" customHeight="1" thickBot="1" x14ac:dyDescent="0.35">
      <c r="A211" s="722" t="s">
        <v>532</v>
      </c>
      <c r="B211" s="706">
        <v>175589</v>
      </c>
      <c r="C211" s="706">
        <v>166074.38446</v>
      </c>
      <c r="D211" s="707">
        <v>-9514.6155399999698</v>
      </c>
      <c r="E211" s="713">
        <v>0.94581314581200004</v>
      </c>
      <c r="F211" s="706">
        <v>174767.224476442</v>
      </c>
      <c r="G211" s="707">
        <v>101947.54761125801</v>
      </c>
      <c r="H211" s="709">
        <v>15723.97142</v>
      </c>
      <c r="I211" s="706">
        <v>100511.34927000001</v>
      </c>
      <c r="J211" s="707">
        <v>-1436.1983412576501</v>
      </c>
      <c r="K211" s="714">
        <v>0.57511555482499999</v>
      </c>
    </row>
    <row r="212" spans="1:11" ht="14.4" customHeight="1" thickBot="1" x14ac:dyDescent="0.35">
      <c r="A212" s="723" t="s">
        <v>533</v>
      </c>
      <c r="B212" s="701">
        <v>101320</v>
      </c>
      <c r="C212" s="701">
        <v>93855.115560000006</v>
      </c>
      <c r="D212" s="702">
        <v>-7464.8844399999798</v>
      </c>
      <c r="E212" s="703">
        <v>0.92632368298400003</v>
      </c>
      <c r="F212" s="701">
        <v>101386.50904861301</v>
      </c>
      <c r="G212" s="702">
        <v>59142.130278357399</v>
      </c>
      <c r="H212" s="704">
        <v>5226.6219300000002</v>
      </c>
      <c r="I212" s="701">
        <v>52162.880640000003</v>
      </c>
      <c r="J212" s="702">
        <v>-6979.2496383573498</v>
      </c>
      <c r="K212" s="705">
        <v>0.51449528274900003</v>
      </c>
    </row>
    <row r="213" spans="1:11" ht="14.4" customHeight="1" thickBot="1" x14ac:dyDescent="0.35">
      <c r="A213" s="723" t="s">
        <v>534</v>
      </c>
      <c r="B213" s="701">
        <v>74269</v>
      </c>
      <c r="C213" s="701">
        <v>72219.268899999995</v>
      </c>
      <c r="D213" s="702">
        <v>-2049.73109999999</v>
      </c>
      <c r="E213" s="703">
        <v>0.97240125624399998</v>
      </c>
      <c r="F213" s="701">
        <v>73380.715427828996</v>
      </c>
      <c r="G213" s="702">
        <v>42805.417332900302</v>
      </c>
      <c r="H213" s="704">
        <v>10497.349490000001</v>
      </c>
      <c r="I213" s="701">
        <v>48348.468630000003</v>
      </c>
      <c r="J213" s="702">
        <v>5543.0512970997297</v>
      </c>
      <c r="K213" s="705">
        <v>0.658871589737</v>
      </c>
    </row>
    <row r="214" spans="1:11" ht="14.4" customHeight="1" thickBot="1" x14ac:dyDescent="0.35">
      <c r="A214" s="722" t="s">
        <v>535</v>
      </c>
      <c r="B214" s="706">
        <v>0</v>
      </c>
      <c r="C214" s="706">
        <v>3855.2797599999999</v>
      </c>
      <c r="D214" s="707">
        <v>3855.2797599999999</v>
      </c>
      <c r="E214" s="708" t="s">
        <v>329</v>
      </c>
      <c r="F214" s="706">
        <v>0</v>
      </c>
      <c r="G214" s="707">
        <v>0</v>
      </c>
      <c r="H214" s="709">
        <v>303.02537000000001</v>
      </c>
      <c r="I214" s="706">
        <v>4104.1846100000002</v>
      </c>
      <c r="J214" s="707">
        <v>4104.1846100000002</v>
      </c>
      <c r="K214" s="710" t="s">
        <v>329</v>
      </c>
    </row>
    <row r="215" spans="1:11" ht="14.4" customHeight="1" thickBot="1" x14ac:dyDescent="0.35">
      <c r="A215" s="723" t="s">
        <v>536</v>
      </c>
      <c r="B215" s="701">
        <v>0</v>
      </c>
      <c r="C215" s="701">
        <v>3365.7656699999998</v>
      </c>
      <c r="D215" s="702">
        <v>3365.7656699999998</v>
      </c>
      <c r="E215" s="711" t="s">
        <v>329</v>
      </c>
      <c r="F215" s="701">
        <v>0</v>
      </c>
      <c r="G215" s="702">
        <v>0</v>
      </c>
      <c r="H215" s="704">
        <v>0</v>
      </c>
      <c r="I215" s="701">
        <v>2101.35556</v>
      </c>
      <c r="J215" s="702">
        <v>2101.35556</v>
      </c>
      <c r="K215" s="712" t="s">
        <v>329</v>
      </c>
    </row>
    <row r="216" spans="1:11" ht="14.4" customHeight="1" thickBot="1" x14ac:dyDescent="0.35">
      <c r="A216" s="723" t="s">
        <v>537</v>
      </c>
      <c r="B216" s="701">
        <v>0</v>
      </c>
      <c r="C216" s="701">
        <v>489.51409000000001</v>
      </c>
      <c r="D216" s="702">
        <v>489.51409000000001</v>
      </c>
      <c r="E216" s="711" t="s">
        <v>329</v>
      </c>
      <c r="F216" s="701">
        <v>0</v>
      </c>
      <c r="G216" s="702">
        <v>0</v>
      </c>
      <c r="H216" s="704">
        <v>303.02537000000001</v>
      </c>
      <c r="I216" s="701">
        <v>2002.8290500000001</v>
      </c>
      <c r="J216" s="702">
        <v>2002.8290500000001</v>
      </c>
      <c r="K216" s="712" t="s">
        <v>329</v>
      </c>
    </row>
    <row r="217" spans="1:11" ht="14.4" customHeight="1" thickBot="1" x14ac:dyDescent="0.35">
      <c r="A217" s="720" t="s">
        <v>538</v>
      </c>
      <c r="B217" s="701">
        <v>5.0294550814969998</v>
      </c>
      <c r="C217" s="701">
        <v>99.520340000000004</v>
      </c>
      <c r="D217" s="702">
        <v>94.490884918502005</v>
      </c>
      <c r="E217" s="703">
        <v>19.787499517813</v>
      </c>
      <c r="F217" s="701">
        <v>28.147184961836</v>
      </c>
      <c r="G217" s="702">
        <v>16.419191227738001</v>
      </c>
      <c r="H217" s="704">
        <v>2.5979999999999999</v>
      </c>
      <c r="I217" s="701">
        <v>100.19723999999999</v>
      </c>
      <c r="J217" s="702">
        <v>83.778048772261002</v>
      </c>
      <c r="K217" s="705">
        <v>3.5597605990029999</v>
      </c>
    </row>
    <row r="218" spans="1:11" ht="14.4" customHeight="1" thickBot="1" x14ac:dyDescent="0.35">
      <c r="A218" s="721" t="s">
        <v>539</v>
      </c>
      <c r="B218" s="701">
        <v>0</v>
      </c>
      <c r="C218" s="701">
        <v>72.250699999999995</v>
      </c>
      <c r="D218" s="702">
        <v>72.250699999999995</v>
      </c>
      <c r="E218" s="711" t="s">
        <v>343</v>
      </c>
      <c r="F218" s="701">
        <v>0</v>
      </c>
      <c r="G218" s="702">
        <v>0</v>
      </c>
      <c r="H218" s="704">
        <v>2.25</v>
      </c>
      <c r="I218" s="701">
        <v>95.717009999998993</v>
      </c>
      <c r="J218" s="702">
        <v>95.717009999998993</v>
      </c>
      <c r="K218" s="712" t="s">
        <v>329</v>
      </c>
    </row>
    <row r="219" spans="1:11" ht="14.4" customHeight="1" thickBot="1" x14ac:dyDescent="0.35">
      <c r="A219" s="722" t="s">
        <v>540</v>
      </c>
      <c r="B219" s="706">
        <v>0</v>
      </c>
      <c r="C219" s="706">
        <v>40.750700000000002</v>
      </c>
      <c r="D219" s="707">
        <v>40.750700000000002</v>
      </c>
      <c r="E219" s="708" t="s">
        <v>343</v>
      </c>
      <c r="F219" s="706">
        <v>0</v>
      </c>
      <c r="G219" s="707">
        <v>0</v>
      </c>
      <c r="H219" s="709">
        <v>0</v>
      </c>
      <c r="I219" s="706">
        <v>88.967009999998993</v>
      </c>
      <c r="J219" s="707">
        <v>88.967009999998993</v>
      </c>
      <c r="K219" s="710" t="s">
        <v>329</v>
      </c>
    </row>
    <row r="220" spans="1:11" ht="14.4" customHeight="1" thickBot="1" x14ac:dyDescent="0.35">
      <c r="A220" s="723" t="s">
        <v>541</v>
      </c>
      <c r="B220" s="701">
        <v>0</v>
      </c>
      <c r="C220" s="701">
        <v>40.750700000000002</v>
      </c>
      <c r="D220" s="702">
        <v>40.750700000000002</v>
      </c>
      <c r="E220" s="711" t="s">
        <v>343</v>
      </c>
      <c r="F220" s="701">
        <v>0</v>
      </c>
      <c r="G220" s="702">
        <v>0</v>
      </c>
      <c r="H220" s="704">
        <v>0</v>
      </c>
      <c r="I220" s="701">
        <v>88.967009999998993</v>
      </c>
      <c r="J220" s="702">
        <v>88.967009999998993</v>
      </c>
      <c r="K220" s="712" t="s">
        <v>329</v>
      </c>
    </row>
    <row r="221" spans="1:11" ht="14.4" customHeight="1" thickBot="1" x14ac:dyDescent="0.35">
      <c r="A221" s="722" t="s">
        <v>542</v>
      </c>
      <c r="B221" s="706">
        <v>0</v>
      </c>
      <c r="C221" s="706">
        <v>31.5</v>
      </c>
      <c r="D221" s="707">
        <v>31.5</v>
      </c>
      <c r="E221" s="708" t="s">
        <v>343</v>
      </c>
      <c r="F221" s="706">
        <v>0</v>
      </c>
      <c r="G221" s="707">
        <v>0</v>
      </c>
      <c r="H221" s="709">
        <v>2.25</v>
      </c>
      <c r="I221" s="706">
        <v>6.75</v>
      </c>
      <c r="J221" s="707">
        <v>6.75</v>
      </c>
      <c r="K221" s="710" t="s">
        <v>329</v>
      </c>
    </row>
    <row r="222" spans="1:11" ht="14.4" customHeight="1" thickBot="1" x14ac:dyDescent="0.35">
      <c r="A222" s="723" t="s">
        <v>543</v>
      </c>
      <c r="B222" s="701">
        <v>0</v>
      </c>
      <c r="C222" s="701">
        <v>31.5</v>
      </c>
      <c r="D222" s="702">
        <v>31.5</v>
      </c>
      <c r="E222" s="711" t="s">
        <v>343</v>
      </c>
      <c r="F222" s="701">
        <v>0</v>
      </c>
      <c r="G222" s="702">
        <v>0</v>
      </c>
      <c r="H222" s="704">
        <v>2.25</v>
      </c>
      <c r="I222" s="701">
        <v>6.75</v>
      </c>
      <c r="J222" s="702">
        <v>6.75</v>
      </c>
      <c r="K222" s="712" t="s">
        <v>329</v>
      </c>
    </row>
    <row r="223" spans="1:11" ht="14.4" customHeight="1" thickBot="1" x14ac:dyDescent="0.35">
      <c r="A223" s="726" t="s">
        <v>544</v>
      </c>
      <c r="B223" s="706">
        <v>5.0294550814969998</v>
      </c>
      <c r="C223" s="706">
        <v>27.269639999999999</v>
      </c>
      <c r="D223" s="707">
        <v>22.240184918501999</v>
      </c>
      <c r="E223" s="713">
        <v>5.421986986287</v>
      </c>
      <c r="F223" s="706">
        <v>28.147184961836</v>
      </c>
      <c r="G223" s="707">
        <v>16.419191227738001</v>
      </c>
      <c r="H223" s="709">
        <v>0.34799999999999998</v>
      </c>
      <c r="I223" s="706">
        <v>4.4802299999999997</v>
      </c>
      <c r="J223" s="707">
        <v>-11.938961227738</v>
      </c>
      <c r="K223" s="714">
        <v>0.15917151239300001</v>
      </c>
    </row>
    <row r="224" spans="1:11" ht="14.4" customHeight="1" thickBot="1" x14ac:dyDescent="0.35">
      <c r="A224" s="722" t="s">
        <v>545</v>
      </c>
      <c r="B224" s="706">
        <v>0</v>
      </c>
      <c r="C224" s="706">
        <v>5.5999999999999995E-4</v>
      </c>
      <c r="D224" s="707">
        <v>5.5999999999999995E-4</v>
      </c>
      <c r="E224" s="708" t="s">
        <v>329</v>
      </c>
      <c r="F224" s="706">
        <v>0</v>
      </c>
      <c r="G224" s="707">
        <v>0</v>
      </c>
      <c r="H224" s="709">
        <v>0</v>
      </c>
      <c r="I224" s="706">
        <v>0</v>
      </c>
      <c r="J224" s="707">
        <v>0</v>
      </c>
      <c r="K224" s="710" t="s">
        <v>329</v>
      </c>
    </row>
    <row r="225" spans="1:11" ht="14.4" customHeight="1" thickBot="1" x14ac:dyDescent="0.35">
      <c r="A225" s="723" t="s">
        <v>546</v>
      </c>
      <c r="B225" s="701">
        <v>0</v>
      </c>
      <c r="C225" s="701">
        <v>5.5999999999999995E-4</v>
      </c>
      <c r="D225" s="702">
        <v>5.5999999999999995E-4</v>
      </c>
      <c r="E225" s="711" t="s">
        <v>329</v>
      </c>
      <c r="F225" s="701">
        <v>0</v>
      </c>
      <c r="G225" s="702">
        <v>0</v>
      </c>
      <c r="H225" s="704">
        <v>0</v>
      </c>
      <c r="I225" s="701">
        <v>0</v>
      </c>
      <c r="J225" s="702">
        <v>0</v>
      </c>
      <c r="K225" s="712" t="s">
        <v>329</v>
      </c>
    </row>
    <row r="226" spans="1:11" ht="14.4" customHeight="1" thickBot="1" x14ac:dyDescent="0.35">
      <c r="A226" s="722" t="s">
        <v>547</v>
      </c>
      <c r="B226" s="706">
        <v>5.0294550814969998</v>
      </c>
      <c r="C226" s="706">
        <v>27.269079999999999</v>
      </c>
      <c r="D226" s="707">
        <v>22.239624918501999</v>
      </c>
      <c r="E226" s="713">
        <v>5.4218756422169996</v>
      </c>
      <c r="F226" s="706">
        <v>28.147184961836</v>
      </c>
      <c r="G226" s="707">
        <v>16.419191227738001</v>
      </c>
      <c r="H226" s="709">
        <v>0.34799999999999998</v>
      </c>
      <c r="I226" s="706">
        <v>4.4802299999999997</v>
      </c>
      <c r="J226" s="707">
        <v>-11.938961227738</v>
      </c>
      <c r="K226" s="714">
        <v>0.15917151239300001</v>
      </c>
    </row>
    <row r="227" spans="1:11" ht="14.4" customHeight="1" thickBot="1" x14ac:dyDescent="0.35">
      <c r="A227" s="723" t="s">
        <v>548</v>
      </c>
      <c r="B227" s="701">
        <v>0</v>
      </c>
      <c r="C227" s="701">
        <v>4.5999999999999999E-2</v>
      </c>
      <c r="D227" s="702">
        <v>4.5999999999999999E-2</v>
      </c>
      <c r="E227" s="711" t="s">
        <v>329</v>
      </c>
      <c r="F227" s="701">
        <v>9.4462579177999995E-2</v>
      </c>
      <c r="G227" s="702">
        <v>5.5103171186999998E-2</v>
      </c>
      <c r="H227" s="704">
        <v>0.34799999999999998</v>
      </c>
      <c r="I227" s="701">
        <v>0.34799999999999998</v>
      </c>
      <c r="J227" s="702">
        <v>0.29289682881200002</v>
      </c>
      <c r="K227" s="705">
        <v>3.6839985</v>
      </c>
    </row>
    <row r="228" spans="1:11" ht="14.4" customHeight="1" thickBot="1" x14ac:dyDescent="0.35">
      <c r="A228" s="723" t="s">
        <v>549</v>
      </c>
      <c r="B228" s="701">
        <v>5.0294550814969998</v>
      </c>
      <c r="C228" s="701">
        <v>27.22308</v>
      </c>
      <c r="D228" s="702">
        <v>22.193624918502</v>
      </c>
      <c r="E228" s="703">
        <v>5.4127295221600003</v>
      </c>
      <c r="F228" s="701">
        <v>28.052722382658001</v>
      </c>
      <c r="G228" s="702">
        <v>16.364088056549999</v>
      </c>
      <c r="H228" s="704">
        <v>0</v>
      </c>
      <c r="I228" s="701">
        <v>4.1322299999999998</v>
      </c>
      <c r="J228" s="702">
        <v>-12.231858056549999</v>
      </c>
      <c r="K228" s="705">
        <v>0.14730228116999999</v>
      </c>
    </row>
    <row r="229" spans="1:11" ht="14.4" customHeight="1" thickBot="1" x14ac:dyDescent="0.35">
      <c r="A229" s="720" t="s">
        <v>550</v>
      </c>
      <c r="B229" s="701">
        <v>0</v>
      </c>
      <c r="C229" s="701">
        <v>0.28531000000000001</v>
      </c>
      <c r="D229" s="702">
        <v>0.28531000000000001</v>
      </c>
      <c r="E229" s="711" t="s">
        <v>343</v>
      </c>
      <c r="F229" s="701">
        <v>0</v>
      </c>
      <c r="G229" s="702">
        <v>0</v>
      </c>
      <c r="H229" s="704">
        <v>0</v>
      </c>
      <c r="I229" s="701">
        <v>0</v>
      </c>
      <c r="J229" s="702">
        <v>0</v>
      </c>
      <c r="K229" s="712" t="s">
        <v>329</v>
      </c>
    </row>
    <row r="230" spans="1:11" ht="14.4" customHeight="1" thickBot="1" x14ac:dyDescent="0.35">
      <c r="A230" s="726" t="s">
        <v>551</v>
      </c>
      <c r="B230" s="706">
        <v>0</v>
      </c>
      <c r="C230" s="706">
        <v>0.28531000000000001</v>
      </c>
      <c r="D230" s="707">
        <v>0.28531000000000001</v>
      </c>
      <c r="E230" s="708" t="s">
        <v>343</v>
      </c>
      <c r="F230" s="706">
        <v>0</v>
      </c>
      <c r="G230" s="707">
        <v>0</v>
      </c>
      <c r="H230" s="709">
        <v>0</v>
      </c>
      <c r="I230" s="706">
        <v>0</v>
      </c>
      <c r="J230" s="707">
        <v>0</v>
      </c>
      <c r="K230" s="710" t="s">
        <v>329</v>
      </c>
    </row>
    <row r="231" spans="1:11" ht="14.4" customHeight="1" thickBot="1" x14ac:dyDescent="0.35">
      <c r="A231" s="722" t="s">
        <v>552</v>
      </c>
      <c r="B231" s="706">
        <v>0</v>
      </c>
      <c r="C231" s="706">
        <v>0.28531000000000001</v>
      </c>
      <c r="D231" s="707">
        <v>0.28531000000000001</v>
      </c>
      <c r="E231" s="708" t="s">
        <v>343</v>
      </c>
      <c r="F231" s="706">
        <v>0</v>
      </c>
      <c r="G231" s="707">
        <v>0</v>
      </c>
      <c r="H231" s="709">
        <v>0</v>
      </c>
      <c r="I231" s="706">
        <v>0</v>
      </c>
      <c r="J231" s="707">
        <v>0</v>
      </c>
      <c r="K231" s="710" t="s">
        <v>329</v>
      </c>
    </row>
    <row r="232" spans="1:11" ht="14.4" customHeight="1" thickBot="1" x14ac:dyDescent="0.35">
      <c r="A232" s="723" t="s">
        <v>553</v>
      </c>
      <c r="B232" s="701">
        <v>0</v>
      </c>
      <c r="C232" s="701">
        <v>0.28531000000000001</v>
      </c>
      <c r="D232" s="702">
        <v>0.28531000000000001</v>
      </c>
      <c r="E232" s="711" t="s">
        <v>343</v>
      </c>
      <c r="F232" s="701">
        <v>0</v>
      </c>
      <c r="G232" s="702">
        <v>0</v>
      </c>
      <c r="H232" s="704">
        <v>0</v>
      </c>
      <c r="I232" s="701">
        <v>0</v>
      </c>
      <c r="J232" s="702">
        <v>0</v>
      </c>
      <c r="K232" s="712" t="s">
        <v>329</v>
      </c>
    </row>
    <row r="233" spans="1:11" ht="14.4" customHeight="1" thickBot="1" x14ac:dyDescent="0.35">
      <c r="A233" s="720" t="s">
        <v>554</v>
      </c>
      <c r="B233" s="701">
        <v>14.172803113162001</v>
      </c>
      <c r="C233" s="701">
        <v>780.53599999999994</v>
      </c>
      <c r="D233" s="702">
        <v>766.36319688683795</v>
      </c>
      <c r="E233" s="703">
        <v>55.072803436824998</v>
      </c>
      <c r="F233" s="701">
        <v>82.225820194603003</v>
      </c>
      <c r="G233" s="702">
        <v>47.965061780185003</v>
      </c>
      <c r="H233" s="704">
        <v>0</v>
      </c>
      <c r="I233" s="701">
        <v>0</v>
      </c>
      <c r="J233" s="702">
        <v>-47.965061780185003</v>
      </c>
      <c r="K233" s="705">
        <v>0</v>
      </c>
    </row>
    <row r="234" spans="1:11" ht="14.4" customHeight="1" thickBot="1" x14ac:dyDescent="0.35">
      <c r="A234" s="726" t="s">
        <v>555</v>
      </c>
      <c r="B234" s="706">
        <v>14.172803113162001</v>
      </c>
      <c r="C234" s="706">
        <v>780.53599999999994</v>
      </c>
      <c r="D234" s="707">
        <v>766.36319688683795</v>
      </c>
      <c r="E234" s="713">
        <v>55.072803436824998</v>
      </c>
      <c r="F234" s="706">
        <v>82.225820194603003</v>
      </c>
      <c r="G234" s="707">
        <v>47.965061780185003</v>
      </c>
      <c r="H234" s="709">
        <v>0</v>
      </c>
      <c r="I234" s="706">
        <v>0</v>
      </c>
      <c r="J234" s="707">
        <v>-47.965061780185003</v>
      </c>
      <c r="K234" s="714">
        <v>0</v>
      </c>
    </row>
    <row r="235" spans="1:11" ht="14.4" customHeight="1" thickBot="1" x14ac:dyDescent="0.35">
      <c r="A235" s="722" t="s">
        <v>556</v>
      </c>
      <c r="B235" s="706">
        <v>14.172803113162001</v>
      </c>
      <c r="C235" s="706">
        <v>780.53599999999994</v>
      </c>
      <c r="D235" s="707">
        <v>766.36319688683795</v>
      </c>
      <c r="E235" s="713">
        <v>55.072803436824998</v>
      </c>
      <c r="F235" s="706">
        <v>82.225820194603003</v>
      </c>
      <c r="G235" s="707">
        <v>47.965061780185003</v>
      </c>
      <c r="H235" s="709">
        <v>0</v>
      </c>
      <c r="I235" s="706">
        <v>0</v>
      </c>
      <c r="J235" s="707">
        <v>-47.965061780185003</v>
      </c>
      <c r="K235" s="714">
        <v>0</v>
      </c>
    </row>
    <row r="236" spans="1:11" ht="14.4" customHeight="1" thickBot="1" x14ac:dyDescent="0.35">
      <c r="A236" s="723" t="s">
        <v>557</v>
      </c>
      <c r="B236" s="701">
        <v>0</v>
      </c>
      <c r="C236" s="701">
        <v>729.40800000000002</v>
      </c>
      <c r="D236" s="702">
        <v>729.40800000000002</v>
      </c>
      <c r="E236" s="711" t="s">
        <v>343</v>
      </c>
      <c r="F236" s="701">
        <v>0</v>
      </c>
      <c r="G236" s="702">
        <v>0</v>
      </c>
      <c r="H236" s="704">
        <v>0</v>
      </c>
      <c r="I236" s="701">
        <v>0</v>
      </c>
      <c r="J236" s="702">
        <v>0</v>
      </c>
      <c r="K236" s="705">
        <v>0</v>
      </c>
    </row>
    <row r="237" spans="1:11" ht="14.4" customHeight="1" thickBot="1" x14ac:dyDescent="0.35">
      <c r="A237" s="723" t="s">
        <v>558</v>
      </c>
      <c r="B237" s="701">
        <v>14.172803113162001</v>
      </c>
      <c r="C237" s="701">
        <v>51.128</v>
      </c>
      <c r="D237" s="702">
        <v>36.955196886837001</v>
      </c>
      <c r="E237" s="703">
        <v>3.6074726779000001</v>
      </c>
      <c r="F237" s="701">
        <v>82.225820194603003</v>
      </c>
      <c r="G237" s="702">
        <v>47.965061780185003</v>
      </c>
      <c r="H237" s="704">
        <v>0</v>
      </c>
      <c r="I237" s="701">
        <v>0</v>
      </c>
      <c r="J237" s="702">
        <v>-47.965061780185003</v>
      </c>
      <c r="K237" s="705">
        <v>0</v>
      </c>
    </row>
    <row r="238" spans="1:11" ht="14.4" customHeight="1" thickBot="1" x14ac:dyDescent="0.35">
      <c r="A238" s="719" t="s">
        <v>559</v>
      </c>
      <c r="B238" s="701">
        <v>9945.3657913510906</v>
      </c>
      <c r="C238" s="701">
        <v>12651.92352</v>
      </c>
      <c r="D238" s="702">
        <v>2706.5577286489101</v>
      </c>
      <c r="E238" s="703">
        <v>1.2721426024369999</v>
      </c>
      <c r="F238" s="701">
        <v>11151.660673857599</v>
      </c>
      <c r="G238" s="702">
        <v>6505.1353930835903</v>
      </c>
      <c r="H238" s="704">
        <v>1199.42814</v>
      </c>
      <c r="I238" s="701">
        <v>7913.9997000000003</v>
      </c>
      <c r="J238" s="702">
        <v>1408.86430691641</v>
      </c>
      <c r="K238" s="705">
        <v>0.70967006004300004</v>
      </c>
    </row>
    <row r="239" spans="1:11" ht="14.4" customHeight="1" thickBot="1" x14ac:dyDescent="0.35">
      <c r="A239" s="724" t="s">
        <v>560</v>
      </c>
      <c r="B239" s="706">
        <v>9945.3657913510906</v>
      </c>
      <c r="C239" s="706">
        <v>12651.92352</v>
      </c>
      <c r="D239" s="707">
        <v>2706.5577286489101</v>
      </c>
      <c r="E239" s="713">
        <v>1.2721426024369999</v>
      </c>
      <c r="F239" s="706">
        <v>11151.660673857599</v>
      </c>
      <c r="G239" s="707">
        <v>6505.1353930835903</v>
      </c>
      <c r="H239" s="709">
        <v>1199.42814</v>
      </c>
      <c r="I239" s="706">
        <v>7913.9997000000003</v>
      </c>
      <c r="J239" s="707">
        <v>1408.86430691641</v>
      </c>
      <c r="K239" s="714">
        <v>0.70967006004300004</v>
      </c>
    </row>
    <row r="240" spans="1:11" ht="14.4" customHeight="1" thickBot="1" x14ac:dyDescent="0.35">
      <c r="A240" s="726" t="s">
        <v>54</v>
      </c>
      <c r="B240" s="706">
        <v>9945.3657913510906</v>
      </c>
      <c r="C240" s="706">
        <v>12651.92352</v>
      </c>
      <c r="D240" s="707">
        <v>2706.5577286489101</v>
      </c>
      <c r="E240" s="713">
        <v>1.2721426024369999</v>
      </c>
      <c r="F240" s="706">
        <v>11151.660673857599</v>
      </c>
      <c r="G240" s="707">
        <v>6505.1353930835903</v>
      </c>
      <c r="H240" s="709">
        <v>1199.42814</v>
      </c>
      <c r="I240" s="706">
        <v>7913.9997000000003</v>
      </c>
      <c r="J240" s="707">
        <v>1408.86430691641</v>
      </c>
      <c r="K240" s="714">
        <v>0.70967006004300004</v>
      </c>
    </row>
    <row r="241" spans="1:11" ht="14.4" customHeight="1" thickBot="1" x14ac:dyDescent="0.35">
      <c r="A241" s="725" t="s">
        <v>561</v>
      </c>
      <c r="B241" s="701">
        <v>359.88841301260999</v>
      </c>
      <c r="C241" s="701">
        <v>287.47563000000002</v>
      </c>
      <c r="D241" s="702">
        <v>-72.412783012610006</v>
      </c>
      <c r="E241" s="703">
        <v>0.79879101300699995</v>
      </c>
      <c r="F241" s="701">
        <v>0</v>
      </c>
      <c r="G241" s="702">
        <v>0</v>
      </c>
      <c r="H241" s="704">
        <v>26.955729999999999</v>
      </c>
      <c r="I241" s="701">
        <v>143.74668</v>
      </c>
      <c r="J241" s="702">
        <v>143.74668</v>
      </c>
      <c r="K241" s="712" t="s">
        <v>343</v>
      </c>
    </row>
    <row r="242" spans="1:11" ht="14.4" customHeight="1" thickBot="1" x14ac:dyDescent="0.35">
      <c r="A242" s="723" t="s">
        <v>562</v>
      </c>
      <c r="B242" s="701">
        <v>359.88841301260999</v>
      </c>
      <c r="C242" s="701">
        <v>287.47563000000002</v>
      </c>
      <c r="D242" s="702">
        <v>-72.412783012610006</v>
      </c>
      <c r="E242" s="703">
        <v>0.79879101300699995</v>
      </c>
      <c r="F242" s="701">
        <v>0</v>
      </c>
      <c r="G242" s="702">
        <v>0</v>
      </c>
      <c r="H242" s="704">
        <v>26.955729999999999</v>
      </c>
      <c r="I242" s="701">
        <v>143.74668</v>
      </c>
      <c r="J242" s="702">
        <v>143.74668</v>
      </c>
      <c r="K242" s="712" t="s">
        <v>343</v>
      </c>
    </row>
    <row r="243" spans="1:11" ht="14.4" customHeight="1" thickBot="1" x14ac:dyDescent="0.35">
      <c r="A243" s="722" t="s">
        <v>563</v>
      </c>
      <c r="B243" s="706">
        <v>101.745586949849</v>
      </c>
      <c r="C243" s="706">
        <v>92.52</v>
      </c>
      <c r="D243" s="707">
        <v>-9.2255869498479992</v>
      </c>
      <c r="E243" s="713">
        <v>0.90932690815899997</v>
      </c>
      <c r="F243" s="706">
        <v>134.476603583338</v>
      </c>
      <c r="G243" s="707">
        <v>78.444685423612995</v>
      </c>
      <c r="H243" s="709">
        <v>7.875</v>
      </c>
      <c r="I243" s="706">
        <v>51.195999999999998</v>
      </c>
      <c r="J243" s="707">
        <v>-27.248685423613001</v>
      </c>
      <c r="K243" s="714">
        <v>0.38070562934899999</v>
      </c>
    </row>
    <row r="244" spans="1:11" ht="14.4" customHeight="1" thickBot="1" x14ac:dyDescent="0.35">
      <c r="A244" s="723" t="s">
        <v>564</v>
      </c>
      <c r="B244" s="701">
        <v>101.745586949849</v>
      </c>
      <c r="C244" s="701">
        <v>92.52</v>
      </c>
      <c r="D244" s="702">
        <v>-9.2255869498479992</v>
      </c>
      <c r="E244" s="703">
        <v>0.90932690815899997</v>
      </c>
      <c r="F244" s="701">
        <v>134.476603583338</v>
      </c>
      <c r="G244" s="702">
        <v>78.444685423612995</v>
      </c>
      <c r="H244" s="704">
        <v>7.875</v>
      </c>
      <c r="I244" s="701">
        <v>51.195999999999998</v>
      </c>
      <c r="J244" s="702">
        <v>-27.248685423613001</v>
      </c>
      <c r="K244" s="705">
        <v>0.38070562934899999</v>
      </c>
    </row>
    <row r="245" spans="1:11" ht="14.4" customHeight="1" thickBot="1" x14ac:dyDescent="0.35">
      <c r="A245" s="722" t="s">
        <v>565</v>
      </c>
      <c r="B245" s="706">
        <v>190.83113238895601</v>
      </c>
      <c r="C245" s="706">
        <v>155.00876</v>
      </c>
      <c r="D245" s="707">
        <v>-35.822372388955998</v>
      </c>
      <c r="E245" s="713">
        <v>0.81228234648800002</v>
      </c>
      <c r="F245" s="706">
        <v>177.713773493703</v>
      </c>
      <c r="G245" s="707">
        <v>103.666367871326</v>
      </c>
      <c r="H245" s="709">
        <v>7.2241400000000002</v>
      </c>
      <c r="I245" s="706">
        <v>69.680400000000006</v>
      </c>
      <c r="J245" s="707">
        <v>-33.985967871325997</v>
      </c>
      <c r="K245" s="714">
        <v>0.39209341307700002</v>
      </c>
    </row>
    <row r="246" spans="1:11" ht="14.4" customHeight="1" thickBot="1" x14ac:dyDescent="0.35">
      <c r="A246" s="723" t="s">
        <v>566</v>
      </c>
      <c r="B246" s="701">
        <v>63.813818001648997</v>
      </c>
      <c r="C246" s="701">
        <v>68.924000000000007</v>
      </c>
      <c r="D246" s="702">
        <v>5.1101819983499999</v>
      </c>
      <c r="E246" s="703">
        <v>1.080079552648</v>
      </c>
      <c r="F246" s="701">
        <v>42.593663006494999</v>
      </c>
      <c r="G246" s="702">
        <v>24.846303420455001</v>
      </c>
      <c r="H246" s="704">
        <v>0.74</v>
      </c>
      <c r="I246" s="701">
        <v>19.096</v>
      </c>
      <c r="J246" s="702">
        <v>-5.7503034204550003</v>
      </c>
      <c r="K246" s="705">
        <v>0.44832960238899999</v>
      </c>
    </row>
    <row r="247" spans="1:11" ht="14.4" customHeight="1" thickBot="1" x14ac:dyDescent="0.35">
      <c r="A247" s="723" t="s">
        <v>567</v>
      </c>
      <c r="B247" s="701">
        <v>89.670501648965995</v>
      </c>
      <c r="C247" s="701">
        <v>45.0807</v>
      </c>
      <c r="D247" s="702">
        <v>-44.589801648966002</v>
      </c>
      <c r="E247" s="703">
        <v>0.50273723432999995</v>
      </c>
      <c r="F247" s="701">
        <v>105.304799642961</v>
      </c>
      <c r="G247" s="702">
        <v>61.427799791726997</v>
      </c>
      <c r="H247" s="704">
        <v>4.3056000000000001</v>
      </c>
      <c r="I247" s="701">
        <v>26.176200000000001</v>
      </c>
      <c r="J247" s="702">
        <v>-35.251599791727003</v>
      </c>
      <c r="K247" s="705">
        <v>0.24857556434899999</v>
      </c>
    </row>
    <row r="248" spans="1:11" ht="14.4" customHeight="1" thickBot="1" x14ac:dyDescent="0.35">
      <c r="A248" s="723" t="s">
        <v>568</v>
      </c>
      <c r="B248" s="701">
        <v>37.346812738339999</v>
      </c>
      <c r="C248" s="701">
        <v>41.004060000000003</v>
      </c>
      <c r="D248" s="702">
        <v>3.6572472616590002</v>
      </c>
      <c r="E248" s="703">
        <v>1.097926623277</v>
      </c>
      <c r="F248" s="701">
        <v>29.815310844246</v>
      </c>
      <c r="G248" s="702">
        <v>17.392264659142999</v>
      </c>
      <c r="H248" s="704">
        <v>2.1785399999999999</v>
      </c>
      <c r="I248" s="701">
        <v>24.408200000000001</v>
      </c>
      <c r="J248" s="702">
        <v>7.0159353408560001</v>
      </c>
      <c r="K248" s="705">
        <v>0.81864650439099995</v>
      </c>
    </row>
    <row r="249" spans="1:11" ht="14.4" customHeight="1" thickBot="1" x14ac:dyDescent="0.35">
      <c r="A249" s="722" t="s">
        <v>569</v>
      </c>
      <c r="B249" s="706">
        <v>1149.12040588692</v>
      </c>
      <c r="C249" s="706">
        <v>1133.7697499999999</v>
      </c>
      <c r="D249" s="707">
        <v>-15.350655886924001</v>
      </c>
      <c r="E249" s="713">
        <v>0.98664138604700002</v>
      </c>
      <c r="F249" s="706">
        <v>996.05369466594095</v>
      </c>
      <c r="G249" s="707">
        <v>581.03132188846496</v>
      </c>
      <c r="H249" s="709">
        <v>55.21895</v>
      </c>
      <c r="I249" s="706">
        <v>646.94059000000004</v>
      </c>
      <c r="J249" s="707">
        <v>65.909268111534004</v>
      </c>
      <c r="K249" s="714">
        <v>0.64950373003399997</v>
      </c>
    </row>
    <row r="250" spans="1:11" ht="14.4" customHeight="1" thickBot="1" x14ac:dyDescent="0.35">
      <c r="A250" s="723" t="s">
        <v>570</v>
      </c>
      <c r="B250" s="701">
        <v>1149.12040588692</v>
      </c>
      <c r="C250" s="701">
        <v>1133.7697499999999</v>
      </c>
      <c r="D250" s="702">
        <v>-15.350655886924001</v>
      </c>
      <c r="E250" s="703">
        <v>0.98664138604700002</v>
      </c>
      <c r="F250" s="701">
        <v>996.05369466594095</v>
      </c>
      <c r="G250" s="702">
        <v>581.03132188846496</v>
      </c>
      <c r="H250" s="704">
        <v>55.21895</v>
      </c>
      <c r="I250" s="701">
        <v>646.94059000000004</v>
      </c>
      <c r="J250" s="702">
        <v>65.909268111534004</v>
      </c>
      <c r="K250" s="705">
        <v>0.64950373003399997</v>
      </c>
    </row>
    <row r="251" spans="1:11" ht="14.4" customHeight="1" thickBot="1" x14ac:dyDescent="0.35">
      <c r="A251" s="722" t="s">
        <v>571</v>
      </c>
      <c r="B251" s="706">
        <v>0</v>
      </c>
      <c r="C251" s="706">
        <v>2.1829999999999998</v>
      </c>
      <c r="D251" s="707">
        <v>2.1829999999999998</v>
      </c>
      <c r="E251" s="708" t="s">
        <v>343</v>
      </c>
      <c r="F251" s="706">
        <v>0</v>
      </c>
      <c r="G251" s="707">
        <v>0</v>
      </c>
      <c r="H251" s="709">
        <v>5.6000000000000001E-2</v>
      </c>
      <c r="I251" s="706">
        <v>0.93799999999999994</v>
      </c>
      <c r="J251" s="707">
        <v>0.93799999999999994</v>
      </c>
      <c r="K251" s="710" t="s">
        <v>343</v>
      </c>
    </row>
    <row r="252" spans="1:11" ht="14.4" customHeight="1" thickBot="1" x14ac:dyDescent="0.35">
      <c r="A252" s="723" t="s">
        <v>572</v>
      </c>
      <c r="B252" s="701">
        <v>0</v>
      </c>
      <c r="C252" s="701">
        <v>2.1829999999999998</v>
      </c>
      <c r="D252" s="702">
        <v>2.1829999999999998</v>
      </c>
      <c r="E252" s="711" t="s">
        <v>343</v>
      </c>
      <c r="F252" s="701">
        <v>0</v>
      </c>
      <c r="G252" s="702">
        <v>0</v>
      </c>
      <c r="H252" s="704">
        <v>5.6000000000000001E-2</v>
      </c>
      <c r="I252" s="701">
        <v>0.93799999999999994</v>
      </c>
      <c r="J252" s="702">
        <v>0.93799999999999994</v>
      </c>
      <c r="K252" s="712" t="s">
        <v>343</v>
      </c>
    </row>
    <row r="253" spans="1:11" ht="14.4" customHeight="1" thickBot="1" x14ac:dyDescent="0.35">
      <c r="A253" s="722" t="s">
        <v>573</v>
      </c>
      <c r="B253" s="706">
        <v>934.51121227791396</v>
      </c>
      <c r="C253" s="706">
        <v>958.35744</v>
      </c>
      <c r="D253" s="707">
        <v>23.846227722085999</v>
      </c>
      <c r="E253" s="713">
        <v>1.0255173264999999</v>
      </c>
      <c r="F253" s="706">
        <v>1246.84687506722</v>
      </c>
      <c r="G253" s="707">
        <v>727.327343789211</v>
      </c>
      <c r="H253" s="709">
        <v>73.752600000000001</v>
      </c>
      <c r="I253" s="706">
        <v>622.87057000000004</v>
      </c>
      <c r="J253" s="707">
        <v>-104.456773789211</v>
      </c>
      <c r="K253" s="714">
        <v>0.49955658746499998</v>
      </c>
    </row>
    <row r="254" spans="1:11" ht="14.4" customHeight="1" thickBot="1" x14ac:dyDescent="0.35">
      <c r="A254" s="723" t="s">
        <v>574</v>
      </c>
      <c r="B254" s="701">
        <v>934.51121227791396</v>
      </c>
      <c r="C254" s="701">
        <v>958.35744</v>
      </c>
      <c r="D254" s="702">
        <v>23.846227722085999</v>
      </c>
      <c r="E254" s="703">
        <v>1.0255173264999999</v>
      </c>
      <c r="F254" s="701">
        <v>1246.84687506722</v>
      </c>
      <c r="G254" s="702">
        <v>727.327343789211</v>
      </c>
      <c r="H254" s="704">
        <v>73.752600000000001</v>
      </c>
      <c r="I254" s="701">
        <v>622.87057000000004</v>
      </c>
      <c r="J254" s="702">
        <v>-104.456773789211</v>
      </c>
      <c r="K254" s="705">
        <v>0.49955658746499998</v>
      </c>
    </row>
    <row r="255" spans="1:11" ht="14.4" customHeight="1" thickBot="1" x14ac:dyDescent="0.35">
      <c r="A255" s="722" t="s">
        <v>575</v>
      </c>
      <c r="B255" s="706">
        <v>0</v>
      </c>
      <c r="C255" s="706">
        <v>1349.23783</v>
      </c>
      <c r="D255" s="707">
        <v>1349.23783</v>
      </c>
      <c r="E255" s="708" t="s">
        <v>343</v>
      </c>
      <c r="F255" s="706">
        <v>0</v>
      </c>
      <c r="G255" s="707">
        <v>0</v>
      </c>
      <c r="H255" s="709">
        <v>76.57311</v>
      </c>
      <c r="I255" s="706">
        <v>795.69002999999998</v>
      </c>
      <c r="J255" s="707">
        <v>795.69002999999998</v>
      </c>
      <c r="K255" s="710" t="s">
        <v>343</v>
      </c>
    </row>
    <row r="256" spans="1:11" ht="14.4" customHeight="1" thickBot="1" x14ac:dyDescent="0.35">
      <c r="A256" s="723" t="s">
        <v>576</v>
      </c>
      <c r="B256" s="701">
        <v>0</v>
      </c>
      <c r="C256" s="701">
        <v>1349.23783</v>
      </c>
      <c r="D256" s="702">
        <v>1349.23783</v>
      </c>
      <c r="E256" s="711" t="s">
        <v>343</v>
      </c>
      <c r="F256" s="701">
        <v>0</v>
      </c>
      <c r="G256" s="702">
        <v>0</v>
      </c>
      <c r="H256" s="704">
        <v>76.57311</v>
      </c>
      <c r="I256" s="701">
        <v>795.69002999999998</v>
      </c>
      <c r="J256" s="702">
        <v>795.69002999999998</v>
      </c>
      <c r="K256" s="712" t="s">
        <v>343</v>
      </c>
    </row>
    <row r="257" spans="1:11" ht="14.4" customHeight="1" thickBot="1" x14ac:dyDescent="0.35">
      <c r="A257" s="722" t="s">
        <v>577</v>
      </c>
      <c r="B257" s="706">
        <v>7209.2690408348399</v>
      </c>
      <c r="C257" s="706">
        <v>8673.37111</v>
      </c>
      <c r="D257" s="707">
        <v>1464.1020691651599</v>
      </c>
      <c r="E257" s="713">
        <v>1.2030860633539999</v>
      </c>
      <c r="F257" s="706">
        <v>8596.5697270473902</v>
      </c>
      <c r="G257" s="707">
        <v>5014.66567411098</v>
      </c>
      <c r="H257" s="709">
        <v>951.77260999999999</v>
      </c>
      <c r="I257" s="706">
        <v>5582.9374299999999</v>
      </c>
      <c r="J257" s="707">
        <v>568.27175588902196</v>
      </c>
      <c r="K257" s="714">
        <v>0.649437811506</v>
      </c>
    </row>
    <row r="258" spans="1:11" ht="14.4" customHeight="1" thickBot="1" x14ac:dyDescent="0.35">
      <c r="A258" s="723" t="s">
        <v>578</v>
      </c>
      <c r="B258" s="701">
        <v>7209.2690408348399</v>
      </c>
      <c r="C258" s="701">
        <v>8673.37111</v>
      </c>
      <c r="D258" s="702">
        <v>1464.1020691651599</v>
      </c>
      <c r="E258" s="703">
        <v>1.2030860633539999</v>
      </c>
      <c r="F258" s="701">
        <v>8596.5697270473902</v>
      </c>
      <c r="G258" s="702">
        <v>5014.66567411098</v>
      </c>
      <c r="H258" s="704">
        <v>951.77260999999999</v>
      </c>
      <c r="I258" s="701">
        <v>5582.9374299999999</v>
      </c>
      <c r="J258" s="702">
        <v>568.27175588902196</v>
      </c>
      <c r="K258" s="705">
        <v>0.649437811506</v>
      </c>
    </row>
    <row r="259" spans="1:11" ht="14.4" customHeight="1" thickBot="1" x14ac:dyDescent="0.35">
      <c r="A259" s="719" t="s">
        <v>579</v>
      </c>
      <c r="B259" s="701">
        <v>0</v>
      </c>
      <c r="C259" s="701">
        <v>103.6546</v>
      </c>
      <c r="D259" s="702">
        <v>103.6546</v>
      </c>
      <c r="E259" s="711" t="s">
        <v>343</v>
      </c>
      <c r="F259" s="701">
        <v>0</v>
      </c>
      <c r="G259" s="702">
        <v>0</v>
      </c>
      <c r="H259" s="704">
        <v>8.4928899999999992</v>
      </c>
      <c r="I259" s="701">
        <v>21.81964</v>
      </c>
      <c r="J259" s="702">
        <v>21.81964</v>
      </c>
      <c r="K259" s="712" t="s">
        <v>329</v>
      </c>
    </row>
    <row r="260" spans="1:11" ht="14.4" customHeight="1" thickBot="1" x14ac:dyDescent="0.35">
      <c r="A260" s="724" t="s">
        <v>580</v>
      </c>
      <c r="B260" s="706">
        <v>0</v>
      </c>
      <c r="C260" s="706">
        <v>103.6546</v>
      </c>
      <c r="D260" s="707">
        <v>103.6546</v>
      </c>
      <c r="E260" s="708" t="s">
        <v>343</v>
      </c>
      <c r="F260" s="706">
        <v>0</v>
      </c>
      <c r="G260" s="707">
        <v>0</v>
      </c>
      <c r="H260" s="709">
        <v>8.4928899999999992</v>
      </c>
      <c r="I260" s="706">
        <v>21.81964</v>
      </c>
      <c r="J260" s="707">
        <v>21.81964</v>
      </c>
      <c r="K260" s="710" t="s">
        <v>329</v>
      </c>
    </row>
    <row r="261" spans="1:11" ht="14.4" customHeight="1" thickBot="1" x14ac:dyDescent="0.35">
      <c r="A261" s="726" t="s">
        <v>581</v>
      </c>
      <c r="B261" s="706">
        <v>0</v>
      </c>
      <c r="C261" s="706">
        <v>103.6546</v>
      </c>
      <c r="D261" s="707">
        <v>103.6546</v>
      </c>
      <c r="E261" s="708" t="s">
        <v>343</v>
      </c>
      <c r="F261" s="706">
        <v>0</v>
      </c>
      <c r="G261" s="707">
        <v>0</v>
      </c>
      <c r="H261" s="709">
        <v>8.4928899999999992</v>
      </c>
      <c r="I261" s="706">
        <v>21.81964</v>
      </c>
      <c r="J261" s="707">
        <v>21.81964</v>
      </c>
      <c r="K261" s="710" t="s">
        <v>329</v>
      </c>
    </row>
    <row r="262" spans="1:11" ht="14.4" customHeight="1" thickBot="1" x14ac:dyDescent="0.35">
      <c r="A262" s="722" t="s">
        <v>582</v>
      </c>
      <c r="B262" s="706">
        <v>0</v>
      </c>
      <c r="C262" s="706">
        <v>103.6546</v>
      </c>
      <c r="D262" s="707">
        <v>103.6546</v>
      </c>
      <c r="E262" s="708" t="s">
        <v>343</v>
      </c>
      <c r="F262" s="706">
        <v>0</v>
      </c>
      <c r="G262" s="707">
        <v>0</v>
      </c>
      <c r="H262" s="709">
        <v>8.4928899999999992</v>
      </c>
      <c r="I262" s="706">
        <v>21.81964</v>
      </c>
      <c r="J262" s="707">
        <v>21.81964</v>
      </c>
      <c r="K262" s="710" t="s">
        <v>343</v>
      </c>
    </row>
    <row r="263" spans="1:11" ht="14.4" customHeight="1" thickBot="1" x14ac:dyDescent="0.35">
      <c r="A263" s="723" t="s">
        <v>583</v>
      </c>
      <c r="B263" s="701">
        <v>0</v>
      </c>
      <c r="C263" s="701">
        <v>32.520000000000003</v>
      </c>
      <c r="D263" s="702">
        <v>32.520000000000003</v>
      </c>
      <c r="E263" s="711" t="s">
        <v>343</v>
      </c>
      <c r="F263" s="701">
        <v>0</v>
      </c>
      <c r="G263" s="702">
        <v>0</v>
      </c>
      <c r="H263" s="704">
        <v>1.2768900000000001</v>
      </c>
      <c r="I263" s="701">
        <v>14.011839999999999</v>
      </c>
      <c r="J263" s="702">
        <v>14.011839999999999</v>
      </c>
      <c r="K263" s="712" t="s">
        <v>343</v>
      </c>
    </row>
    <row r="264" spans="1:11" ht="14.4" customHeight="1" thickBot="1" x14ac:dyDescent="0.35">
      <c r="A264" s="723" t="s">
        <v>584</v>
      </c>
      <c r="B264" s="701">
        <v>0</v>
      </c>
      <c r="C264" s="701">
        <v>71.134600000000006</v>
      </c>
      <c r="D264" s="702">
        <v>71.134600000000006</v>
      </c>
      <c r="E264" s="711" t="s">
        <v>343</v>
      </c>
      <c r="F264" s="701">
        <v>0</v>
      </c>
      <c r="G264" s="702">
        <v>0</v>
      </c>
      <c r="H264" s="704">
        <v>7.2160000000000002</v>
      </c>
      <c r="I264" s="701">
        <v>7.8078000000000003</v>
      </c>
      <c r="J264" s="702">
        <v>7.8078000000000003</v>
      </c>
      <c r="K264" s="712" t="s">
        <v>343</v>
      </c>
    </row>
    <row r="265" spans="1:11" ht="14.4" customHeight="1" thickBot="1" x14ac:dyDescent="0.35">
      <c r="A265" s="727"/>
      <c r="B265" s="701">
        <v>15066.448245829501</v>
      </c>
      <c r="C265" s="701">
        <v>-1267.7793799999899</v>
      </c>
      <c r="D265" s="702">
        <v>-16334.227625829501</v>
      </c>
      <c r="E265" s="703">
        <v>-8.4145868974000004E-2</v>
      </c>
      <c r="F265" s="701">
        <v>1135.6385760708099</v>
      </c>
      <c r="G265" s="702">
        <v>662.455836041304</v>
      </c>
      <c r="H265" s="704">
        <v>1403.8985499999999</v>
      </c>
      <c r="I265" s="701">
        <v>-26.209650000098001</v>
      </c>
      <c r="J265" s="702">
        <v>-688.66548604140303</v>
      </c>
      <c r="K265" s="705">
        <v>-2.3079217765E-2</v>
      </c>
    </row>
    <row r="266" spans="1:11" ht="14.4" customHeight="1" thickBot="1" x14ac:dyDescent="0.35">
      <c r="A266" s="728" t="s">
        <v>66</v>
      </c>
      <c r="B266" s="715">
        <v>15066.448245829501</v>
      </c>
      <c r="C266" s="715">
        <v>-1267.7793799999899</v>
      </c>
      <c r="D266" s="716">
        <v>-16334.227625829501</v>
      </c>
      <c r="E266" s="717" t="s">
        <v>343</v>
      </c>
      <c r="F266" s="715">
        <v>1135.6385760708099</v>
      </c>
      <c r="G266" s="716">
        <v>662.45583604130695</v>
      </c>
      <c r="H266" s="715">
        <v>1403.8985499999999</v>
      </c>
      <c r="I266" s="715">
        <v>-26.209650000105999</v>
      </c>
      <c r="J266" s="716">
        <v>-688.66548604140996</v>
      </c>
      <c r="K266" s="718">
        <v>-2.3079217765E-2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585</v>
      </c>
      <c r="B5" s="730" t="s">
        <v>586</v>
      </c>
      <c r="C5" s="731" t="s">
        <v>587</v>
      </c>
      <c r="D5" s="731" t="s">
        <v>587</v>
      </c>
      <c r="E5" s="731"/>
      <c r="F5" s="731" t="s">
        <v>587</v>
      </c>
      <c r="G5" s="731" t="s">
        <v>587</v>
      </c>
      <c r="H5" s="731" t="s">
        <v>587</v>
      </c>
      <c r="I5" s="732" t="s">
        <v>587</v>
      </c>
      <c r="J5" s="733" t="s">
        <v>73</v>
      </c>
    </row>
    <row r="6" spans="1:10" ht="14.4" customHeight="1" x14ac:dyDescent="0.3">
      <c r="A6" s="729" t="s">
        <v>585</v>
      </c>
      <c r="B6" s="730" t="s">
        <v>588</v>
      </c>
      <c r="C6" s="731">
        <v>3144.44884</v>
      </c>
      <c r="D6" s="731">
        <v>3151.5271300000004</v>
      </c>
      <c r="E6" s="731"/>
      <c r="F6" s="731">
        <v>4205.1233199999988</v>
      </c>
      <c r="G6" s="731">
        <v>3592.0312941894535</v>
      </c>
      <c r="H6" s="731">
        <v>613.09202581054524</v>
      </c>
      <c r="I6" s="732">
        <v>1.1706811482411905</v>
      </c>
      <c r="J6" s="733" t="s">
        <v>1</v>
      </c>
    </row>
    <row r="7" spans="1:10" ht="14.4" customHeight="1" x14ac:dyDescent="0.3">
      <c r="A7" s="729" t="s">
        <v>585</v>
      </c>
      <c r="B7" s="730" t="s">
        <v>589</v>
      </c>
      <c r="C7" s="731">
        <v>254.77122999999992</v>
      </c>
      <c r="D7" s="731">
        <v>168.18188000000001</v>
      </c>
      <c r="E7" s="731"/>
      <c r="F7" s="731">
        <v>229.32412999999994</v>
      </c>
      <c r="G7" s="731">
        <v>183.74999926757812</v>
      </c>
      <c r="H7" s="731">
        <v>45.574130732421821</v>
      </c>
      <c r="I7" s="732">
        <v>1.2480224811650553</v>
      </c>
      <c r="J7" s="733" t="s">
        <v>1</v>
      </c>
    </row>
    <row r="8" spans="1:10" ht="14.4" customHeight="1" x14ac:dyDescent="0.3">
      <c r="A8" s="729" t="s">
        <v>585</v>
      </c>
      <c r="B8" s="730" t="s">
        <v>590</v>
      </c>
      <c r="C8" s="731">
        <v>52.920359999999995</v>
      </c>
      <c r="D8" s="731">
        <v>40.257989999999992</v>
      </c>
      <c r="E8" s="731"/>
      <c r="F8" s="731">
        <v>70.224689999999995</v>
      </c>
      <c r="G8" s="731">
        <v>46.666666015624997</v>
      </c>
      <c r="H8" s="731">
        <v>23.558023984374998</v>
      </c>
      <c r="I8" s="732">
        <v>1.5048148067077958</v>
      </c>
      <c r="J8" s="733" t="s">
        <v>1</v>
      </c>
    </row>
    <row r="9" spans="1:10" ht="14.4" customHeight="1" x14ac:dyDescent="0.3">
      <c r="A9" s="729" t="s">
        <v>585</v>
      </c>
      <c r="B9" s="730" t="s">
        <v>591</v>
      </c>
      <c r="C9" s="731">
        <v>0</v>
      </c>
      <c r="D9" s="731">
        <v>0</v>
      </c>
      <c r="E9" s="731"/>
      <c r="F9" s="731">
        <v>0</v>
      </c>
      <c r="G9" s="731">
        <v>5.8333330078124996</v>
      </c>
      <c r="H9" s="731">
        <v>-5.8333330078124996</v>
      </c>
      <c r="I9" s="732">
        <v>0</v>
      </c>
      <c r="J9" s="733" t="s">
        <v>1</v>
      </c>
    </row>
    <row r="10" spans="1:10" ht="14.4" customHeight="1" x14ac:dyDescent="0.3">
      <c r="A10" s="729" t="s">
        <v>585</v>
      </c>
      <c r="B10" s="730" t="s">
        <v>592</v>
      </c>
      <c r="C10" s="731">
        <v>492.33000999999996</v>
      </c>
      <c r="D10" s="731">
        <v>699.1460400000002</v>
      </c>
      <c r="E10" s="731"/>
      <c r="F10" s="731">
        <v>1072.7328300000006</v>
      </c>
      <c r="G10" s="731">
        <v>746.66671484375001</v>
      </c>
      <c r="H10" s="731">
        <v>326.06611515625059</v>
      </c>
      <c r="I10" s="732">
        <v>1.4366956617645454</v>
      </c>
      <c r="J10" s="733" t="s">
        <v>1</v>
      </c>
    </row>
    <row r="11" spans="1:10" ht="14.4" customHeight="1" x14ac:dyDescent="0.3">
      <c r="A11" s="729" t="s">
        <v>585</v>
      </c>
      <c r="B11" s="730" t="s">
        <v>593</v>
      </c>
      <c r="C11" s="731">
        <v>10.66517</v>
      </c>
      <c r="D11" s="731">
        <v>31.995510000000003</v>
      </c>
      <c r="E11" s="731"/>
      <c r="F11" s="731">
        <v>31.995510000000003</v>
      </c>
      <c r="G11" s="731">
        <v>23.333332031249999</v>
      </c>
      <c r="H11" s="731">
        <v>8.6621779687500045</v>
      </c>
      <c r="I11" s="732">
        <v>1.3712362193770213</v>
      </c>
      <c r="J11" s="733" t="s">
        <v>1</v>
      </c>
    </row>
    <row r="12" spans="1:10" ht="14.4" customHeight="1" x14ac:dyDescent="0.3">
      <c r="A12" s="729" t="s">
        <v>585</v>
      </c>
      <c r="B12" s="730" t="s">
        <v>594</v>
      </c>
      <c r="C12" s="731">
        <v>189.71596</v>
      </c>
      <c r="D12" s="731">
        <v>315.05555000000004</v>
      </c>
      <c r="E12" s="731"/>
      <c r="F12" s="731">
        <v>339.87914999999998</v>
      </c>
      <c r="G12" s="731">
        <v>285.83333593750001</v>
      </c>
      <c r="H12" s="731">
        <v>54.045814062499971</v>
      </c>
      <c r="I12" s="732">
        <v>1.1890815635105541</v>
      </c>
      <c r="J12" s="733" t="s">
        <v>1</v>
      </c>
    </row>
    <row r="13" spans="1:10" ht="14.4" customHeight="1" x14ac:dyDescent="0.3">
      <c r="A13" s="729" t="s">
        <v>585</v>
      </c>
      <c r="B13" s="730" t="s">
        <v>595</v>
      </c>
      <c r="C13" s="731">
        <v>54.544719999999998</v>
      </c>
      <c r="D13" s="731">
        <v>30.400090000000002</v>
      </c>
      <c r="E13" s="731"/>
      <c r="F13" s="731">
        <v>12.48765</v>
      </c>
      <c r="G13" s="731">
        <v>84.58333593750001</v>
      </c>
      <c r="H13" s="731">
        <v>-72.095685937500008</v>
      </c>
      <c r="I13" s="732">
        <v>0.1476372368338289</v>
      </c>
      <c r="J13" s="733" t="s">
        <v>1</v>
      </c>
    </row>
    <row r="14" spans="1:10" ht="14.4" customHeight="1" x14ac:dyDescent="0.3">
      <c r="A14" s="729" t="s">
        <v>585</v>
      </c>
      <c r="B14" s="730" t="s">
        <v>596</v>
      </c>
      <c r="C14" s="731">
        <v>156.09316999999999</v>
      </c>
      <c r="D14" s="731">
        <v>153.98575999999997</v>
      </c>
      <c r="E14" s="731"/>
      <c r="F14" s="731">
        <v>114.59675000000001</v>
      </c>
      <c r="G14" s="731">
        <v>154.58333837890626</v>
      </c>
      <c r="H14" s="731">
        <v>-39.986588378906248</v>
      </c>
      <c r="I14" s="732">
        <v>0.74132666043934636</v>
      </c>
      <c r="J14" s="733" t="s">
        <v>1</v>
      </c>
    </row>
    <row r="15" spans="1:10" ht="14.4" customHeight="1" x14ac:dyDescent="0.3">
      <c r="A15" s="729" t="s">
        <v>585</v>
      </c>
      <c r="B15" s="730" t="s">
        <v>597</v>
      </c>
      <c r="C15" s="731">
        <v>4355.4894600000007</v>
      </c>
      <c r="D15" s="731">
        <v>4590.5499500000005</v>
      </c>
      <c r="E15" s="731"/>
      <c r="F15" s="731">
        <v>6076.3640299999988</v>
      </c>
      <c r="G15" s="731">
        <v>5123.2813496093759</v>
      </c>
      <c r="H15" s="731">
        <v>953.08268039062295</v>
      </c>
      <c r="I15" s="732">
        <v>1.1860297366771182</v>
      </c>
      <c r="J15" s="733" t="s">
        <v>598</v>
      </c>
    </row>
    <row r="17" spans="1:10" ht="14.4" customHeight="1" x14ac:dyDescent="0.3">
      <c r="A17" s="729" t="s">
        <v>585</v>
      </c>
      <c r="B17" s="730" t="s">
        <v>586</v>
      </c>
      <c r="C17" s="731" t="s">
        <v>587</v>
      </c>
      <c r="D17" s="731" t="s">
        <v>587</v>
      </c>
      <c r="E17" s="731"/>
      <c r="F17" s="731" t="s">
        <v>587</v>
      </c>
      <c r="G17" s="731" t="s">
        <v>587</v>
      </c>
      <c r="H17" s="731" t="s">
        <v>587</v>
      </c>
      <c r="I17" s="732" t="s">
        <v>587</v>
      </c>
      <c r="J17" s="733" t="s">
        <v>73</v>
      </c>
    </row>
    <row r="18" spans="1:10" ht="14.4" customHeight="1" x14ac:dyDescent="0.3">
      <c r="A18" s="729" t="s">
        <v>599</v>
      </c>
      <c r="B18" s="730" t="s">
        <v>600</v>
      </c>
      <c r="C18" s="731" t="s">
        <v>587</v>
      </c>
      <c r="D18" s="731" t="s">
        <v>587</v>
      </c>
      <c r="E18" s="731"/>
      <c r="F18" s="731" t="s">
        <v>587</v>
      </c>
      <c r="G18" s="731" t="s">
        <v>587</v>
      </c>
      <c r="H18" s="731" t="s">
        <v>587</v>
      </c>
      <c r="I18" s="732" t="s">
        <v>587</v>
      </c>
      <c r="J18" s="733" t="s">
        <v>0</v>
      </c>
    </row>
    <row r="19" spans="1:10" ht="14.4" customHeight="1" x14ac:dyDescent="0.3">
      <c r="A19" s="729" t="s">
        <v>599</v>
      </c>
      <c r="B19" s="730" t="s">
        <v>588</v>
      </c>
      <c r="C19" s="731">
        <v>512.28217999999981</v>
      </c>
      <c r="D19" s="731">
        <v>483.43595999999991</v>
      </c>
      <c r="E19" s="731"/>
      <c r="F19" s="731">
        <v>475.7451599999996</v>
      </c>
      <c r="G19" s="731">
        <v>508</v>
      </c>
      <c r="H19" s="731">
        <v>-32.254840000000399</v>
      </c>
      <c r="I19" s="732">
        <v>0.93650622047244014</v>
      </c>
      <c r="J19" s="733" t="s">
        <v>1</v>
      </c>
    </row>
    <row r="20" spans="1:10" ht="14.4" customHeight="1" x14ac:dyDescent="0.3">
      <c r="A20" s="729" t="s">
        <v>599</v>
      </c>
      <c r="B20" s="730" t="s">
        <v>589</v>
      </c>
      <c r="C20" s="731">
        <v>16.796669999999999</v>
      </c>
      <c r="D20" s="731">
        <v>4.0050999999999997</v>
      </c>
      <c r="E20" s="731"/>
      <c r="F20" s="731">
        <v>5.1623899999999994</v>
      </c>
      <c r="G20" s="731">
        <v>2</v>
      </c>
      <c r="H20" s="731">
        <v>3.1623899999999994</v>
      </c>
      <c r="I20" s="732">
        <v>2.5811949999999997</v>
      </c>
      <c r="J20" s="733" t="s">
        <v>1</v>
      </c>
    </row>
    <row r="21" spans="1:10" ht="14.4" customHeight="1" x14ac:dyDescent="0.3">
      <c r="A21" s="729" t="s">
        <v>599</v>
      </c>
      <c r="B21" s="730" t="s">
        <v>590</v>
      </c>
      <c r="C21" s="731">
        <v>15.602339999999996</v>
      </c>
      <c r="D21" s="731">
        <v>14.679889999999995</v>
      </c>
      <c r="E21" s="731"/>
      <c r="F21" s="731">
        <v>8.8053899999999974</v>
      </c>
      <c r="G21" s="731">
        <v>14</v>
      </c>
      <c r="H21" s="731">
        <v>-5.1946100000000026</v>
      </c>
      <c r="I21" s="732">
        <v>0.62895642857142842</v>
      </c>
      <c r="J21" s="733" t="s">
        <v>1</v>
      </c>
    </row>
    <row r="22" spans="1:10" ht="14.4" customHeight="1" x14ac:dyDescent="0.3">
      <c r="A22" s="729" t="s">
        <v>599</v>
      </c>
      <c r="B22" s="730" t="s">
        <v>592</v>
      </c>
      <c r="C22" s="731">
        <v>0</v>
      </c>
      <c r="D22" s="731">
        <v>9.5589999999999993</v>
      </c>
      <c r="E22" s="731"/>
      <c r="F22" s="731">
        <v>0</v>
      </c>
      <c r="G22" s="731">
        <v>6</v>
      </c>
      <c r="H22" s="731">
        <v>-6</v>
      </c>
      <c r="I22" s="732">
        <v>0</v>
      </c>
      <c r="J22" s="733" t="s">
        <v>1</v>
      </c>
    </row>
    <row r="23" spans="1:10" ht="14.4" customHeight="1" x14ac:dyDescent="0.3">
      <c r="A23" s="729" t="s">
        <v>599</v>
      </c>
      <c r="B23" s="730" t="s">
        <v>593</v>
      </c>
      <c r="C23" s="731">
        <v>10.66517</v>
      </c>
      <c r="D23" s="731">
        <v>0</v>
      </c>
      <c r="E23" s="731"/>
      <c r="F23" s="731">
        <v>0</v>
      </c>
      <c r="G23" s="731">
        <v>0</v>
      </c>
      <c r="H23" s="731">
        <v>0</v>
      </c>
      <c r="I23" s="732" t="s">
        <v>587</v>
      </c>
      <c r="J23" s="733" t="s">
        <v>1</v>
      </c>
    </row>
    <row r="24" spans="1:10" ht="14.4" customHeight="1" x14ac:dyDescent="0.3">
      <c r="A24" s="729" t="s">
        <v>599</v>
      </c>
      <c r="B24" s="730" t="s">
        <v>594</v>
      </c>
      <c r="C24" s="731">
        <v>98.522150000000011</v>
      </c>
      <c r="D24" s="731">
        <v>122.77153000000007</v>
      </c>
      <c r="E24" s="731"/>
      <c r="F24" s="731">
        <v>96.351410000000001</v>
      </c>
      <c r="G24" s="731">
        <v>121</v>
      </c>
      <c r="H24" s="731">
        <v>-24.648589999999999</v>
      </c>
      <c r="I24" s="732">
        <v>0.79629264462809923</v>
      </c>
      <c r="J24" s="733" t="s">
        <v>1</v>
      </c>
    </row>
    <row r="25" spans="1:10" ht="14.4" customHeight="1" x14ac:dyDescent="0.3">
      <c r="A25" s="729" t="s">
        <v>599</v>
      </c>
      <c r="B25" s="730" t="s">
        <v>595</v>
      </c>
      <c r="C25" s="731">
        <v>1.8645100000000001</v>
      </c>
      <c r="D25" s="731">
        <v>1.9256700000000002</v>
      </c>
      <c r="E25" s="731"/>
      <c r="F25" s="731">
        <v>6.3090299999999999</v>
      </c>
      <c r="G25" s="731">
        <v>44</v>
      </c>
      <c r="H25" s="731">
        <v>-37.69097</v>
      </c>
      <c r="I25" s="732">
        <v>0.14338704545454545</v>
      </c>
      <c r="J25" s="733" t="s">
        <v>1</v>
      </c>
    </row>
    <row r="26" spans="1:10" ht="14.4" customHeight="1" x14ac:dyDescent="0.3">
      <c r="A26" s="729" t="s">
        <v>599</v>
      </c>
      <c r="B26" s="730" t="s">
        <v>596</v>
      </c>
      <c r="C26" s="731">
        <v>3.3119999999999998</v>
      </c>
      <c r="D26" s="731">
        <v>2.484</v>
      </c>
      <c r="E26" s="731"/>
      <c r="F26" s="731">
        <v>1.6559999999999999</v>
      </c>
      <c r="G26" s="731">
        <v>4</v>
      </c>
      <c r="H26" s="731">
        <v>-2.3440000000000003</v>
      </c>
      <c r="I26" s="732">
        <v>0.41399999999999998</v>
      </c>
      <c r="J26" s="733" t="s">
        <v>1</v>
      </c>
    </row>
    <row r="27" spans="1:10" ht="14.4" customHeight="1" x14ac:dyDescent="0.3">
      <c r="A27" s="729" t="s">
        <v>599</v>
      </c>
      <c r="B27" s="730" t="s">
        <v>601</v>
      </c>
      <c r="C27" s="731">
        <v>659.04501999999979</v>
      </c>
      <c r="D27" s="731">
        <v>638.86115000000007</v>
      </c>
      <c r="E27" s="731"/>
      <c r="F27" s="731">
        <v>594.02937999999961</v>
      </c>
      <c r="G27" s="731">
        <v>700</v>
      </c>
      <c r="H27" s="731">
        <v>-105.97062000000039</v>
      </c>
      <c r="I27" s="732">
        <v>0.84861339999999941</v>
      </c>
      <c r="J27" s="733" t="s">
        <v>602</v>
      </c>
    </row>
    <row r="28" spans="1:10" ht="14.4" customHeight="1" x14ac:dyDescent="0.3">
      <c r="A28" s="729" t="s">
        <v>587</v>
      </c>
      <c r="B28" s="730" t="s">
        <v>587</v>
      </c>
      <c r="C28" s="731" t="s">
        <v>587</v>
      </c>
      <c r="D28" s="731" t="s">
        <v>587</v>
      </c>
      <c r="E28" s="731"/>
      <c r="F28" s="731" t="s">
        <v>587</v>
      </c>
      <c r="G28" s="731" t="s">
        <v>587</v>
      </c>
      <c r="H28" s="731" t="s">
        <v>587</v>
      </c>
      <c r="I28" s="732" t="s">
        <v>587</v>
      </c>
      <c r="J28" s="733" t="s">
        <v>603</v>
      </c>
    </row>
    <row r="29" spans="1:10" ht="14.4" customHeight="1" x14ac:dyDescent="0.3">
      <c r="A29" s="729" t="s">
        <v>604</v>
      </c>
      <c r="B29" s="730" t="s">
        <v>605</v>
      </c>
      <c r="C29" s="731" t="s">
        <v>587</v>
      </c>
      <c r="D29" s="731" t="s">
        <v>587</v>
      </c>
      <c r="E29" s="731"/>
      <c r="F29" s="731" t="s">
        <v>587</v>
      </c>
      <c r="G29" s="731" t="s">
        <v>587</v>
      </c>
      <c r="H29" s="731" t="s">
        <v>587</v>
      </c>
      <c r="I29" s="732" t="s">
        <v>587</v>
      </c>
      <c r="J29" s="733" t="s">
        <v>0</v>
      </c>
    </row>
    <row r="30" spans="1:10" ht="14.4" customHeight="1" x14ac:dyDescent="0.3">
      <c r="A30" s="729" t="s">
        <v>604</v>
      </c>
      <c r="B30" s="730" t="s">
        <v>588</v>
      </c>
      <c r="C30" s="731">
        <v>1.87453</v>
      </c>
      <c r="D30" s="731">
        <v>0.42466999999999994</v>
      </c>
      <c r="E30" s="731"/>
      <c r="F30" s="731">
        <v>0.30670999999999998</v>
      </c>
      <c r="G30" s="731">
        <v>1</v>
      </c>
      <c r="H30" s="731">
        <v>-0.69328999999999996</v>
      </c>
      <c r="I30" s="732">
        <v>0.30670999999999998</v>
      </c>
      <c r="J30" s="733" t="s">
        <v>1</v>
      </c>
    </row>
    <row r="31" spans="1:10" ht="14.4" customHeight="1" x14ac:dyDescent="0.3">
      <c r="A31" s="729" t="s">
        <v>604</v>
      </c>
      <c r="B31" s="730" t="s">
        <v>606</v>
      </c>
      <c r="C31" s="731">
        <v>1.87453</v>
      </c>
      <c r="D31" s="731">
        <v>0.42466999999999994</v>
      </c>
      <c r="E31" s="731"/>
      <c r="F31" s="731">
        <v>0.30670999999999998</v>
      </c>
      <c r="G31" s="731">
        <v>1</v>
      </c>
      <c r="H31" s="731">
        <v>-0.69328999999999996</v>
      </c>
      <c r="I31" s="732">
        <v>0.30670999999999998</v>
      </c>
      <c r="J31" s="733" t="s">
        <v>602</v>
      </c>
    </row>
    <row r="32" spans="1:10" ht="14.4" customHeight="1" x14ac:dyDescent="0.3">
      <c r="A32" s="729" t="s">
        <v>587</v>
      </c>
      <c r="B32" s="730" t="s">
        <v>587</v>
      </c>
      <c r="C32" s="731" t="s">
        <v>587</v>
      </c>
      <c r="D32" s="731" t="s">
        <v>587</v>
      </c>
      <c r="E32" s="731"/>
      <c r="F32" s="731" t="s">
        <v>587</v>
      </c>
      <c r="G32" s="731" t="s">
        <v>587</v>
      </c>
      <c r="H32" s="731" t="s">
        <v>587</v>
      </c>
      <c r="I32" s="732" t="s">
        <v>587</v>
      </c>
      <c r="J32" s="733" t="s">
        <v>603</v>
      </c>
    </row>
    <row r="33" spans="1:10" ht="14.4" customHeight="1" x14ac:dyDescent="0.3">
      <c r="A33" s="729" t="s">
        <v>607</v>
      </c>
      <c r="B33" s="730" t="s">
        <v>608</v>
      </c>
      <c r="C33" s="731" t="s">
        <v>587</v>
      </c>
      <c r="D33" s="731" t="s">
        <v>587</v>
      </c>
      <c r="E33" s="731"/>
      <c r="F33" s="731" t="s">
        <v>587</v>
      </c>
      <c r="G33" s="731" t="s">
        <v>587</v>
      </c>
      <c r="H33" s="731" t="s">
        <v>587</v>
      </c>
      <c r="I33" s="732" t="s">
        <v>587</v>
      </c>
      <c r="J33" s="733" t="s">
        <v>0</v>
      </c>
    </row>
    <row r="34" spans="1:10" ht="14.4" customHeight="1" x14ac:dyDescent="0.3">
      <c r="A34" s="729" t="s">
        <v>607</v>
      </c>
      <c r="B34" s="730" t="s">
        <v>588</v>
      </c>
      <c r="C34" s="731">
        <v>1675.8412099999998</v>
      </c>
      <c r="D34" s="731">
        <v>1622.6481500000004</v>
      </c>
      <c r="E34" s="731"/>
      <c r="F34" s="731">
        <v>2592.6164499999986</v>
      </c>
      <c r="G34" s="731">
        <v>1898</v>
      </c>
      <c r="H34" s="731">
        <v>694.61644999999862</v>
      </c>
      <c r="I34" s="732">
        <v>1.3659728398314008</v>
      </c>
      <c r="J34" s="733" t="s">
        <v>1</v>
      </c>
    </row>
    <row r="35" spans="1:10" ht="14.4" customHeight="1" x14ac:dyDescent="0.3">
      <c r="A35" s="729" t="s">
        <v>607</v>
      </c>
      <c r="B35" s="730" t="s">
        <v>589</v>
      </c>
      <c r="C35" s="731">
        <v>237.97455999999991</v>
      </c>
      <c r="D35" s="731">
        <v>164.17678000000001</v>
      </c>
      <c r="E35" s="731"/>
      <c r="F35" s="731">
        <v>224.16173999999995</v>
      </c>
      <c r="G35" s="731">
        <v>182</v>
      </c>
      <c r="H35" s="731">
        <v>42.161739999999952</v>
      </c>
      <c r="I35" s="732">
        <v>1.2316579120879119</v>
      </c>
      <c r="J35" s="733" t="s">
        <v>1</v>
      </c>
    </row>
    <row r="36" spans="1:10" ht="14.4" customHeight="1" x14ac:dyDescent="0.3">
      <c r="A36" s="729" t="s">
        <v>607</v>
      </c>
      <c r="B36" s="730" t="s">
        <v>590</v>
      </c>
      <c r="C36" s="731">
        <v>37.318019999999997</v>
      </c>
      <c r="D36" s="731">
        <v>25.578099999999996</v>
      </c>
      <c r="E36" s="731"/>
      <c r="F36" s="731">
        <v>61.4193</v>
      </c>
      <c r="G36" s="731">
        <v>32</v>
      </c>
      <c r="H36" s="731">
        <v>29.4193</v>
      </c>
      <c r="I36" s="732">
        <v>1.919353125</v>
      </c>
      <c r="J36" s="733" t="s">
        <v>1</v>
      </c>
    </row>
    <row r="37" spans="1:10" ht="14.4" customHeight="1" x14ac:dyDescent="0.3">
      <c r="A37" s="729" t="s">
        <v>607</v>
      </c>
      <c r="B37" s="730" t="s">
        <v>591</v>
      </c>
      <c r="C37" s="731">
        <v>0</v>
      </c>
      <c r="D37" s="731">
        <v>0</v>
      </c>
      <c r="E37" s="731"/>
      <c r="F37" s="731">
        <v>0</v>
      </c>
      <c r="G37" s="731">
        <v>6</v>
      </c>
      <c r="H37" s="731">
        <v>-6</v>
      </c>
      <c r="I37" s="732">
        <v>0</v>
      </c>
      <c r="J37" s="733" t="s">
        <v>1</v>
      </c>
    </row>
    <row r="38" spans="1:10" ht="14.4" customHeight="1" x14ac:dyDescent="0.3">
      <c r="A38" s="729" t="s">
        <v>607</v>
      </c>
      <c r="B38" s="730" t="s">
        <v>592</v>
      </c>
      <c r="C38" s="731">
        <v>492.33000999999996</v>
      </c>
      <c r="D38" s="731">
        <v>689.58704000000023</v>
      </c>
      <c r="E38" s="731"/>
      <c r="F38" s="731">
        <v>1072.7328300000006</v>
      </c>
      <c r="G38" s="731">
        <v>740</v>
      </c>
      <c r="H38" s="731">
        <v>332.7328300000006</v>
      </c>
      <c r="I38" s="732">
        <v>1.4496389594594603</v>
      </c>
      <c r="J38" s="733" t="s">
        <v>1</v>
      </c>
    </row>
    <row r="39" spans="1:10" ht="14.4" customHeight="1" x14ac:dyDescent="0.3">
      <c r="A39" s="729" t="s">
        <v>607</v>
      </c>
      <c r="B39" s="730" t="s">
        <v>593</v>
      </c>
      <c r="C39" s="731">
        <v>0</v>
      </c>
      <c r="D39" s="731">
        <v>31.995510000000003</v>
      </c>
      <c r="E39" s="731"/>
      <c r="F39" s="731">
        <v>31.995510000000003</v>
      </c>
      <c r="G39" s="731">
        <v>23</v>
      </c>
      <c r="H39" s="731">
        <v>8.995510000000003</v>
      </c>
      <c r="I39" s="732">
        <v>1.3911091304347827</v>
      </c>
      <c r="J39" s="733" t="s">
        <v>1</v>
      </c>
    </row>
    <row r="40" spans="1:10" ht="14.4" customHeight="1" x14ac:dyDescent="0.3">
      <c r="A40" s="729" t="s">
        <v>607</v>
      </c>
      <c r="B40" s="730" t="s">
        <v>594</v>
      </c>
      <c r="C40" s="731">
        <v>79.576489999999993</v>
      </c>
      <c r="D40" s="731">
        <v>172.66977</v>
      </c>
      <c r="E40" s="731"/>
      <c r="F40" s="731">
        <v>207.73681999999997</v>
      </c>
      <c r="G40" s="731">
        <v>134</v>
      </c>
      <c r="H40" s="731">
        <v>73.736819999999966</v>
      </c>
      <c r="I40" s="732">
        <v>1.5502747761194027</v>
      </c>
      <c r="J40" s="733" t="s">
        <v>1</v>
      </c>
    </row>
    <row r="41" spans="1:10" ht="14.4" customHeight="1" x14ac:dyDescent="0.3">
      <c r="A41" s="729" t="s">
        <v>607</v>
      </c>
      <c r="B41" s="730" t="s">
        <v>595</v>
      </c>
      <c r="C41" s="731">
        <v>52.680209999999995</v>
      </c>
      <c r="D41" s="731">
        <v>28.474420000000002</v>
      </c>
      <c r="E41" s="731"/>
      <c r="F41" s="731">
        <v>6.1786200000000004</v>
      </c>
      <c r="G41" s="731">
        <v>40</v>
      </c>
      <c r="H41" s="731">
        <v>-33.821379999999998</v>
      </c>
      <c r="I41" s="732">
        <v>0.15446550000000001</v>
      </c>
      <c r="J41" s="733" t="s">
        <v>1</v>
      </c>
    </row>
    <row r="42" spans="1:10" ht="14.4" customHeight="1" x14ac:dyDescent="0.3">
      <c r="A42" s="729" t="s">
        <v>607</v>
      </c>
      <c r="B42" s="730" t="s">
        <v>596</v>
      </c>
      <c r="C42" s="731">
        <v>75.681219999999996</v>
      </c>
      <c r="D42" s="731">
        <v>71.329829999999987</v>
      </c>
      <c r="E42" s="731"/>
      <c r="F42" s="731">
        <v>60.830919999999992</v>
      </c>
      <c r="G42" s="731">
        <v>74</v>
      </c>
      <c r="H42" s="731">
        <v>-13.169080000000008</v>
      </c>
      <c r="I42" s="732">
        <v>0.82203945945945933</v>
      </c>
      <c r="J42" s="733" t="s">
        <v>1</v>
      </c>
    </row>
    <row r="43" spans="1:10" ht="14.4" customHeight="1" x14ac:dyDescent="0.3">
      <c r="A43" s="729" t="s">
        <v>607</v>
      </c>
      <c r="B43" s="730" t="s">
        <v>609</v>
      </c>
      <c r="C43" s="731">
        <v>2651.4017199999994</v>
      </c>
      <c r="D43" s="731">
        <v>2806.459600000001</v>
      </c>
      <c r="E43" s="731"/>
      <c r="F43" s="731">
        <v>4257.6721899999993</v>
      </c>
      <c r="G43" s="731">
        <v>3129</v>
      </c>
      <c r="H43" s="731">
        <v>1128.6721899999993</v>
      </c>
      <c r="I43" s="732">
        <v>1.3607133876637902</v>
      </c>
      <c r="J43" s="733" t="s">
        <v>602</v>
      </c>
    </row>
    <row r="44" spans="1:10" ht="14.4" customHeight="1" x14ac:dyDescent="0.3">
      <c r="A44" s="729" t="s">
        <v>587</v>
      </c>
      <c r="B44" s="730" t="s">
        <v>587</v>
      </c>
      <c r="C44" s="731" t="s">
        <v>587</v>
      </c>
      <c r="D44" s="731" t="s">
        <v>587</v>
      </c>
      <c r="E44" s="731"/>
      <c r="F44" s="731" t="s">
        <v>587</v>
      </c>
      <c r="G44" s="731" t="s">
        <v>587</v>
      </c>
      <c r="H44" s="731" t="s">
        <v>587</v>
      </c>
      <c r="I44" s="732" t="s">
        <v>587</v>
      </c>
      <c r="J44" s="733" t="s">
        <v>603</v>
      </c>
    </row>
    <row r="45" spans="1:10" ht="14.4" customHeight="1" x14ac:dyDescent="0.3">
      <c r="A45" s="729" t="s">
        <v>610</v>
      </c>
      <c r="B45" s="730" t="s">
        <v>611</v>
      </c>
      <c r="C45" s="731" t="s">
        <v>587</v>
      </c>
      <c r="D45" s="731" t="s">
        <v>587</v>
      </c>
      <c r="E45" s="731"/>
      <c r="F45" s="731" t="s">
        <v>587</v>
      </c>
      <c r="G45" s="731" t="s">
        <v>587</v>
      </c>
      <c r="H45" s="731" t="s">
        <v>587</v>
      </c>
      <c r="I45" s="732" t="s">
        <v>587</v>
      </c>
      <c r="J45" s="733" t="s">
        <v>0</v>
      </c>
    </row>
    <row r="46" spans="1:10" ht="14.4" customHeight="1" x14ac:dyDescent="0.3">
      <c r="A46" s="729" t="s">
        <v>610</v>
      </c>
      <c r="B46" s="730" t="s">
        <v>588</v>
      </c>
      <c r="C46" s="731">
        <v>954.45092000000022</v>
      </c>
      <c r="D46" s="731">
        <v>1045.0183499999998</v>
      </c>
      <c r="E46" s="731"/>
      <c r="F46" s="731">
        <v>1136.4550000000006</v>
      </c>
      <c r="G46" s="731">
        <v>1185</v>
      </c>
      <c r="H46" s="731">
        <v>-48.544999999999391</v>
      </c>
      <c r="I46" s="732">
        <v>0.95903375527426216</v>
      </c>
      <c r="J46" s="733" t="s">
        <v>1</v>
      </c>
    </row>
    <row r="47" spans="1:10" ht="14.4" customHeight="1" x14ac:dyDescent="0.3">
      <c r="A47" s="729" t="s">
        <v>610</v>
      </c>
      <c r="B47" s="730" t="s">
        <v>593</v>
      </c>
      <c r="C47" s="731">
        <v>0</v>
      </c>
      <c r="D47" s="731">
        <v>0</v>
      </c>
      <c r="E47" s="731"/>
      <c r="F47" s="731">
        <v>0</v>
      </c>
      <c r="G47" s="731">
        <v>0</v>
      </c>
      <c r="H47" s="731">
        <v>0</v>
      </c>
      <c r="I47" s="732" t="s">
        <v>587</v>
      </c>
      <c r="J47" s="733" t="s">
        <v>1</v>
      </c>
    </row>
    <row r="48" spans="1:10" ht="14.4" customHeight="1" x14ac:dyDescent="0.3">
      <c r="A48" s="729" t="s">
        <v>610</v>
      </c>
      <c r="B48" s="730" t="s">
        <v>594</v>
      </c>
      <c r="C48" s="731">
        <v>11.617319999999999</v>
      </c>
      <c r="D48" s="731">
        <v>19.614249999999995</v>
      </c>
      <c r="E48" s="731"/>
      <c r="F48" s="731">
        <v>35.79092</v>
      </c>
      <c r="G48" s="731">
        <v>31</v>
      </c>
      <c r="H48" s="731">
        <v>4.7909199999999998</v>
      </c>
      <c r="I48" s="732">
        <v>1.154545806451613</v>
      </c>
      <c r="J48" s="733" t="s">
        <v>1</v>
      </c>
    </row>
    <row r="49" spans="1:10" ht="14.4" customHeight="1" x14ac:dyDescent="0.3">
      <c r="A49" s="729" t="s">
        <v>610</v>
      </c>
      <c r="B49" s="730" t="s">
        <v>596</v>
      </c>
      <c r="C49" s="731">
        <v>77.099949999999993</v>
      </c>
      <c r="D49" s="731">
        <v>80.171930000000003</v>
      </c>
      <c r="E49" s="731"/>
      <c r="F49" s="731">
        <v>52.109830000000017</v>
      </c>
      <c r="G49" s="731">
        <v>76</v>
      </c>
      <c r="H49" s="731">
        <v>-23.890169999999983</v>
      </c>
      <c r="I49" s="732">
        <v>0.68565565789473704</v>
      </c>
      <c r="J49" s="733" t="s">
        <v>1</v>
      </c>
    </row>
    <row r="50" spans="1:10" ht="14.4" customHeight="1" x14ac:dyDescent="0.3">
      <c r="A50" s="729" t="s">
        <v>610</v>
      </c>
      <c r="B50" s="730" t="s">
        <v>612</v>
      </c>
      <c r="C50" s="731">
        <v>1043.1681900000001</v>
      </c>
      <c r="D50" s="731">
        <v>1144.8045299999999</v>
      </c>
      <c r="E50" s="731"/>
      <c r="F50" s="731">
        <v>1224.3557500000006</v>
      </c>
      <c r="G50" s="731">
        <v>1293</v>
      </c>
      <c r="H50" s="731">
        <v>-68.644249999999374</v>
      </c>
      <c r="I50" s="732">
        <v>0.94691086620262999</v>
      </c>
      <c r="J50" s="733" t="s">
        <v>602</v>
      </c>
    </row>
    <row r="51" spans="1:10" ht="14.4" customHeight="1" x14ac:dyDescent="0.3">
      <c r="A51" s="729" t="s">
        <v>587</v>
      </c>
      <c r="B51" s="730" t="s">
        <v>587</v>
      </c>
      <c r="C51" s="731" t="s">
        <v>587</v>
      </c>
      <c r="D51" s="731" t="s">
        <v>587</v>
      </c>
      <c r="E51" s="731"/>
      <c r="F51" s="731" t="s">
        <v>587</v>
      </c>
      <c r="G51" s="731" t="s">
        <v>587</v>
      </c>
      <c r="H51" s="731" t="s">
        <v>587</v>
      </c>
      <c r="I51" s="732" t="s">
        <v>587</v>
      </c>
      <c r="J51" s="733" t="s">
        <v>603</v>
      </c>
    </row>
    <row r="52" spans="1:10" ht="14.4" customHeight="1" x14ac:dyDescent="0.3">
      <c r="A52" s="729" t="s">
        <v>585</v>
      </c>
      <c r="B52" s="730" t="s">
        <v>597</v>
      </c>
      <c r="C52" s="731">
        <v>4355.4894599999998</v>
      </c>
      <c r="D52" s="731">
        <v>4590.5499500000014</v>
      </c>
      <c r="E52" s="731"/>
      <c r="F52" s="731">
        <v>6076.3640300000006</v>
      </c>
      <c r="G52" s="731">
        <v>5123</v>
      </c>
      <c r="H52" s="731">
        <v>953.36403000000064</v>
      </c>
      <c r="I52" s="732">
        <v>1.1860948721452276</v>
      </c>
      <c r="J52" s="733" t="s">
        <v>598</v>
      </c>
    </row>
  </sheetData>
  <mergeCells count="3">
    <mergeCell ref="F3:I3"/>
    <mergeCell ref="C4:D4"/>
    <mergeCell ref="A1:I1"/>
  </mergeCells>
  <conditionalFormatting sqref="F16 F53:F65537">
    <cfRule type="cellIs" dxfId="75" priority="18" stopIfTrue="1" operator="greaterThan">
      <formula>1</formula>
    </cfRule>
  </conditionalFormatting>
  <conditionalFormatting sqref="H5:H15">
    <cfRule type="expression" dxfId="74" priority="14">
      <formula>$H5&gt;0</formula>
    </cfRule>
  </conditionalFormatting>
  <conditionalFormatting sqref="I5:I15">
    <cfRule type="expression" dxfId="73" priority="15">
      <formula>$I5&gt;1</formula>
    </cfRule>
  </conditionalFormatting>
  <conditionalFormatting sqref="B5:B15">
    <cfRule type="expression" dxfId="72" priority="11">
      <formula>OR($J5="NS",$J5="SumaNS",$J5="Účet")</formula>
    </cfRule>
  </conditionalFormatting>
  <conditionalFormatting sqref="B5:D15 F5:I15">
    <cfRule type="expression" dxfId="71" priority="17">
      <formula>AND($J5&lt;&gt;"",$J5&lt;&gt;"mezeraKL")</formula>
    </cfRule>
  </conditionalFormatting>
  <conditionalFormatting sqref="B5:D15 F5:I15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9" priority="13">
      <formula>OR($J5="SumaNS",$J5="NS")</formula>
    </cfRule>
  </conditionalFormatting>
  <conditionalFormatting sqref="A5:A15">
    <cfRule type="expression" dxfId="68" priority="9">
      <formula>AND($J5&lt;&gt;"mezeraKL",$J5&lt;&gt;"")</formula>
    </cfRule>
  </conditionalFormatting>
  <conditionalFormatting sqref="A5:A15">
    <cfRule type="expression" dxfId="67" priority="10">
      <formula>AND($J5&lt;&gt;"",$J5&lt;&gt;"mezeraKL")</formula>
    </cfRule>
  </conditionalFormatting>
  <conditionalFormatting sqref="H17:H52">
    <cfRule type="expression" dxfId="66" priority="5">
      <formula>$H17&gt;0</formula>
    </cfRule>
  </conditionalFormatting>
  <conditionalFormatting sqref="A17:A52">
    <cfRule type="expression" dxfId="65" priority="2">
      <formula>AND($J17&lt;&gt;"mezeraKL",$J17&lt;&gt;"")</formula>
    </cfRule>
  </conditionalFormatting>
  <conditionalFormatting sqref="I17:I52">
    <cfRule type="expression" dxfId="64" priority="6">
      <formula>$I17&gt;1</formula>
    </cfRule>
  </conditionalFormatting>
  <conditionalFormatting sqref="B17:B52">
    <cfRule type="expression" dxfId="63" priority="1">
      <formula>OR($J17="NS",$J17="SumaNS",$J17="Účet")</formula>
    </cfRule>
  </conditionalFormatting>
  <conditionalFormatting sqref="A17:D52 F17:I52">
    <cfRule type="expression" dxfId="62" priority="8">
      <formula>AND($J17&lt;&gt;"",$J17&lt;&gt;"mezeraKL")</formula>
    </cfRule>
  </conditionalFormatting>
  <conditionalFormatting sqref="B17:D52 F17:I52">
    <cfRule type="expression" dxfId="61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2 F17:I52">
    <cfRule type="expression" dxfId="60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3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331.466154688909</v>
      </c>
      <c r="M3" s="203">
        <f>SUBTOTAL(9,M5:M1048576)</f>
        <v>17986.050000000003</v>
      </c>
      <c r="N3" s="204">
        <f>SUBTOTAL(9,N5:N1048576)</f>
        <v>5961766.8315424528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585</v>
      </c>
      <c r="B5" s="741" t="s">
        <v>586</v>
      </c>
      <c r="C5" s="742" t="s">
        <v>599</v>
      </c>
      <c r="D5" s="743" t="s">
        <v>600</v>
      </c>
      <c r="E5" s="744">
        <v>50113001</v>
      </c>
      <c r="F5" s="743" t="s">
        <v>613</v>
      </c>
      <c r="G5" s="742" t="s">
        <v>614</v>
      </c>
      <c r="H5" s="742">
        <v>846758</v>
      </c>
      <c r="I5" s="742">
        <v>103387</v>
      </c>
      <c r="J5" s="742" t="s">
        <v>615</v>
      </c>
      <c r="K5" s="742" t="s">
        <v>616</v>
      </c>
      <c r="L5" s="745">
        <v>72.949999999999974</v>
      </c>
      <c r="M5" s="745">
        <v>2</v>
      </c>
      <c r="N5" s="746">
        <v>145.89999999999995</v>
      </c>
    </row>
    <row r="6" spans="1:14" ht="14.4" customHeight="1" x14ac:dyDescent="0.3">
      <c r="A6" s="747" t="s">
        <v>585</v>
      </c>
      <c r="B6" s="748" t="s">
        <v>586</v>
      </c>
      <c r="C6" s="749" t="s">
        <v>599</v>
      </c>
      <c r="D6" s="750" t="s">
        <v>600</v>
      </c>
      <c r="E6" s="751">
        <v>50113001</v>
      </c>
      <c r="F6" s="750" t="s">
        <v>613</v>
      </c>
      <c r="G6" s="749" t="s">
        <v>614</v>
      </c>
      <c r="H6" s="749">
        <v>192729</v>
      </c>
      <c r="I6" s="749">
        <v>92729</v>
      </c>
      <c r="J6" s="749" t="s">
        <v>617</v>
      </c>
      <c r="K6" s="749" t="s">
        <v>618</v>
      </c>
      <c r="L6" s="752">
        <v>48.320000000000022</v>
      </c>
      <c r="M6" s="752">
        <v>2</v>
      </c>
      <c r="N6" s="753">
        <v>96.640000000000043</v>
      </c>
    </row>
    <row r="7" spans="1:14" ht="14.4" customHeight="1" x14ac:dyDescent="0.3">
      <c r="A7" s="747" t="s">
        <v>585</v>
      </c>
      <c r="B7" s="748" t="s">
        <v>586</v>
      </c>
      <c r="C7" s="749" t="s">
        <v>599</v>
      </c>
      <c r="D7" s="750" t="s">
        <v>600</v>
      </c>
      <c r="E7" s="751">
        <v>50113001</v>
      </c>
      <c r="F7" s="750" t="s">
        <v>613</v>
      </c>
      <c r="G7" s="749" t="s">
        <v>614</v>
      </c>
      <c r="H7" s="749">
        <v>847132</v>
      </c>
      <c r="I7" s="749">
        <v>137238</v>
      </c>
      <c r="J7" s="749" t="s">
        <v>619</v>
      </c>
      <c r="K7" s="749" t="s">
        <v>620</v>
      </c>
      <c r="L7" s="752">
        <v>634.06999999999994</v>
      </c>
      <c r="M7" s="752">
        <v>2</v>
      </c>
      <c r="N7" s="753">
        <v>1268.1399999999999</v>
      </c>
    </row>
    <row r="8" spans="1:14" ht="14.4" customHeight="1" x14ac:dyDescent="0.3">
      <c r="A8" s="747" t="s">
        <v>585</v>
      </c>
      <c r="B8" s="748" t="s">
        <v>586</v>
      </c>
      <c r="C8" s="749" t="s">
        <v>599</v>
      </c>
      <c r="D8" s="750" t="s">
        <v>600</v>
      </c>
      <c r="E8" s="751">
        <v>50113001</v>
      </c>
      <c r="F8" s="750" t="s">
        <v>613</v>
      </c>
      <c r="G8" s="749" t="s">
        <v>614</v>
      </c>
      <c r="H8" s="749">
        <v>100362</v>
      </c>
      <c r="I8" s="749">
        <v>362</v>
      </c>
      <c r="J8" s="749" t="s">
        <v>621</v>
      </c>
      <c r="K8" s="749" t="s">
        <v>622</v>
      </c>
      <c r="L8" s="752">
        <v>86.440000000000012</v>
      </c>
      <c r="M8" s="752">
        <v>4</v>
      </c>
      <c r="N8" s="753">
        <v>345.76000000000005</v>
      </c>
    </row>
    <row r="9" spans="1:14" ht="14.4" customHeight="1" x14ac:dyDescent="0.3">
      <c r="A9" s="747" t="s">
        <v>585</v>
      </c>
      <c r="B9" s="748" t="s">
        <v>586</v>
      </c>
      <c r="C9" s="749" t="s">
        <v>599</v>
      </c>
      <c r="D9" s="750" t="s">
        <v>600</v>
      </c>
      <c r="E9" s="751">
        <v>50113001</v>
      </c>
      <c r="F9" s="750" t="s">
        <v>613</v>
      </c>
      <c r="G9" s="749" t="s">
        <v>614</v>
      </c>
      <c r="H9" s="749">
        <v>202701</v>
      </c>
      <c r="I9" s="749">
        <v>202701</v>
      </c>
      <c r="J9" s="749" t="s">
        <v>623</v>
      </c>
      <c r="K9" s="749" t="s">
        <v>624</v>
      </c>
      <c r="L9" s="752">
        <v>116.52</v>
      </c>
      <c r="M9" s="752">
        <v>1</v>
      </c>
      <c r="N9" s="753">
        <v>116.52</v>
      </c>
    </row>
    <row r="10" spans="1:14" ht="14.4" customHeight="1" x14ac:dyDescent="0.3">
      <c r="A10" s="747" t="s">
        <v>585</v>
      </c>
      <c r="B10" s="748" t="s">
        <v>586</v>
      </c>
      <c r="C10" s="749" t="s">
        <v>599</v>
      </c>
      <c r="D10" s="750" t="s">
        <v>600</v>
      </c>
      <c r="E10" s="751">
        <v>50113001</v>
      </c>
      <c r="F10" s="750" t="s">
        <v>613</v>
      </c>
      <c r="G10" s="749" t="s">
        <v>614</v>
      </c>
      <c r="H10" s="749">
        <v>845008</v>
      </c>
      <c r="I10" s="749">
        <v>107806</v>
      </c>
      <c r="J10" s="749" t="s">
        <v>623</v>
      </c>
      <c r="K10" s="749" t="s">
        <v>625</v>
      </c>
      <c r="L10" s="752">
        <v>52.59</v>
      </c>
      <c r="M10" s="752">
        <v>3</v>
      </c>
      <c r="N10" s="753">
        <v>157.77000000000001</v>
      </c>
    </row>
    <row r="11" spans="1:14" ht="14.4" customHeight="1" x14ac:dyDescent="0.3">
      <c r="A11" s="747" t="s">
        <v>585</v>
      </c>
      <c r="B11" s="748" t="s">
        <v>586</v>
      </c>
      <c r="C11" s="749" t="s">
        <v>599</v>
      </c>
      <c r="D11" s="750" t="s">
        <v>600</v>
      </c>
      <c r="E11" s="751">
        <v>50113001</v>
      </c>
      <c r="F11" s="750" t="s">
        <v>613</v>
      </c>
      <c r="G11" s="749" t="s">
        <v>626</v>
      </c>
      <c r="H11" s="749">
        <v>102954</v>
      </c>
      <c r="I11" s="749">
        <v>2954</v>
      </c>
      <c r="J11" s="749" t="s">
        <v>627</v>
      </c>
      <c r="K11" s="749" t="s">
        <v>628</v>
      </c>
      <c r="L11" s="752">
        <v>15.079999999999997</v>
      </c>
      <c r="M11" s="752">
        <v>3</v>
      </c>
      <c r="N11" s="753">
        <v>45.239999999999988</v>
      </c>
    </row>
    <row r="12" spans="1:14" ht="14.4" customHeight="1" x14ac:dyDescent="0.3">
      <c r="A12" s="747" t="s">
        <v>585</v>
      </c>
      <c r="B12" s="748" t="s">
        <v>586</v>
      </c>
      <c r="C12" s="749" t="s">
        <v>599</v>
      </c>
      <c r="D12" s="750" t="s">
        <v>600</v>
      </c>
      <c r="E12" s="751">
        <v>50113001</v>
      </c>
      <c r="F12" s="750" t="s">
        <v>613</v>
      </c>
      <c r="G12" s="749" t="s">
        <v>626</v>
      </c>
      <c r="H12" s="749">
        <v>102945</v>
      </c>
      <c r="I12" s="749">
        <v>2945</v>
      </c>
      <c r="J12" s="749" t="s">
        <v>629</v>
      </c>
      <c r="K12" s="749" t="s">
        <v>630</v>
      </c>
      <c r="L12" s="752">
        <v>8.6999999999999993</v>
      </c>
      <c r="M12" s="752">
        <v>3</v>
      </c>
      <c r="N12" s="753">
        <v>26.099999999999998</v>
      </c>
    </row>
    <row r="13" spans="1:14" ht="14.4" customHeight="1" x14ac:dyDescent="0.3">
      <c r="A13" s="747" t="s">
        <v>585</v>
      </c>
      <c r="B13" s="748" t="s">
        <v>586</v>
      </c>
      <c r="C13" s="749" t="s">
        <v>599</v>
      </c>
      <c r="D13" s="750" t="s">
        <v>600</v>
      </c>
      <c r="E13" s="751">
        <v>50113001</v>
      </c>
      <c r="F13" s="750" t="s">
        <v>613</v>
      </c>
      <c r="G13" s="749" t="s">
        <v>614</v>
      </c>
      <c r="H13" s="749">
        <v>201384</v>
      </c>
      <c r="I13" s="749">
        <v>201384</v>
      </c>
      <c r="J13" s="749" t="s">
        <v>631</v>
      </c>
      <c r="K13" s="749" t="s">
        <v>632</v>
      </c>
      <c r="L13" s="752">
        <v>1091.0999999999999</v>
      </c>
      <c r="M13" s="752">
        <v>1</v>
      </c>
      <c r="N13" s="753">
        <v>1091.0999999999999</v>
      </c>
    </row>
    <row r="14" spans="1:14" ht="14.4" customHeight="1" x14ac:dyDescent="0.3">
      <c r="A14" s="747" t="s">
        <v>585</v>
      </c>
      <c r="B14" s="748" t="s">
        <v>586</v>
      </c>
      <c r="C14" s="749" t="s">
        <v>599</v>
      </c>
      <c r="D14" s="750" t="s">
        <v>600</v>
      </c>
      <c r="E14" s="751">
        <v>50113001</v>
      </c>
      <c r="F14" s="750" t="s">
        <v>613</v>
      </c>
      <c r="G14" s="749" t="s">
        <v>614</v>
      </c>
      <c r="H14" s="749">
        <v>176954</v>
      </c>
      <c r="I14" s="749">
        <v>176954</v>
      </c>
      <c r="J14" s="749" t="s">
        <v>633</v>
      </c>
      <c r="K14" s="749" t="s">
        <v>634</v>
      </c>
      <c r="L14" s="752">
        <v>94.671999999999983</v>
      </c>
      <c r="M14" s="752">
        <v>5</v>
      </c>
      <c r="N14" s="753">
        <v>473.3599999999999</v>
      </c>
    </row>
    <row r="15" spans="1:14" ht="14.4" customHeight="1" x14ac:dyDescent="0.3">
      <c r="A15" s="747" t="s">
        <v>585</v>
      </c>
      <c r="B15" s="748" t="s">
        <v>586</v>
      </c>
      <c r="C15" s="749" t="s">
        <v>599</v>
      </c>
      <c r="D15" s="750" t="s">
        <v>600</v>
      </c>
      <c r="E15" s="751">
        <v>50113001</v>
      </c>
      <c r="F15" s="750" t="s">
        <v>613</v>
      </c>
      <c r="G15" s="749" t="s">
        <v>626</v>
      </c>
      <c r="H15" s="749">
        <v>127263</v>
      </c>
      <c r="I15" s="749">
        <v>127263</v>
      </c>
      <c r="J15" s="749" t="s">
        <v>635</v>
      </c>
      <c r="K15" s="749" t="s">
        <v>636</v>
      </c>
      <c r="L15" s="752">
        <v>54.01</v>
      </c>
      <c r="M15" s="752">
        <v>4</v>
      </c>
      <c r="N15" s="753">
        <v>216.04</v>
      </c>
    </row>
    <row r="16" spans="1:14" ht="14.4" customHeight="1" x14ac:dyDescent="0.3">
      <c r="A16" s="747" t="s">
        <v>585</v>
      </c>
      <c r="B16" s="748" t="s">
        <v>586</v>
      </c>
      <c r="C16" s="749" t="s">
        <v>599</v>
      </c>
      <c r="D16" s="750" t="s">
        <v>600</v>
      </c>
      <c r="E16" s="751">
        <v>50113001</v>
      </c>
      <c r="F16" s="750" t="s">
        <v>613</v>
      </c>
      <c r="G16" s="749" t="s">
        <v>626</v>
      </c>
      <c r="H16" s="749">
        <v>849444</v>
      </c>
      <c r="I16" s="749">
        <v>163085</v>
      </c>
      <c r="J16" s="749" t="s">
        <v>637</v>
      </c>
      <c r="K16" s="749" t="s">
        <v>638</v>
      </c>
      <c r="L16" s="752">
        <v>23.24</v>
      </c>
      <c r="M16" s="752">
        <v>3</v>
      </c>
      <c r="N16" s="753">
        <v>69.72</v>
      </c>
    </row>
    <row r="17" spans="1:14" ht="14.4" customHeight="1" x14ac:dyDescent="0.3">
      <c r="A17" s="747" t="s">
        <v>585</v>
      </c>
      <c r="B17" s="748" t="s">
        <v>586</v>
      </c>
      <c r="C17" s="749" t="s">
        <v>599</v>
      </c>
      <c r="D17" s="750" t="s">
        <v>600</v>
      </c>
      <c r="E17" s="751">
        <v>50113001</v>
      </c>
      <c r="F17" s="750" t="s">
        <v>613</v>
      </c>
      <c r="G17" s="749" t="s">
        <v>614</v>
      </c>
      <c r="H17" s="749">
        <v>194916</v>
      </c>
      <c r="I17" s="749">
        <v>94916</v>
      </c>
      <c r="J17" s="749" t="s">
        <v>639</v>
      </c>
      <c r="K17" s="749" t="s">
        <v>640</v>
      </c>
      <c r="L17" s="752">
        <v>85.15000000000002</v>
      </c>
      <c r="M17" s="752">
        <v>2</v>
      </c>
      <c r="N17" s="753">
        <v>170.30000000000004</v>
      </c>
    </row>
    <row r="18" spans="1:14" ht="14.4" customHeight="1" x14ac:dyDescent="0.3">
      <c r="A18" s="747" t="s">
        <v>585</v>
      </c>
      <c r="B18" s="748" t="s">
        <v>586</v>
      </c>
      <c r="C18" s="749" t="s">
        <v>599</v>
      </c>
      <c r="D18" s="750" t="s">
        <v>600</v>
      </c>
      <c r="E18" s="751">
        <v>50113001</v>
      </c>
      <c r="F18" s="750" t="s">
        <v>613</v>
      </c>
      <c r="G18" s="749" t="s">
        <v>614</v>
      </c>
      <c r="H18" s="749">
        <v>194919</v>
      </c>
      <c r="I18" s="749">
        <v>94919</v>
      </c>
      <c r="J18" s="749" t="s">
        <v>641</v>
      </c>
      <c r="K18" s="749" t="s">
        <v>642</v>
      </c>
      <c r="L18" s="752">
        <v>52.055714285714295</v>
      </c>
      <c r="M18" s="752">
        <v>7</v>
      </c>
      <c r="N18" s="753">
        <v>364.39000000000004</v>
      </c>
    </row>
    <row r="19" spans="1:14" ht="14.4" customHeight="1" x14ac:dyDescent="0.3">
      <c r="A19" s="747" t="s">
        <v>585</v>
      </c>
      <c r="B19" s="748" t="s">
        <v>586</v>
      </c>
      <c r="C19" s="749" t="s">
        <v>599</v>
      </c>
      <c r="D19" s="750" t="s">
        <v>600</v>
      </c>
      <c r="E19" s="751">
        <v>50113001</v>
      </c>
      <c r="F19" s="750" t="s">
        <v>613</v>
      </c>
      <c r="G19" s="749" t="s">
        <v>614</v>
      </c>
      <c r="H19" s="749">
        <v>194920</v>
      </c>
      <c r="I19" s="749">
        <v>94920</v>
      </c>
      <c r="J19" s="749" t="s">
        <v>641</v>
      </c>
      <c r="K19" s="749" t="s">
        <v>643</v>
      </c>
      <c r="L19" s="752">
        <v>74.236999999999995</v>
      </c>
      <c r="M19" s="752">
        <v>20</v>
      </c>
      <c r="N19" s="753">
        <v>1484.7399999999998</v>
      </c>
    </row>
    <row r="20" spans="1:14" ht="14.4" customHeight="1" x14ac:dyDescent="0.3">
      <c r="A20" s="747" t="s">
        <v>585</v>
      </c>
      <c r="B20" s="748" t="s">
        <v>586</v>
      </c>
      <c r="C20" s="749" t="s">
        <v>599</v>
      </c>
      <c r="D20" s="750" t="s">
        <v>600</v>
      </c>
      <c r="E20" s="751">
        <v>50113001</v>
      </c>
      <c r="F20" s="750" t="s">
        <v>613</v>
      </c>
      <c r="G20" s="749" t="s">
        <v>626</v>
      </c>
      <c r="H20" s="749">
        <v>850169</v>
      </c>
      <c r="I20" s="749">
        <v>169211</v>
      </c>
      <c r="J20" s="749" t="s">
        <v>644</v>
      </c>
      <c r="K20" s="749" t="s">
        <v>645</v>
      </c>
      <c r="L20" s="752">
        <v>39.310005270290652</v>
      </c>
      <c r="M20" s="752">
        <v>5</v>
      </c>
      <c r="N20" s="753">
        <v>196.55002635145325</v>
      </c>
    </row>
    <row r="21" spans="1:14" ht="14.4" customHeight="1" x14ac:dyDescent="0.3">
      <c r="A21" s="747" t="s">
        <v>585</v>
      </c>
      <c r="B21" s="748" t="s">
        <v>586</v>
      </c>
      <c r="C21" s="749" t="s">
        <v>599</v>
      </c>
      <c r="D21" s="750" t="s">
        <v>600</v>
      </c>
      <c r="E21" s="751">
        <v>50113001</v>
      </c>
      <c r="F21" s="750" t="s">
        <v>613</v>
      </c>
      <c r="G21" s="749" t="s">
        <v>626</v>
      </c>
      <c r="H21" s="749">
        <v>187158</v>
      </c>
      <c r="I21" s="749">
        <v>187158</v>
      </c>
      <c r="J21" s="749" t="s">
        <v>646</v>
      </c>
      <c r="K21" s="749" t="s">
        <v>647</v>
      </c>
      <c r="L21" s="752">
        <v>87.52000000000001</v>
      </c>
      <c r="M21" s="752">
        <v>10</v>
      </c>
      <c r="N21" s="753">
        <v>875.2</v>
      </c>
    </row>
    <row r="22" spans="1:14" ht="14.4" customHeight="1" x14ac:dyDescent="0.3">
      <c r="A22" s="747" t="s">
        <v>585</v>
      </c>
      <c r="B22" s="748" t="s">
        <v>586</v>
      </c>
      <c r="C22" s="749" t="s">
        <v>599</v>
      </c>
      <c r="D22" s="750" t="s">
        <v>600</v>
      </c>
      <c r="E22" s="751">
        <v>50113001</v>
      </c>
      <c r="F22" s="750" t="s">
        <v>613</v>
      </c>
      <c r="G22" s="749" t="s">
        <v>614</v>
      </c>
      <c r="H22" s="749">
        <v>199295</v>
      </c>
      <c r="I22" s="749">
        <v>99295</v>
      </c>
      <c r="J22" s="749" t="s">
        <v>648</v>
      </c>
      <c r="K22" s="749" t="s">
        <v>649</v>
      </c>
      <c r="L22" s="752">
        <v>26.093999999999994</v>
      </c>
      <c r="M22" s="752">
        <v>5</v>
      </c>
      <c r="N22" s="753">
        <v>130.46999999999997</v>
      </c>
    </row>
    <row r="23" spans="1:14" ht="14.4" customHeight="1" x14ac:dyDescent="0.3">
      <c r="A23" s="747" t="s">
        <v>585</v>
      </c>
      <c r="B23" s="748" t="s">
        <v>586</v>
      </c>
      <c r="C23" s="749" t="s">
        <v>599</v>
      </c>
      <c r="D23" s="750" t="s">
        <v>600</v>
      </c>
      <c r="E23" s="751">
        <v>50113001</v>
      </c>
      <c r="F23" s="750" t="s">
        <v>613</v>
      </c>
      <c r="G23" s="749" t="s">
        <v>614</v>
      </c>
      <c r="H23" s="749">
        <v>844960</v>
      </c>
      <c r="I23" s="749">
        <v>125114</v>
      </c>
      <c r="J23" s="749" t="s">
        <v>648</v>
      </c>
      <c r="K23" s="749" t="s">
        <v>650</v>
      </c>
      <c r="L23" s="752">
        <v>57.849999999999994</v>
      </c>
      <c r="M23" s="752">
        <v>18</v>
      </c>
      <c r="N23" s="753">
        <v>1041.3</v>
      </c>
    </row>
    <row r="24" spans="1:14" ht="14.4" customHeight="1" x14ac:dyDescent="0.3">
      <c r="A24" s="747" t="s">
        <v>585</v>
      </c>
      <c r="B24" s="748" t="s">
        <v>586</v>
      </c>
      <c r="C24" s="749" t="s">
        <v>599</v>
      </c>
      <c r="D24" s="750" t="s">
        <v>600</v>
      </c>
      <c r="E24" s="751">
        <v>50113001</v>
      </c>
      <c r="F24" s="750" t="s">
        <v>613</v>
      </c>
      <c r="G24" s="749" t="s">
        <v>614</v>
      </c>
      <c r="H24" s="749">
        <v>196610</v>
      </c>
      <c r="I24" s="749">
        <v>96610</v>
      </c>
      <c r="J24" s="749" t="s">
        <v>651</v>
      </c>
      <c r="K24" s="749" t="s">
        <v>652</v>
      </c>
      <c r="L24" s="752">
        <v>46.379999999999995</v>
      </c>
      <c r="M24" s="752">
        <v>2</v>
      </c>
      <c r="N24" s="753">
        <v>92.759999999999991</v>
      </c>
    </row>
    <row r="25" spans="1:14" ht="14.4" customHeight="1" x14ac:dyDescent="0.3">
      <c r="A25" s="747" t="s">
        <v>585</v>
      </c>
      <c r="B25" s="748" t="s">
        <v>586</v>
      </c>
      <c r="C25" s="749" t="s">
        <v>599</v>
      </c>
      <c r="D25" s="750" t="s">
        <v>600</v>
      </c>
      <c r="E25" s="751">
        <v>50113001</v>
      </c>
      <c r="F25" s="750" t="s">
        <v>613</v>
      </c>
      <c r="G25" s="749" t="s">
        <v>614</v>
      </c>
      <c r="H25" s="749">
        <v>847871</v>
      </c>
      <c r="I25" s="749">
        <v>125524</v>
      </c>
      <c r="J25" s="749" t="s">
        <v>653</v>
      </c>
      <c r="K25" s="749" t="s">
        <v>654</v>
      </c>
      <c r="L25" s="752">
        <v>125.64999999999999</v>
      </c>
      <c r="M25" s="752">
        <v>1</v>
      </c>
      <c r="N25" s="753">
        <v>125.64999999999999</v>
      </c>
    </row>
    <row r="26" spans="1:14" ht="14.4" customHeight="1" x14ac:dyDescent="0.3">
      <c r="A26" s="747" t="s">
        <v>585</v>
      </c>
      <c r="B26" s="748" t="s">
        <v>586</v>
      </c>
      <c r="C26" s="749" t="s">
        <v>599</v>
      </c>
      <c r="D26" s="750" t="s">
        <v>600</v>
      </c>
      <c r="E26" s="751">
        <v>50113001</v>
      </c>
      <c r="F26" s="750" t="s">
        <v>613</v>
      </c>
      <c r="G26" s="749" t="s">
        <v>614</v>
      </c>
      <c r="H26" s="749">
        <v>189244</v>
      </c>
      <c r="I26" s="749">
        <v>89244</v>
      </c>
      <c r="J26" s="749" t="s">
        <v>655</v>
      </c>
      <c r="K26" s="749" t="s">
        <v>656</v>
      </c>
      <c r="L26" s="752">
        <v>20.75973947368421</v>
      </c>
      <c r="M26" s="752">
        <v>380</v>
      </c>
      <c r="N26" s="753">
        <v>7888.7009999999991</v>
      </c>
    </row>
    <row r="27" spans="1:14" ht="14.4" customHeight="1" x14ac:dyDescent="0.3">
      <c r="A27" s="747" t="s">
        <v>585</v>
      </c>
      <c r="B27" s="748" t="s">
        <v>586</v>
      </c>
      <c r="C27" s="749" t="s">
        <v>599</v>
      </c>
      <c r="D27" s="750" t="s">
        <v>600</v>
      </c>
      <c r="E27" s="751">
        <v>50113001</v>
      </c>
      <c r="F27" s="750" t="s">
        <v>613</v>
      </c>
      <c r="G27" s="749" t="s">
        <v>614</v>
      </c>
      <c r="H27" s="749">
        <v>169724</v>
      </c>
      <c r="I27" s="749">
        <v>69724</v>
      </c>
      <c r="J27" s="749" t="s">
        <v>657</v>
      </c>
      <c r="K27" s="749" t="s">
        <v>658</v>
      </c>
      <c r="L27" s="752">
        <v>20.976997368342886</v>
      </c>
      <c r="M27" s="752">
        <v>2</v>
      </c>
      <c r="N27" s="753">
        <v>41.953994736685772</v>
      </c>
    </row>
    <row r="28" spans="1:14" ht="14.4" customHeight="1" x14ac:dyDescent="0.3">
      <c r="A28" s="747" t="s">
        <v>585</v>
      </c>
      <c r="B28" s="748" t="s">
        <v>586</v>
      </c>
      <c r="C28" s="749" t="s">
        <v>599</v>
      </c>
      <c r="D28" s="750" t="s">
        <v>600</v>
      </c>
      <c r="E28" s="751">
        <v>50113001</v>
      </c>
      <c r="F28" s="750" t="s">
        <v>613</v>
      </c>
      <c r="G28" s="749" t="s">
        <v>614</v>
      </c>
      <c r="H28" s="749">
        <v>126409</v>
      </c>
      <c r="I28" s="749">
        <v>26409</v>
      </c>
      <c r="J28" s="749" t="s">
        <v>659</v>
      </c>
      <c r="K28" s="749" t="s">
        <v>660</v>
      </c>
      <c r="L28" s="752">
        <v>606.68999999999994</v>
      </c>
      <c r="M28" s="752">
        <v>1</v>
      </c>
      <c r="N28" s="753">
        <v>606.68999999999994</v>
      </c>
    </row>
    <row r="29" spans="1:14" ht="14.4" customHeight="1" x14ac:dyDescent="0.3">
      <c r="A29" s="747" t="s">
        <v>585</v>
      </c>
      <c r="B29" s="748" t="s">
        <v>586</v>
      </c>
      <c r="C29" s="749" t="s">
        <v>599</v>
      </c>
      <c r="D29" s="750" t="s">
        <v>600</v>
      </c>
      <c r="E29" s="751">
        <v>50113001</v>
      </c>
      <c r="F29" s="750" t="s">
        <v>613</v>
      </c>
      <c r="G29" s="749" t="s">
        <v>614</v>
      </c>
      <c r="H29" s="749">
        <v>203808</v>
      </c>
      <c r="I29" s="749">
        <v>203808</v>
      </c>
      <c r="J29" s="749" t="s">
        <v>661</v>
      </c>
      <c r="K29" s="749" t="s">
        <v>662</v>
      </c>
      <c r="L29" s="752">
        <v>1076.3499999999999</v>
      </c>
      <c r="M29" s="752">
        <v>1</v>
      </c>
      <c r="N29" s="753">
        <v>1076.3499999999999</v>
      </c>
    </row>
    <row r="30" spans="1:14" ht="14.4" customHeight="1" x14ac:dyDescent="0.3">
      <c r="A30" s="747" t="s">
        <v>585</v>
      </c>
      <c r="B30" s="748" t="s">
        <v>586</v>
      </c>
      <c r="C30" s="749" t="s">
        <v>599</v>
      </c>
      <c r="D30" s="750" t="s">
        <v>600</v>
      </c>
      <c r="E30" s="751">
        <v>50113001</v>
      </c>
      <c r="F30" s="750" t="s">
        <v>613</v>
      </c>
      <c r="G30" s="749" t="s">
        <v>614</v>
      </c>
      <c r="H30" s="749">
        <v>100392</v>
      </c>
      <c r="I30" s="749">
        <v>392</v>
      </c>
      <c r="J30" s="749" t="s">
        <v>663</v>
      </c>
      <c r="K30" s="749" t="s">
        <v>664</v>
      </c>
      <c r="L30" s="752">
        <v>57.590000000000025</v>
      </c>
      <c r="M30" s="752">
        <v>2</v>
      </c>
      <c r="N30" s="753">
        <v>115.18000000000005</v>
      </c>
    </row>
    <row r="31" spans="1:14" ht="14.4" customHeight="1" x14ac:dyDescent="0.3">
      <c r="A31" s="747" t="s">
        <v>585</v>
      </c>
      <c r="B31" s="748" t="s">
        <v>586</v>
      </c>
      <c r="C31" s="749" t="s">
        <v>599</v>
      </c>
      <c r="D31" s="750" t="s">
        <v>600</v>
      </c>
      <c r="E31" s="751">
        <v>50113001</v>
      </c>
      <c r="F31" s="750" t="s">
        <v>613</v>
      </c>
      <c r="G31" s="749" t="s">
        <v>614</v>
      </c>
      <c r="H31" s="749">
        <v>192351</v>
      </c>
      <c r="I31" s="749">
        <v>92351</v>
      </c>
      <c r="J31" s="749" t="s">
        <v>665</v>
      </c>
      <c r="K31" s="749" t="s">
        <v>666</v>
      </c>
      <c r="L31" s="752">
        <v>86.22</v>
      </c>
      <c r="M31" s="752">
        <v>2</v>
      </c>
      <c r="N31" s="753">
        <v>172.44</v>
      </c>
    </row>
    <row r="32" spans="1:14" ht="14.4" customHeight="1" x14ac:dyDescent="0.3">
      <c r="A32" s="747" t="s">
        <v>585</v>
      </c>
      <c r="B32" s="748" t="s">
        <v>586</v>
      </c>
      <c r="C32" s="749" t="s">
        <v>599</v>
      </c>
      <c r="D32" s="750" t="s">
        <v>600</v>
      </c>
      <c r="E32" s="751">
        <v>50113001</v>
      </c>
      <c r="F32" s="750" t="s">
        <v>613</v>
      </c>
      <c r="G32" s="749" t="s">
        <v>614</v>
      </c>
      <c r="H32" s="749">
        <v>112895</v>
      </c>
      <c r="I32" s="749">
        <v>12895</v>
      </c>
      <c r="J32" s="749" t="s">
        <v>667</v>
      </c>
      <c r="K32" s="749" t="s">
        <v>668</v>
      </c>
      <c r="L32" s="752">
        <v>106.58000000000003</v>
      </c>
      <c r="M32" s="752">
        <v>2</v>
      </c>
      <c r="N32" s="753">
        <v>213.16000000000005</v>
      </c>
    </row>
    <row r="33" spans="1:14" ht="14.4" customHeight="1" x14ac:dyDescent="0.3">
      <c r="A33" s="747" t="s">
        <v>585</v>
      </c>
      <c r="B33" s="748" t="s">
        <v>586</v>
      </c>
      <c r="C33" s="749" t="s">
        <v>599</v>
      </c>
      <c r="D33" s="750" t="s">
        <v>600</v>
      </c>
      <c r="E33" s="751">
        <v>50113001</v>
      </c>
      <c r="F33" s="750" t="s">
        <v>613</v>
      </c>
      <c r="G33" s="749" t="s">
        <v>614</v>
      </c>
      <c r="H33" s="749">
        <v>176496</v>
      </c>
      <c r="I33" s="749">
        <v>76496</v>
      </c>
      <c r="J33" s="749" t="s">
        <v>669</v>
      </c>
      <c r="K33" s="749" t="s">
        <v>670</v>
      </c>
      <c r="L33" s="752">
        <v>125.43000000000002</v>
      </c>
      <c r="M33" s="752">
        <v>5</v>
      </c>
      <c r="N33" s="753">
        <v>627.15000000000009</v>
      </c>
    </row>
    <row r="34" spans="1:14" ht="14.4" customHeight="1" x14ac:dyDescent="0.3">
      <c r="A34" s="747" t="s">
        <v>585</v>
      </c>
      <c r="B34" s="748" t="s">
        <v>586</v>
      </c>
      <c r="C34" s="749" t="s">
        <v>599</v>
      </c>
      <c r="D34" s="750" t="s">
        <v>600</v>
      </c>
      <c r="E34" s="751">
        <v>50113001</v>
      </c>
      <c r="F34" s="750" t="s">
        <v>613</v>
      </c>
      <c r="G34" s="749" t="s">
        <v>614</v>
      </c>
      <c r="H34" s="749">
        <v>102679</v>
      </c>
      <c r="I34" s="749">
        <v>2679</v>
      </c>
      <c r="J34" s="749" t="s">
        <v>671</v>
      </c>
      <c r="K34" s="749" t="s">
        <v>672</v>
      </c>
      <c r="L34" s="752">
        <v>164.48</v>
      </c>
      <c r="M34" s="752">
        <v>4</v>
      </c>
      <c r="N34" s="753">
        <v>657.92</v>
      </c>
    </row>
    <row r="35" spans="1:14" ht="14.4" customHeight="1" x14ac:dyDescent="0.3">
      <c r="A35" s="747" t="s">
        <v>585</v>
      </c>
      <c r="B35" s="748" t="s">
        <v>586</v>
      </c>
      <c r="C35" s="749" t="s">
        <v>599</v>
      </c>
      <c r="D35" s="750" t="s">
        <v>600</v>
      </c>
      <c r="E35" s="751">
        <v>50113001</v>
      </c>
      <c r="F35" s="750" t="s">
        <v>613</v>
      </c>
      <c r="G35" s="749" t="s">
        <v>614</v>
      </c>
      <c r="H35" s="749">
        <v>162319</v>
      </c>
      <c r="I35" s="749">
        <v>62319</v>
      </c>
      <c r="J35" s="749" t="s">
        <v>673</v>
      </c>
      <c r="K35" s="749" t="s">
        <v>674</v>
      </c>
      <c r="L35" s="752">
        <v>413.29</v>
      </c>
      <c r="M35" s="752">
        <v>3</v>
      </c>
      <c r="N35" s="753">
        <v>1239.8700000000001</v>
      </c>
    </row>
    <row r="36" spans="1:14" ht="14.4" customHeight="1" x14ac:dyDescent="0.3">
      <c r="A36" s="747" t="s">
        <v>585</v>
      </c>
      <c r="B36" s="748" t="s">
        <v>586</v>
      </c>
      <c r="C36" s="749" t="s">
        <v>599</v>
      </c>
      <c r="D36" s="750" t="s">
        <v>600</v>
      </c>
      <c r="E36" s="751">
        <v>50113001</v>
      </c>
      <c r="F36" s="750" t="s">
        <v>613</v>
      </c>
      <c r="G36" s="749" t="s">
        <v>626</v>
      </c>
      <c r="H36" s="749">
        <v>183974</v>
      </c>
      <c r="I36" s="749">
        <v>83974</v>
      </c>
      <c r="J36" s="749" t="s">
        <v>675</v>
      </c>
      <c r="K36" s="749" t="s">
        <v>676</v>
      </c>
      <c r="L36" s="752">
        <v>88.45</v>
      </c>
      <c r="M36" s="752">
        <v>5</v>
      </c>
      <c r="N36" s="753">
        <v>442.25</v>
      </c>
    </row>
    <row r="37" spans="1:14" ht="14.4" customHeight="1" x14ac:dyDescent="0.3">
      <c r="A37" s="747" t="s">
        <v>585</v>
      </c>
      <c r="B37" s="748" t="s">
        <v>586</v>
      </c>
      <c r="C37" s="749" t="s">
        <v>599</v>
      </c>
      <c r="D37" s="750" t="s">
        <v>600</v>
      </c>
      <c r="E37" s="751">
        <v>50113001</v>
      </c>
      <c r="F37" s="750" t="s">
        <v>613</v>
      </c>
      <c r="G37" s="749" t="s">
        <v>626</v>
      </c>
      <c r="H37" s="749">
        <v>146980</v>
      </c>
      <c r="I37" s="749">
        <v>46980</v>
      </c>
      <c r="J37" s="749" t="s">
        <v>677</v>
      </c>
      <c r="K37" s="749" t="s">
        <v>678</v>
      </c>
      <c r="L37" s="752">
        <v>204.87500000000003</v>
      </c>
      <c r="M37" s="752">
        <v>2</v>
      </c>
      <c r="N37" s="753">
        <v>409.75000000000006</v>
      </c>
    </row>
    <row r="38" spans="1:14" ht="14.4" customHeight="1" x14ac:dyDescent="0.3">
      <c r="A38" s="747" t="s">
        <v>585</v>
      </c>
      <c r="B38" s="748" t="s">
        <v>586</v>
      </c>
      <c r="C38" s="749" t="s">
        <v>599</v>
      </c>
      <c r="D38" s="750" t="s">
        <v>600</v>
      </c>
      <c r="E38" s="751">
        <v>50113001</v>
      </c>
      <c r="F38" s="750" t="s">
        <v>613</v>
      </c>
      <c r="G38" s="749" t="s">
        <v>626</v>
      </c>
      <c r="H38" s="749">
        <v>145499</v>
      </c>
      <c r="I38" s="749">
        <v>45499</v>
      </c>
      <c r="J38" s="749" t="s">
        <v>679</v>
      </c>
      <c r="K38" s="749" t="s">
        <v>680</v>
      </c>
      <c r="L38" s="752">
        <v>101.73250137491954</v>
      </c>
      <c r="M38" s="752">
        <v>4</v>
      </c>
      <c r="N38" s="753">
        <v>406.93000549967815</v>
      </c>
    </row>
    <row r="39" spans="1:14" ht="14.4" customHeight="1" x14ac:dyDescent="0.3">
      <c r="A39" s="747" t="s">
        <v>585</v>
      </c>
      <c r="B39" s="748" t="s">
        <v>586</v>
      </c>
      <c r="C39" s="749" t="s">
        <v>599</v>
      </c>
      <c r="D39" s="750" t="s">
        <v>600</v>
      </c>
      <c r="E39" s="751">
        <v>50113001</v>
      </c>
      <c r="F39" s="750" t="s">
        <v>613</v>
      </c>
      <c r="G39" s="749" t="s">
        <v>626</v>
      </c>
      <c r="H39" s="749">
        <v>131536</v>
      </c>
      <c r="I39" s="749">
        <v>31536</v>
      </c>
      <c r="J39" s="749" t="s">
        <v>681</v>
      </c>
      <c r="K39" s="749" t="s">
        <v>682</v>
      </c>
      <c r="L39" s="752">
        <v>207.47200000000004</v>
      </c>
      <c r="M39" s="752">
        <v>5</v>
      </c>
      <c r="N39" s="753">
        <v>1037.3600000000001</v>
      </c>
    </row>
    <row r="40" spans="1:14" ht="14.4" customHeight="1" x14ac:dyDescent="0.3">
      <c r="A40" s="747" t="s">
        <v>585</v>
      </c>
      <c r="B40" s="748" t="s">
        <v>586</v>
      </c>
      <c r="C40" s="749" t="s">
        <v>599</v>
      </c>
      <c r="D40" s="750" t="s">
        <v>600</v>
      </c>
      <c r="E40" s="751">
        <v>50113001</v>
      </c>
      <c r="F40" s="750" t="s">
        <v>613</v>
      </c>
      <c r="G40" s="749" t="s">
        <v>626</v>
      </c>
      <c r="H40" s="749">
        <v>158037</v>
      </c>
      <c r="I40" s="749">
        <v>58037</v>
      </c>
      <c r="J40" s="749" t="s">
        <v>683</v>
      </c>
      <c r="K40" s="749" t="s">
        <v>684</v>
      </c>
      <c r="L40" s="752">
        <v>93.84999999999998</v>
      </c>
      <c r="M40" s="752">
        <v>6</v>
      </c>
      <c r="N40" s="753">
        <v>563.09999999999991</v>
      </c>
    </row>
    <row r="41" spans="1:14" ht="14.4" customHeight="1" x14ac:dyDescent="0.3">
      <c r="A41" s="747" t="s">
        <v>585</v>
      </c>
      <c r="B41" s="748" t="s">
        <v>586</v>
      </c>
      <c r="C41" s="749" t="s">
        <v>599</v>
      </c>
      <c r="D41" s="750" t="s">
        <v>600</v>
      </c>
      <c r="E41" s="751">
        <v>50113001</v>
      </c>
      <c r="F41" s="750" t="s">
        <v>613</v>
      </c>
      <c r="G41" s="749" t="s">
        <v>614</v>
      </c>
      <c r="H41" s="749">
        <v>845329</v>
      </c>
      <c r="I41" s="749">
        <v>0</v>
      </c>
      <c r="J41" s="749" t="s">
        <v>685</v>
      </c>
      <c r="K41" s="749" t="s">
        <v>587</v>
      </c>
      <c r="L41" s="752">
        <v>178.41</v>
      </c>
      <c r="M41" s="752">
        <v>7</v>
      </c>
      <c r="N41" s="753">
        <v>1248.8699999999999</v>
      </c>
    </row>
    <row r="42" spans="1:14" ht="14.4" customHeight="1" x14ac:dyDescent="0.3">
      <c r="A42" s="747" t="s">
        <v>585</v>
      </c>
      <c r="B42" s="748" t="s">
        <v>586</v>
      </c>
      <c r="C42" s="749" t="s">
        <v>599</v>
      </c>
      <c r="D42" s="750" t="s">
        <v>600</v>
      </c>
      <c r="E42" s="751">
        <v>50113001</v>
      </c>
      <c r="F42" s="750" t="s">
        <v>613</v>
      </c>
      <c r="G42" s="749" t="s">
        <v>626</v>
      </c>
      <c r="H42" s="749">
        <v>992572</v>
      </c>
      <c r="I42" s="749">
        <v>158711</v>
      </c>
      <c r="J42" s="749" t="s">
        <v>686</v>
      </c>
      <c r="K42" s="749" t="s">
        <v>687</v>
      </c>
      <c r="L42" s="752">
        <v>52.155000000000001</v>
      </c>
      <c r="M42" s="752">
        <v>4</v>
      </c>
      <c r="N42" s="753">
        <v>208.62</v>
      </c>
    </row>
    <row r="43" spans="1:14" ht="14.4" customHeight="1" x14ac:dyDescent="0.3">
      <c r="A43" s="747" t="s">
        <v>585</v>
      </c>
      <c r="B43" s="748" t="s">
        <v>586</v>
      </c>
      <c r="C43" s="749" t="s">
        <v>599</v>
      </c>
      <c r="D43" s="750" t="s">
        <v>600</v>
      </c>
      <c r="E43" s="751">
        <v>50113001</v>
      </c>
      <c r="F43" s="750" t="s">
        <v>613</v>
      </c>
      <c r="G43" s="749" t="s">
        <v>626</v>
      </c>
      <c r="H43" s="749">
        <v>158673</v>
      </c>
      <c r="I43" s="749">
        <v>158673</v>
      </c>
      <c r="J43" s="749" t="s">
        <v>688</v>
      </c>
      <c r="K43" s="749" t="s">
        <v>689</v>
      </c>
      <c r="L43" s="752">
        <v>26.469999999999995</v>
      </c>
      <c r="M43" s="752">
        <v>2</v>
      </c>
      <c r="N43" s="753">
        <v>52.939999999999991</v>
      </c>
    </row>
    <row r="44" spans="1:14" ht="14.4" customHeight="1" x14ac:dyDescent="0.3">
      <c r="A44" s="747" t="s">
        <v>585</v>
      </c>
      <c r="B44" s="748" t="s">
        <v>586</v>
      </c>
      <c r="C44" s="749" t="s">
        <v>599</v>
      </c>
      <c r="D44" s="750" t="s">
        <v>600</v>
      </c>
      <c r="E44" s="751">
        <v>50113001</v>
      </c>
      <c r="F44" s="750" t="s">
        <v>613</v>
      </c>
      <c r="G44" s="749" t="s">
        <v>626</v>
      </c>
      <c r="H44" s="749">
        <v>158697</v>
      </c>
      <c r="I44" s="749">
        <v>158697</v>
      </c>
      <c r="J44" s="749" t="s">
        <v>690</v>
      </c>
      <c r="K44" s="749" t="s">
        <v>691</v>
      </c>
      <c r="L44" s="752">
        <v>87.184999999999988</v>
      </c>
      <c r="M44" s="752">
        <v>14</v>
      </c>
      <c r="N44" s="753">
        <v>1220.5899999999999</v>
      </c>
    </row>
    <row r="45" spans="1:14" ht="14.4" customHeight="1" x14ac:dyDescent="0.3">
      <c r="A45" s="747" t="s">
        <v>585</v>
      </c>
      <c r="B45" s="748" t="s">
        <v>586</v>
      </c>
      <c r="C45" s="749" t="s">
        <v>599</v>
      </c>
      <c r="D45" s="750" t="s">
        <v>600</v>
      </c>
      <c r="E45" s="751">
        <v>50113001</v>
      </c>
      <c r="F45" s="750" t="s">
        <v>613</v>
      </c>
      <c r="G45" s="749" t="s">
        <v>587</v>
      </c>
      <c r="H45" s="749">
        <v>199671</v>
      </c>
      <c r="I45" s="749">
        <v>199671</v>
      </c>
      <c r="J45" s="749" t="s">
        <v>692</v>
      </c>
      <c r="K45" s="749" t="s">
        <v>693</v>
      </c>
      <c r="L45" s="752">
        <v>35.4</v>
      </c>
      <c r="M45" s="752">
        <v>5</v>
      </c>
      <c r="N45" s="753">
        <v>177</v>
      </c>
    </row>
    <row r="46" spans="1:14" ht="14.4" customHeight="1" x14ac:dyDescent="0.3">
      <c r="A46" s="747" t="s">
        <v>585</v>
      </c>
      <c r="B46" s="748" t="s">
        <v>586</v>
      </c>
      <c r="C46" s="749" t="s">
        <v>599</v>
      </c>
      <c r="D46" s="750" t="s">
        <v>600</v>
      </c>
      <c r="E46" s="751">
        <v>50113001</v>
      </c>
      <c r="F46" s="750" t="s">
        <v>613</v>
      </c>
      <c r="G46" s="749" t="s">
        <v>614</v>
      </c>
      <c r="H46" s="749">
        <v>16321</v>
      </c>
      <c r="I46" s="749">
        <v>16321</v>
      </c>
      <c r="J46" s="749" t="s">
        <v>694</v>
      </c>
      <c r="K46" s="749" t="s">
        <v>695</v>
      </c>
      <c r="L46" s="752">
        <v>240.96000000000012</v>
      </c>
      <c r="M46" s="752">
        <v>2</v>
      </c>
      <c r="N46" s="753">
        <v>481.92000000000024</v>
      </c>
    </row>
    <row r="47" spans="1:14" ht="14.4" customHeight="1" x14ac:dyDescent="0.3">
      <c r="A47" s="747" t="s">
        <v>585</v>
      </c>
      <c r="B47" s="748" t="s">
        <v>586</v>
      </c>
      <c r="C47" s="749" t="s">
        <v>599</v>
      </c>
      <c r="D47" s="750" t="s">
        <v>600</v>
      </c>
      <c r="E47" s="751">
        <v>50113001</v>
      </c>
      <c r="F47" s="750" t="s">
        <v>613</v>
      </c>
      <c r="G47" s="749" t="s">
        <v>614</v>
      </c>
      <c r="H47" s="749">
        <v>167939</v>
      </c>
      <c r="I47" s="749">
        <v>167939</v>
      </c>
      <c r="J47" s="749" t="s">
        <v>696</v>
      </c>
      <c r="K47" s="749" t="s">
        <v>697</v>
      </c>
      <c r="L47" s="752">
        <v>1625</v>
      </c>
      <c r="M47" s="752">
        <v>8</v>
      </c>
      <c r="N47" s="753">
        <v>13000</v>
      </c>
    </row>
    <row r="48" spans="1:14" ht="14.4" customHeight="1" x14ac:dyDescent="0.3">
      <c r="A48" s="747" t="s">
        <v>585</v>
      </c>
      <c r="B48" s="748" t="s">
        <v>586</v>
      </c>
      <c r="C48" s="749" t="s">
        <v>599</v>
      </c>
      <c r="D48" s="750" t="s">
        <v>600</v>
      </c>
      <c r="E48" s="751">
        <v>50113001</v>
      </c>
      <c r="F48" s="750" t="s">
        <v>613</v>
      </c>
      <c r="G48" s="749" t="s">
        <v>614</v>
      </c>
      <c r="H48" s="749">
        <v>167797</v>
      </c>
      <c r="I48" s="749">
        <v>167797</v>
      </c>
      <c r="J48" s="749" t="s">
        <v>698</v>
      </c>
      <c r="K48" s="749" t="s">
        <v>699</v>
      </c>
      <c r="L48" s="752">
        <v>8731.619999999999</v>
      </c>
      <c r="M48" s="752">
        <v>1</v>
      </c>
      <c r="N48" s="753">
        <v>8731.619999999999</v>
      </c>
    </row>
    <row r="49" spans="1:14" ht="14.4" customHeight="1" x14ac:dyDescent="0.3">
      <c r="A49" s="747" t="s">
        <v>585</v>
      </c>
      <c r="B49" s="748" t="s">
        <v>586</v>
      </c>
      <c r="C49" s="749" t="s">
        <v>599</v>
      </c>
      <c r="D49" s="750" t="s">
        <v>600</v>
      </c>
      <c r="E49" s="751">
        <v>50113001</v>
      </c>
      <c r="F49" s="750" t="s">
        <v>613</v>
      </c>
      <c r="G49" s="749" t="s">
        <v>614</v>
      </c>
      <c r="H49" s="749">
        <v>100407</v>
      </c>
      <c r="I49" s="749">
        <v>407</v>
      </c>
      <c r="J49" s="749" t="s">
        <v>700</v>
      </c>
      <c r="K49" s="749" t="s">
        <v>701</v>
      </c>
      <c r="L49" s="752">
        <v>185.25</v>
      </c>
      <c r="M49" s="752">
        <v>2</v>
      </c>
      <c r="N49" s="753">
        <v>370.5</v>
      </c>
    </row>
    <row r="50" spans="1:14" ht="14.4" customHeight="1" x14ac:dyDescent="0.3">
      <c r="A50" s="747" t="s">
        <v>585</v>
      </c>
      <c r="B50" s="748" t="s">
        <v>586</v>
      </c>
      <c r="C50" s="749" t="s">
        <v>599</v>
      </c>
      <c r="D50" s="750" t="s">
        <v>600</v>
      </c>
      <c r="E50" s="751">
        <v>50113001</v>
      </c>
      <c r="F50" s="750" t="s">
        <v>613</v>
      </c>
      <c r="G50" s="749" t="s">
        <v>614</v>
      </c>
      <c r="H50" s="749">
        <v>149317</v>
      </c>
      <c r="I50" s="749">
        <v>49317</v>
      </c>
      <c r="J50" s="749" t="s">
        <v>702</v>
      </c>
      <c r="K50" s="749" t="s">
        <v>703</v>
      </c>
      <c r="L50" s="752">
        <v>299.00133333333332</v>
      </c>
      <c r="M50" s="752">
        <v>6</v>
      </c>
      <c r="N50" s="753">
        <v>1794.008</v>
      </c>
    </row>
    <row r="51" spans="1:14" ht="14.4" customHeight="1" x14ac:dyDescent="0.3">
      <c r="A51" s="747" t="s">
        <v>585</v>
      </c>
      <c r="B51" s="748" t="s">
        <v>586</v>
      </c>
      <c r="C51" s="749" t="s">
        <v>599</v>
      </c>
      <c r="D51" s="750" t="s">
        <v>600</v>
      </c>
      <c r="E51" s="751">
        <v>50113001</v>
      </c>
      <c r="F51" s="750" t="s">
        <v>613</v>
      </c>
      <c r="G51" s="749" t="s">
        <v>614</v>
      </c>
      <c r="H51" s="749">
        <v>100409</v>
      </c>
      <c r="I51" s="749">
        <v>409</v>
      </c>
      <c r="J51" s="749" t="s">
        <v>704</v>
      </c>
      <c r="K51" s="749" t="s">
        <v>705</v>
      </c>
      <c r="L51" s="752">
        <v>79.75</v>
      </c>
      <c r="M51" s="752">
        <v>3</v>
      </c>
      <c r="N51" s="753">
        <v>239.25</v>
      </c>
    </row>
    <row r="52" spans="1:14" ht="14.4" customHeight="1" x14ac:dyDescent="0.3">
      <c r="A52" s="747" t="s">
        <v>585</v>
      </c>
      <c r="B52" s="748" t="s">
        <v>586</v>
      </c>
      <c r="C52" s="749" t="s">
        <v>599</v>
      </c>
      <c r="D52" s="750" t="s">
        <v>600</v>
      </c>
      <c r="E52" s="751">
        <v>50113001</v>
      </c>
      <c r="F52" s="750" t="s">
        <v>613</v>
      </c>
      <c r="G52" s="749" t="s">
        <v>614</v>
      </c>
      <c r="H52" s="749">
        <v>164888</v>
      </c>
      <c r="I52" s="749">
        <v>164888</v>
      </c>
      <c r="J52" s="749" t="s">
        <v>706</v>
      </c>
      <c r="K52" s="749" t="s">
        <v>707</v>
      </c>
      <c r="L52" s="752">
        <v>215.31</v>
      </c>
      <c r="M52" s="752">
        <v>1</v>
      </c>
      <c r="N52" s="753">
        <v>215.31</v>
      </c>
    </row>
    <row r="53" spans="1:14" ht="14.4" customHeight="1" x14ac:dyDescent="0.3">
      <c r="A53" s="747" t="s">
        <v>585</v>
      </c>
      <c r="B53" s="748" t="s">
        <v>586</v>
      </c>
      <c r="C53" s="749" t="s">
        <v>599</v>
      </c>
      <c r="D53" s="750" t="s">
        <v>600</v>
      </c>
      <c r="E53" s="751">
        <v>50113001</v>
      </c>
      <c r="F53" s="750" t="s">
        <v>613</v>
      </c>
      <c r="G53" s="749" t="s">
        <v>614</v>
      </c>
      <c r="H53" s="749">
        <v>841498</v>
      </c>
      <c r="I53" s="749">
        <v>0</v>
      </c>
      <c r="J53" s="749" t="s">
        <v>708</v>
      </c>
      <c r="K53" s="749" t="s">
        <v>587</v>
      </c>
      <c r="L53" s="752">
        <v>46.099999999999994</v>
      </c>
      <c r="M53" s="752">
        <v>4</v>
      </c>
      <c r="N53" s="753">
        <v>184.39999999999998</v>
      </c>
    </row>
    <row r="54" spans="1:14" ht="14.4" customHeight="1" x14ac:dyDescent="0.3">
      <c r="A54" s="747" t="s">
        <v>585</v>
      </c>
      <c r="B54" s="748" t="s">
        <v>586</v>
      </c>
      <c r="C54" s="749" t="s">
        <v>599</v>
      </c>
      <c r="D54" s="750" t="s">
        <v>600</v>
      </c>
      <c r="E54" s="751">
        <v>50113001</v>
      </c>
      <c r="F54" s="750" t="s">
        <v>613</v>
      </c>
      <c r="G54" s="749" t="s">
        <v>626</v>
      </c>
      <c r="H54" s="749">
        <v>850038</v>
      </c>
      <c r="I54" s="749">
        <v>102612</v>
      </c>
      <c r="J54" s="749" t="s">
        <v>709</v>
      </c>
      <c r="K54" s="749" t="s">
        <v>710</v>
      </c>
      <c r="L54" s="752">
        <v>118.20999999999994</v>
      </c>
      <c r="M54" s="752">
        <v>2</v>
      </c>
      <c r="N54" s="753">
        <v>236.41999999999987</v>
      </c>
    </row>
    <row r="55" spans="1:14" ht="14.4" customHeight="1" x14ac:dyDescent="0.3">
      <c r="A55" s="747" t="s">
        <v>585</v>
      </c>
      <c r="B55" s="748" t="s">
        <v>586</v>
      </c>
      <c r="C55" s="749" t="s">
        <v>599</v>
      </c>
      <c r="D55" s="750" t="s">
        <v>600</v>
      </c>
      <c r="E55" s="751">
        <v>50113001</v>
      </c>
      <c r="F55" s="750" t="s">
        <v>613</v>
      </c>
      <c r="G55" s="749" t="s">
        <v>626</v>
      </c>
      <c r="H55" s="749">
        <v>850390</v>
      </c>
      <c r="I55" s="749">
        <v>102600</v>
      </c>
      <c r="J55" s="749" t="s">
        <v>711</v>
      </c>
      <c r="K55" s="749" t="s">
        <v>712</v>
      </c>
      <c r="L55" s="752">
        <v>68</v>
      </c>
      <c r="M55" s="752">
        <v>2</v>
      </c>
      <c r="N55" s="753">
        <v>136</v>
      </c>
    </row>
    <row r="56" spans="1:14" ht="14.4" customHeight="1" x14ac:dyDescent="0.3">
      <c r="A56" s="747" t="s">
        <v>585</v>
      </c>
      <c r="B56" s="748" t="s">
        <v>586</v>
      </c>
      <c r="C56" s="749" t="s">
        <v>599</v>
      </c>
      <c r="D56" s="750" t="s">
        <v>600</v>
      </c>
      <c r="E56" s="751">
        <v>50113001</v>
      </c>
      <c r="F56" s="750" t="s">
        <v>613</v>
      </c>
      <c r="G56" s="749" t="s">
        <v>626</v>
      </c>
      <c r="H56" s="749">
        <v>117425</v>
      </c>
      <c r="I56" s="749">
        <v>17425</v>
      </c>
      <c r="J56" s="749" t="s">
        <v>713</v>
      </c>
      <c r="K56" s="749" t="s">
        <v>714</v>
      </c>
      <c r="L56" s="752">
        <v>19.82</v>
      </c>
      <c r="M56" s="752">
        <v>4</v>
      </c>
      <c r="N56" s="753">
        <v>79.28</v>
      </c>
    </row>
    <row r="57" spans="1:14" ht="14.4" customHeight="1" x14ac:dyDescent="0.3">
      <c r="A57" s="747" t="s">
        <v>585</v>
      </c>
      <c r="B57" s="748" t="s">
        <v>586</v>
      </c>
      <c r="C57" s="749" t="s">
        <v>599</v>
      </c>
      <c r="D57" s="750" t="s">
        <v>600</v>
      </c>
      <c r="E57" s="751">
        <v>50113001</v>
      </c>
      <c r="F57" s="750" t="s">
        <v>613</v>
      </c>
      <c r="G57" s="749" t="s">
        <v>626</v>
      </c>
      <c r="H57" s="749">
        <v>117431</v>
      </c>
      <c r="I57" s="749">
        <v>17431</v>
      </c>
      <c r="J57" s="749" t="s">
        <v>715</v>
      </c>
      <c r="K57" s="749" t="s">
        <v>625</v>
      </c>
      <c r="L57" s="752">
        <v>27.095555555555553</v>
      </c>
      <c r="M57" s="752">
        <v>9</v>
      </c>
      <c r="N57" s="753">
        <v>243.85999999999999</v>
      </c>
    </row>
    <row r="58" spans="1:14" ht="14.4" customHeight="1" x14ac:dyDescent="0.3">
      <c r="A58" s="747" t="s">
        <v>585</v>
      </c>
      <c r="B58" s="748" t="s">
        <v>586</v>
      </c>
      <c r="C58" s="749" t="s">
        <v>599</v>
      </c>
      <c r="D58" s="750" t="s">
        <v>600</v>
      </c>
      <c r="E58" s="751">
        <v>50113001</v>
      </c>
      <c r="F58" s="750" t="s">
        <v>613</v>
      </c>
      <c r="G58" s="749" t="s">
        <v>614</v>
      </c>
      <c r="H58" s="749">
        <v>216104</v>
      </c>
      <c r="I58" s="749">
        <v>216104</v>
      </c>
      <c r="J58" s="749" t="s">
        <v>716</v>
      </c>
      <c r="K58" s="749" t="s">
        <v>717</v>
      </c>
      <c r="L58" s="752">
        <v>183.10000494933189</v>
      </c>
      <c r="M58" s="752">
        <v>1</v>
      </c>
      <c r="N58" s="753">
        <v>183.10000494933189</v>
      </c>
    </row>
    <row r="59" spans="1:14" ht="14.4" customHeight="1" x14ac:dyDescent="0.3">
      <c r="A59" s="747" t="s">
        <v>585</v>
      </c>
      <c r="B59" s="748" t="s">
        <v>586</v>
      </c>
      <c r="C59" s="749" t="s">
        <v>599</v>
      </c>
      <c r="D59" s="750" t="s">
        <v>600</v>
      </c>
      <c r="E59" s="751">
        <v>50113001</v>
      </c>
      <c r="F59" s="750" t="s">
        <v>613</v>
      </c>
      <c r="G59" s="749" t="s">
        <v>614</v>
      </c>
      <c r="H59" s="749">
        <v>848209</v>
      </c>
      <c r="I59" s="749">
        <v>115402</v>
      </c>
      <c r="J59" s="749" t="s">
        <v>718</v>
      </c>
      <c r="K59" s="749" t="s">
        <v>719</v>
      </c>
      <c r="L59" s="752">
        <v>762.86666666666667</v>
      </c>
      <c r="M59" s="752">
        <v>1</v>
      </c>
      <c r="N59" s="753">
        <v>762.86666666666667</v>
      </c>
    </row>
    <row r="60" spans="1:14" ht="14.4" customHeight="1" x14ac:dyDescent="0.3">
      <c r="A60" s="747" t="s">
        <v>585</v>
      </c>
      <c r="B60" s="748" t="s">
        <v>586</v>
      </c>
      <c r="C60" s="749" t="s">
        <v>599</v>
      </c>
      <c r="D60" s="750" t="s">
        <v>600</v>
      </c>
      <c r="E60" s="751">
        <v>50113001</v>
      </c>
      <c r="F60" s="750" t="s">
        <v>613</v>
      </c>
      <c r="G60" s="749" t="s">
        <v>614</v>
      </c>
      <c r="H60" s="749">
        <v>156993</v>
      </c>
      <c r="I60" s="749">
        <v>56993</v>
      </c>
      <c r="J60" s="749" t="s">
        <v>720</v>
      </c>
      <c r="K60" s="749" t="s">
        <v>721</v>
      </c>
      <c r="L60" s="752">
        <v>73.15000000000002</v>
      </c>
      <c r="M60" s="752">
        <v>39</v>
      </c>
      <c r="N60" s="753">
        <v>2852.8500000000008</v>
      </c>
    </row>
    <row r="61" spans="1:14" ht="14.4" customHeight="1" x14ac:dyDescent="0.3">
      <c r="A61" s="747" t="s">
        <v>585</v>
      </c>
      <c r="B61" s="748" t="s">
        <v>586</v>
      </c>
      <c r="C61" s="749" t="s">
        <v>599</v>
      </c>
      <c r="D61" s="750" t="s">
        <v>600</v>
      </c>
      <c r="E61" s="751">
        <v>50113001</v>
      </c>
      <c r="F61" s="750" t="s">
        <v>613</v>
      </c>
      <c r="G61" s="749" t="s">
        <v>614</v>
      </c>
      <c r="H61" s="749">
        <v>849382</v>
      </c>
      <c r="I61" s="749">
        <v>119697</v>
      </c>
      <c r="J61" s="749" t="s">
        <v>722</v>
      </c>
      <c r="K61" s="749" t="s">
        <v>723</v>
      </c>
      <c r="L61" s="752">
        <v>172.21500000000003</v>
      </c>
      <c r="M61" s="752">
        <v>4</v>
      </c>
      <c r="N61" s="753">
        <v>688.86000000000013</v>
      </c>
    </row>
    <row r="62" spans="1:14" ht="14.4" customHeight="1" x14ac:dyDescent="0.3">
      <c r="A62" s="747" t="s">
        <v>585</v>
      </c>
      <c r="B62" s="748" t="s">
        <v>586</v>
      </c>
      <c r="C62" s="749" t="s">
        <v>599</v>
      </c>
      <c r="D62" s="750" t="s">
        <v>600</v>
      </c>
      <c r="E62" s="751">
        <v>50113001</v>
      </c>
      <c r="F62" s="750" t="s">
        <v>613</v>
      </c>
      <c r="G62" s="749" t="s">
        <v>626</v>
      </c>
      <c r="H62" s="749">
        <v>214433</v>
      </c>
      <c r="I62" s="749">
        <v>214433</v>
      </c>
      <c r="J62" s="749" t="s">
        <v>724</v>
      </c>
      <c r="K62" s="749" t="s">
        <v>725</v>
      </c>
      <c r="L62" s="752">
        <v>12.276</v>
      </c>
      <c r="M62" s="752">
        <v>5</v>
      </c>
      <c r="N62" s="753">
        <v>61.38</v>
      </c>
    </row>
    <row r="63" spans="1:14" ht="14.4" customHeight="1" x14ac:dyDescent="0.3">
      <c r="A63" s="747" t="s">
        <v>585</v>
      </c>
      <c r="B63" s="748" t="s">
        <v>586</v>
      </c>
      <c r="C63" s="749" t="s">
        <v>599</v>
      </c>
      <c r="D63" s="750" t="s">
        <v>600</v>
      </c>
      <c r="E63" s="751">
        <v>50113001</v>
      </c>
      <c r="F63" s="750" t="s">
        <v>613</v>
      </c>
      <c r="G63" s="749" t="s">
        <v>626</v>
      </c>
      <c r="H63" s="749">
        <v>214435</v>
      </c>
      <c r="I63" s="749">
        <v>214435</v>
      </c>
      <c r="J63" s="749" t="s">
        <v>724</v>
      </c>
      <c r="K63" s="749" t="s">
        <v>726</v>
      </c>
      <c r="L63" s="752">
        <v>42.886666666666677</v>
      </c>
      <c r="M63" s="752">
        <v>6</v>
      </c>
      <c r="N63" s="753">
        <v>257.32000000000005</v>
      </c>
    </row>
    <row r="64" spans="1:14" ht="14.4" customHeight="1" x14ac:dyDescent="0.3">
      <c r="A64" s="747" t="s">
        <v>585</v>
      </c>
      <c r="B64" s="748" t="s">
        <v>586</v>
      </c>
      <c r="C64" s="749" t="s">
        <v>599</v>
      </c>
      <c r="D64" s="750" t="s">
        <v>600</v>
      </c>
      <c r="E64" s="751">
        <v>50113001</v>
      </c>
      <c r="F64" s="750" t="s">
        <v>613</v>
      </c>
      <c r="G64" s="749" t="s">
        <v>626</v>
      </c>
      <c r="H64" s="749">
        <v>214526</v>
      </c>
      <c r="I64" s="749">
        <v>214526</v>
      </c>
      <c r="J64" s="749" t="s">
        <v>727</v>
      </c>
      <c r="K64" s="749" t="s">
        <v>728</v>
      </c>
      <c r="L64" s="752">
        <v>85.576315789473668</v>
      </c>
      <c r="M64" s="752">
        <v>19</v>
      </c>
      <c r="N64" s="753">
        <v>1625.9499999999998</v>
      </c>
    </row>
    <row r="65" spans="1:14" ht="14.4" customHeight="1" x14ac:dyDescent="0.3">
      <c r="A65" s="747" t="s">
        <v>585</v>
      </c>
      <c r="B65" s="748" t="s">
        <v>586</v>
      </c>
      <c r="C65" s="749" t="s">
        <v>599</v>
      </c>
      <c r="D65" s="750" t="s">
        <v>600</v>
      </c>
      <c r="E65" s="751">
        <v>50113001</v>
      </c>
      <c r="F65" s="750" t="s">
        <v>613</v>
      </c>
      <c r="G65" s="749" t="s">
        <v>626</v>
      </c>
      <c r="H65" s="749">
        <v>214427</v>
      </c>
      <c r="I65" s="749">
        <v>214427</v>
      </c>
      <c r="J65" s="749" t="s">
        <v>729</v>
      </c>
      <c r="K65" s="749" t="s">
        <v>730</v>
      </c>
      <c r="L65" s="752">
        <v>16.579999999999998</v>
      </c>
      <c r="M65" s="752">
        <v>38</v>
      </c>
      <c r="N65" s="753">
        <v>630.04</v>
      </c>
    </row>
    <row r="66" spans="1:14" ht="14.4" customHeight="1" x14ac:dyDescent="0.3">
      <c r="A66" s="747" t="s">
        <v>585</v>
      </c>
      <c r="B66" s="748" t="s">
        <v>586</v>
      </c>
      <c r="C66" s="749" t="s">
        <v>599</v>
      </c>
      <c r="D66" s="750" t="s">
        <v>600</v>
      </c>
      <c r="E66" s="751">
        <v>50113001</v>
      </c>
      <c r="F66" s="750" t="s">
        <v>613</v>
      </c>
      <c r="G66" s="749" t="s">
        <v>626</v>
      </c>
      <c r="H66" s="749">
        <v>113767</v>
      </c>
      <c r="I66" s="749">
        <v>13767</v>
      </c>
      <c r="J66" s="749" t="s">
        <v>731</v>
      </c>
      <c r="K66" s="749" t="s">
        <v>732</v>
      </c>
      <c r="L66" s="752">
        <v>44.654374999999995</v>
      </c>
      <c r="M66" s="752">
        <v>16</v>
      </c>
      <c r="N66" s="753">
        <v>714.46999999999991</v>
      </c>
    </row>
    <row r="67" spans="1:14" ht="14.4" customHeight="1" x14ac:dyDescent="0.3">
      <c r="A67" s="747" t="s">
        <v>585</v>
      </c>
      <c r="B67" s="748" t="s">
        <v>586</v>
      </c>
      <c r="C67" s="749" t="s">
        <v>599</v>
      </c>
      <c r="D67" s="750" t="s">
        <v>600</v>
      </c>
      <c r="E67" s="751">
        <v>50113001</v>
      </c>
      <c r="F67" s="750" t="s">
        <v>613</v>
      </c>
      <c r="G67" s="749" t="s">
        <v>626</v>
      </c>
      <c r="H67" s="749">
        <v>113768</v>
      </c>
      <c r="I67" s="749">
        <v>13768</v>
      </c>
      <c r="J67" s="749" t="s">
        <v>731</v>
      </c>
      <c r="K67" s="749" t="s">
        <v>733</v>
      </c>
      <c r="L67" s="752">
        <v>89.669999999999973</v>
      </c>
      <c r="M67" s="752">
        <v>11</v>
      </c>
      <c r="N67" s="753">
        <v>986.36999999999966</v>
      </c>
    </row>
    <row r="68" spans="1:14" ht="14.4" customHeight="1" x14ac:dyDescent="0.3">
      <c r="A68" s="747" t="s">
        <v>585</v>
      </c>
      <c r="B68" s="748" t="s">
        <v>586</v>
      </c>
      <c r="C68" s="749" t="s">
        <v>599</v>
      </c>
      <c r="D68" s="750" t="s">
        <v>600</v>
      </c>
      <c r="E68" s="751">
        <v>50113001</v>
      </c>
      <c r="F68" s="750" t="s">
        <v>613</v>
      </c>
      <c r="G68" s="749" t="s">
        <v>626</v>
      </c>
      <c r="H68" s="749">
        <v>848765</v>
      </c>
      <c r="I68" s="749">
        <v>107938</v>
      </c>
      <c r="J68" s="749" t="s">
        <v>731</v>
      </c>
      <c r="K68" s="749" t="s">
        <v>734</v>
      </c>
      <c r="L68" s="752">
        <v>128.48457142857143</v>
      </c>
      <c r="M68" s="752">
        <v>105</v>
      </c>
      <c r="N68" s="753">
        <v>13490.88</v>
      </c>
    </row>
    <row r="69" spans="1:14" ht="14.4" customHeight="1" x14ac:dyDescent="0.3">
      <c r="A69" s="747" t="s">
        <v>585</v>
      </c>
      <c r="B69" s="748" t="s">
        <v>586</v>
      </c>
      <c r="C69" s="749" t="s">
        <v>599</v>
      </c>
      <c r="D69" s="750" t="s">
        <v>600</v>
      </c>
      <c r="E69" s="751">
        <v>50113001</v>
      </c>
      <c r="F69" s="750" t="s">
        <v>613</v>
      </c>
      <c r="G69" s="749" t="s">
        <v>614</v>
      </c>
      <c r="H69" s="749">
        <v>176155</v>
      </c>
      <c r="I69" s="749">
        <v>76155</v>
      </c>
      <c r="J69" s="749" t="s">
        <v>735</v>
      </c>
      <c r="K69" s="749" t="s">
        <v>736</v>
      </c>
      <c r="L69" s="752">
        <v>61.410000000000011</v>
      </c>
      <c r="M69" s="752">
        <v>2</v>
      </c>
      <c r="N69" s="753">
        <v>122.82000000000002</v>
      </c>
    </row>
    <row r="70" spans="1:14" ht="14.4" customHeight="1" x14ac:dyDescent="0.3">
      <c r="A70" s="747" t="s">
        <v>585</v>
      </c>
      <c r="B70" s="748" t="s">
        <v>586</v>
      </c>
      <c r="C70" s="749" t="s">
        <v>599</v>
      </c>
      <c r="D70" s="750" t="s">
        <v>600</v>
      </c>
      <c r="E70" s="751">
        <v>50113001</v>
      </c>
      <c r="F70" s="750" t="s">
        <v>613</v>
      </c>
      <c r="G70" s="749" t="s">
        <v>614</v>
      </c>
      <c r="H70" s="749">
        <v>213255</v>
      </c>
      <c r="I70" s="749">
        <v>213255</v>
      </c>
      <c r="J70" s="749" t="s">
        <v>737</v>
      </c>
      <c r="K70" s="749" t="s">
        <v>738</v>
      </c>
      <c r="L70" s="752">
        <v>125.72</v>
      </c>
      <c r="M70" s="752">
        <v>4</v>
      </c>
      <c r="N70" s="753">
        <v>502.88</v>
      </c>
    </row>
    <row r="71" spans="1:14" ht="14.4" customHeight="1" x14ac:dyDescent="0.3">
      <c r="A71" s="747" t="s">
        <v>585</v>
      </c>
      <c r="B71" s="748" t="s">
        <v>586</v>
      </c>
      <c r="C71" s="749" t="s">
        <v>599</v>
      </c>
      <c r="D71" s="750" t="s">
        <v>600</v>
      </c>
      <c r="E71" s="751">
        <v>50113001</v>
      </c>
      <c r="F71" s="750" t="s">
        <v>613</v>
      </c>
      <c r="G71" s="749" t="s">
        <v>614</v>
      </c>
      <c r="H71" s="749">
        <v>845813</v>
      </c>
      <c r="I71" s="749">
        <v>0</v>
      </c>
      <c r="J71" s="749" t="s">
        <v>739</v>
      </c>
      <c r="K71" s="749" t="s">
        <v>587</v>
      </c>
      <c r="L71" s="752">
        <v>558.12</v>
      </c>
      <c r="M71" s="752">
        <v>12</v>
      </c>
      <c r="N71" s="753">
        <v>6697.4400000000005</v>
      </c>
    </row>
    <row r="72" spans="1:14" ht="14.4" customHeight="1" x14ac:dyDescent="0.3">
      <c r="A72" s="747" t="s">
        <v>585</v>
      </c>
      <c r="B72" s="748" t="s">
        <v>586</v>
      </c>
      <c r="C72" s="749" t="s">
        <v>599</v>
      </c>
      <c r="D72" s="750" t="s">
        <v>600</v>
      </c>
      <c r="E72" s="751">
        <v>50113001</v>
      </c>
      <c r="F72" s="750" t="s">
        <v>613</v>
      </c>
      <c r="G72" s="749" t="s">
        <v>614</v>
      </c>
      <c r="H72" s="749">
        <v>193104</v>
      </c>
      <c r="I72" s="749">
        <v>93104</v>
      </c>
      <c r="J72" s="749" t="s">
        <v>740</v>
      </c>
      <c r="K72" s="749" t="s">
        <v>741</v>
      </c>
      <c r="L72" s="752">
        <v>47.089999999999996</v>
      </c>
      <c r="M72" s="752">
        <v>4</v>
      </c>
      <c r="N72" s="753">
        <v>188.35999999999999</v>
      </c>
    </row>
    <row r="73" spans="1:14" ht="14.4" customHeight="1" x14ac:dyDescent="0.3">
      <c r="A73" s="747" t="s">
        <v>585</v>
      </c>
      <c r="B73" s="748" t="s">
        <v>586</v>
      </c>
      <c r="C73" s="749" t="s">
        <v>599</v>
      </c>
      <c r="D73" s="750" t="s">
        <v>600</v>
      </c>
      <c r="E73" s="751">
        <v>50113001</v>
      </c>
      <c r="F73" s="750" t="s">
        <v>613</v>
      </c>
      <c r="G73" s="749" t="s">
        <v>614</v>
      </c>
      <c r="H73" s="749">
        <v>193105</v>
      </c>
      <c r="I73" s="749">
        <v>93105</v>
      </c>
      <c r="J73" s="749" t="s">
        <v>740</v>
      </c>
      <c r="K73" s="749" t="s">
        <v>742</v>
      </c>
      <c r="L73" s="752">
        <v>206.55</v>
      </c>
      <c r="M73" s="752">
        <v>2</v>
      </c>
      <c r="N73" s="753">
        <v>413.1</v>
      </c>
    </row>
    <row r="74" spans="1:14" ht="14.4" customHeight="1" x14ac:dyDescent="0.3">
      <c r="A74" s="747" t="s">
        <v>585</v>
      </c>
      <c r="B74" s="748" t="s">
        <v>586</v>
      </c>
      <c r="C74" s="749" t="s">
        <v>599</v>
      </c>
      <c r="D74" s="750" t="s">
        <v>600</v>
      </c>
      <c r="E74" s="751">
        <v>50113001</v>
      </c>
      <c r="F74" s="750" t="s">
        <v>613</v>
      </c>
      <c r="G74" s="749" t="s">
        <v>614</v>
      </c>
      <c r="H74" s="749">
        <v>197522</v>
      </c>
      <c r="I74" s="749">
        <v>97522</v>
      </c>
      <c r="J74" s="749" t="s">
        <v>743</v>
      </c>
      <c r="K74" s="749" t="s">
        <v>744</v>
      </c>
      <c r="L74" s="752">
        <v>159.20499999999998</v>
      </c>
      <c r="M74" s="752">
        <v>2</v>
      </c>
      <c r="N74" s="753">
        <v>318.40999999999997</v>
      </c>
    </row>
    <row r="75" spans="1:14" ht="14.4" customHeight="1" x14ac:dyDescent="0.3">
      <c r="A75" s="747" t="s">
        <v>585</v>
      </c>
      <c r="B75" s="748" t="s">
        <v>586</v>
      </c>
      <c r="C75" s="749" t="s">
        <v>599</v>
      </c>
      <c r="D75" s="750" t="s">
        <v>600</v>
      </c>
      <c r="E75" s="751">
        <v>50113001</v>
      </c>
      <c r="F75" s="750" t="s">
        <v>613</v>
      </c>
      <c r="G75" s="749" t="s">
        <v>614</v>
      </c>
      <c r="H75" s="749">
        <v>201992</v>
      </c>
      <c r="I75" s="749">
        <v>201992</v>
      </c>
      <c r="J75" s="749" t="s">
        <v>743</v>
      </c>
      <c r="K75" s="749" t="s">
        <v>745</v>
      </c>
      <c r="L75" s="752">
        <v>553.45000000000005</v>
      </c>
      <c r="M75" s="752">
        <v>2</v>
      </c>
      <c r="N75" s="753">
        <v>1106.9000000000001</v>
      </c>
    </row>
    <row r="76" spans="1:14" ht="14.4" customHeight="1" x14ac:dyDescent="0.3">
      <c r="A76" s="747" t="s">
        <v>585</v>
      </c>
      <c r="B76" s="748" t="s">
        <v>586</v>
      </c>
      <c r="C76" s="749" t="s">
        <v>599</v>
      </c>
      <c r="D76" s="750" t="s">
        <v>600</v>
      </c>
      <c r="E76" s="751">
        <v>50113001</v>
      </c>
      <c r="F76" s="750" t="s">
        <v>613</v>
      </c>
      <c r="G76" s="749" t="s">
        <v>614</v>
      </c>
      <c r="H76" s="749">
        <v>184090</v>
      </c>
      <c r="I76" s="749">
        <v>84090</v>
      </c>
      <c r="J76" s="749" t="s">
        <v>746</v>
      </c>
      <c r="K76" s="749" t="s">
        <v>747</v>
      </c>
      <c r="L76" s="752">
        <v>89.09</v>
      </c>
      <c r="M76" s="752">
        <v>2</v>
      </c>
      <c r="N76" s="753">
        <v>178.18</v>
      </c>
    </row>
    <row r="77" spans="1:14" ht="14.4" customHeight="1" x14ac:dyDescent="0.3">
      <c r="A77" s="747" t="s">
        <v>585</v>
      </c>
      <c r="B77" s="748" t="s">
        <v>586</v>
      </c>
      <c r="C77" s="749" t="s">
        <v>599</v>
      </c>
      <c r="D77" s="750" t="s">
        <v>600</v>
      </c>
      <c r="E77" s="751">
        <v>50113001</v>
      </c>
      <c r="F77" s="750" t="s">
        <v>613</v>
      </c>
      <c r="G77" s="749" t="s">
        <v>614</v>
      </c>
      <c r="H77" s="749">
        <v>168650</v>
      </c>
      <c r="I77" s="749">
        <v>168650</v>
      </c>
      <c r="J77" s="749" t="s">
        <v>748</v>
      </c>
      <c r="K77" s="749" t="s">
        <v>749</v>
      </c>
      <c r="L77" s="752">
        <v>2687.26</v>
      </c>
      <c r="M77" s="752">
        <v>4</v>
      </c>
      <c r="N77" s="753">
        <v>10749.04</v>
      </c>
    </row>
    <row r="78" spans="1:14" ht="14.4" customHeight="1" x14ac:dyDescent="0.3">
      <c r="A78" s="747" t="s">
        <v>585</v>
      </c>
      <c r="B78" s="748" t="s">
        <v>586</v>
      </c>
      <c r="C78" s="749" t="s">
        <v>599</v>
      </c>
      <c r="D78" s="750" t="s">
        <v>600</v>
      </c>
      <c r="E78" s="751">
        <v>50113001</v>
      </c>
      <c r="F78" s="750" t="s">
        <v>613</v>
      </c>
      <c r="G78" s="749" t="s">
        <v>614</v>
      </c>
      <c r="H78" s="749">
        <v>208695</v>
      </c>
      <c r="I78" s="749">
        <v>208695</v>
      </c>
      <c r="J78" s="749" t="s">
        <v>750</v>
      </c>
      <c r="K78" s="749" t="s">
        <v>751</v>
      </c>
      <c r="L78" s="752">
        <v>77.759999999999991</v>
      </c>
      <c r="M78" s="752">
        <v>14</v>
      </c>
      <c r="N78" s="753">
        <v>1088.6399999999999</v>
      </c>
    </row>
    <row r="79" spans="1:14" ht="14.4" customHeight="1" x14ac:dyDescent="0.3">
      <c r="A79" s="747" t="s">
        <v>585</v>
      </c>
      <c r="B79" s="748" t="s">
        <v>586</v>
      </c>
      <c r="C79" s="749" t="s">
        <v>599</v>
      </c>
      <c r="D79" s="750" t="s">
        <v>600</v>
      </c>
      <c r="E79" s="751">
        <v>50113001</v>
      </c>
      <c r="F79" s="750" t="s">
        <v>613</v>
      </c>
      <c r="G79" s="749" t="s">
        <v>614</v>
      </c>
      <c r="H79" s="749">
        <v>183318</v>
      </c>
      <c r="I79" s="749">
        <v>83318</v>
      </c>
      <c r="J79" s="749" t="s">
        <v>752</v>
      </c>
      <c r="K79" s="749" t="s">
        <v>753</v>
      </c>
      <c r="L79" s="752">
        <v>31.799999999999997</v>
      </c>
      <c r="M79" s="752">
        <v>4</v>
      </c>
      <c r="N79" s="753">
        <v>127.19999999999999</v>
      </c>
    </row>
    <row r="80" spans="1:14" ht="14.4" customHeight="1" x14ac:dyDescent="0.3">
      <c r="A80" s="747" t="s">
        <v>585</v>
      </c>
      <c r="B80" s="748" t="s">
        <v>586</v>
      </c>
      <c r="C80" s="749" t="s">
        <v>599</v>
      </c>
      <c r="D80" s="750" t="s">
        <v>600</v>
      </c>
      <c r="E80" s="751">
        <v>50113001</v>
      </c>
      <c r="F80" s="750" t="s">
        <v>613</v>
      </c>
      <c r="G80" s="749" t="s">
        <v>614</v>
      </c>
      <c r="H80" s="749">
        <v>103542</v>
      </c>
      <c r="I80" s="749">
        <v>3542</v>
      </c>
      <c r="J80" s="749" t="s">
        <v>754</v>
      </c>
      <c r="K80" s="749" t="s">
        <v>755</v>
      </c>
      <c r="L80" s="752">
        <v>35.330000000000005</v>
      </c>
      <c r="M80" s="752">
        <v>2</v>
      </c>
      <c r="N80" s="753">
        <v>70.660000000000011</v>
      </c>
    </row>
    <row r="81" spans="1:14" ht="14.4" customHeight="1" x14ac:dyDescent="0.3">
      <c r="A81" s="747" t="s">
        <v>585</v>
      </c>
      <c r="B81" s="748" t="s">
        <v>586</v>
      </c>
      <c r="C81" s="749" t="s">
        <v>599</v>
      </c>
      <c r="D81" s="750" t="s">
        <v>600</v>
      </c>
      <c r="E81" s="751">
        <v>50113001</v>
      </c>
      <c r="F81" s="750" t="s">
        <v>613</v>
      </c>
      <c r="G81" s="749" t="s">
        <v>614</v>
      </c>
      <c r="H81" s="749">
        <v>844831</v>
      </c>
      <c r="I81" s="749">
        <v>0</v>
      </c>
      <c r="J81" s="749" t="s">
        <v>756</v>
      </c>
      <c r="K81" s="749" t="s">
        <v>757</v>
      </c>
      <c r="L81" s="752">
        <v>1377.51</v>
      </c>
      <c r="M81" s="752">
        <v>1</v>
      </c>
      <c r="N81" s="753">
        <v>1377.51</v>
      </c>
    </row>
    <row r="82" spans="1:14" ht="14.4" customHeight="1" x14ac:dyDescent="0.3">
      <c r="A82" s="747" t="s">
        <v>585</v>
      </c>
      <c r="B82" s="748" t="s">
        <v>586</v>
      </c>
      <c r="C82" s="749" t="s">
        <v>599</v>
      </c>
      <c r="D82" s="750" t="s">
        <v>600</v>
      </c>
      <c r="E82" s="751">
        <v>50113001</v>
      </c>
      <c r="F82" s="750" t="s">
        <v>613</v>
      </c>
      <c r="G82" s="749" t="s">
        <v>614</v>
      </c>
      <c r="H82" s="749">
        <v>108499</v>
      </c>
      <c r="I82" s="749">
        <v>8499</v>
      </c>
      <c r="J82" s="749" t="s">
        <v>758</v>
      </c>
      <c r="K82" s="749" t="s">
        <v>759</v>
      </c>
      <c r="L82" s="752">
        <v>111.52000000000002</v>
      </c>
      <c r="M82" s="752">
        <v>24</v>
      </c>
      <c r="N82" s="753">
        <v>2676.4800000000005</v>
      </c>
    </row>
    <row r="83" spans="1:14" ht="14.4" customHeight="1" x14ac:dyDescent="0.3">
      <c r="A83" s="747" t="s">
        <v>585</v>
      </c>
      <c r="B83" s="748" t="s">
        <v>586</v>
      </c>
      <c r="C83" s="749" t="s">
        <v>599</v>
      </c>
      <c r="D83" s="750" t="s">
        <v>600</v>
      </c>
      <c r="E83" s="751">
        <v>50113001</v>
      </c>
      <c r="F83" s="750" t="s">
        <v>613</v>
      </c>
      <c r="G83" s="749" t="s">
        <v>614</v>
      </c>
      <c r="H83" s="749">
        <v>102479</v>
      </c>
      <c r="I83" s="749">
        <v>2479</v>
      </c>
      <c r="J83" s="749" t="s">
        <v>760</v>
      </c>
      <c r="K83" s="749" t="s">
        <v>761</v>
      </c>
      <c r="L83" s="752">
        <v>65.569999999999993</v>
      </c>
      <c r="M83" s="752">
        <v>4</v>
      </c>
      <c r="N83" s="753">
        <v>262.27999999999997</v>
      </c>
    </row>
    <row r="84" spans="1:14" ht="14.4" customHeight="1" x14ac:dyDescent="0.3">
      <c r="A84" s="747" t="s">
        <v>585</v>
      </c>
      <c r="B84" s="748" t="s">
        <v>586</v>
      </c>
      <c r="C84" s="749" t="s">
        <v>599</v>
      </c>
      <c r="D84" s="750" t="s">
        <v>600</v>
      </c>
      <c r="E84" s="751">
        <v>50113001</v>
      </c>
      <c r="F84" s="750" t="s">
        <v>613</v>
      </c>
      <c r="G84" s="749" t="s">
        <v>614</v>
      </c>
      <c r="H84" s="749">
        <v>846599</v>
      </c>
      <c r="I84" s="749">
        <v>107754</v>
      </c>
      <c r="J84" s="749" t="s">
        <v>762</v>
      </c>
      <c r="K84" s="749" t="s">
        <v>587</v>
      </c>
      <c r="L84" s="752">
        <v>131.29749999999999</v>
      </c>
      <c r="M84" s="752">
        <v>8</v>
      </c>
      <c r="N84" s="753">
        <v>1050.3799999999999</v>
      </c>
    </row>
    <row r="85" spans="1:14" ht="14.4" customHeight="1" x14ac:dyDescent="0.3">
      <c r="A85" s="747" t="s">
        <v>585</v>
      </c>
      <c r="B85" s="748" t="s">
        <v>586</v>
      </c>
      <c r="C85" s="749" t="s">
        <v>599</v>
      </c>
      <c r="D85" s="750" t="s">
        <v>600</v>
      </c>
      <c r="E85" s="751">
        <v>50113001</v>
      </c>
      <c r="F85" s="750" t="s">
        <v>613</v>
      </c>
      <c r="G85" s="749" t="s">
        <v>614</v>
      </c>
      <c r="H85" s="749">
        <v>58880</v>
      </c>
      <c r="I85" s="749">
        <v>58880</v>
      </c>
      <c r="J85" s="749" t="s">
        <v>763</v>
      </c>
      <c r="K85" s="749" t="s">
        <v>764</v>
      </c>
      <c r="L85" s="752">
        <v>46.103333333333339</v>
      </c>
      <c r="M85" s="752">
        <v>15</v>
      </c>
      <c r="N85" s="753">
        <v>691.55000000000007</v>
      </c>
    </row>
    <row r="86" spans="1:14" ht="14.4" customHeight="1" x14ac:dyDescent="0.3">
      <c r="A86" s="747" t="s">
        <v>585</v>
      </c>
      <c r="B86" s="748" t="s">
        <v>586</v>
      </c>
      <c r="C86" s="749" t="s">
        <v>599</v>
      </c>
      <c r="D86" s="750" t="s">
        <v>600</v>
      </c>
      <c r="E86" s="751">
        <v>50113001</v>
      </c>
      <c r="F86" s="750" t="s">
        <v>613</v>
      </c>
      <c r="G86" s="749" t="s">
        <v>614</v>
      </c>
      <c r="H86" s="749">
        <v>158425</v>
      </c>
      <c r="I86" s="749">
        <v>58425</v>
      </c>
      <c r="J86" s="749" t="s">
        <v>765</v>
      </c>
      <c r="K86" s="749" t="s">
        <v>766</v>
      </c>
      <c r="L86" s="752">
        <v>81.989999999999981</v>
      </c>
      <c r="M86" s="752">
        <v>2</v>
      </c>
      <c r="N86" s="753">
        <v>163.97999999999996</v>
      </c>
    </row>
    <row r="87" spans="1:14" ht="14.4" customHeight="1" x14ac:dyDescent="0.3">
      <c r="A87" s="747" t="s">
        <v>585</v>
      </c>
      <c r="B87" s="748" t="s">
        <v>586</v>
      </c>
      <c r="C87" s="749" t="s">
        <v>599</v>
      </c>
      <c r="D87" s="750" t="s">
        <v>600</v>
      </c>
      <c r="E87" s="751">
        <v>50113001</v>
      </c>
      <c r="F87" s="750" t="s">
        <v>613</v>
      </c>
      <c r="G87" s="749" t="s">
        <v>614</v>
      </c>
      <c r="H87" s="749">
        <v>785912</v>
      </c>
      <c r="I87" s="749">
        <v>0</v>
      </c>
      <c r="J87" s="749" t="s">
        <v>767</v>
      </c>
      <c r="K87" s="749" t="s">
        <v>587</v>
      </c>
      <c r="L87" s="752">
        <v>114.34999999999997</v>
      </c>
      <c r="M87" s="752">
        <v>2</v>
      </c>
      <c r="N87" s="753">
        <v>228.69999999999993</v>
      </c>
    </row>
    <row r="88" spans="1:14" ht="14.4" customHeight="1" x14ac:dyDescent="0.3">
      <c r="A88" s="747" t="s">
        <v>585</v>
      </c>
      <c r="B88" s="748" t="s">
        <v>586</v>
      </c>
      <c r="C88" s="749" t="s">
        <v>599</v>
      </c>
      <c r="D88" s="750" t="s">
        <v>600</v>
      </c>
      <c r="E88" s="751">
        <v>50113001</v>
      </c>
      <c r="F88" s="750" t="s">
        <v>613</v>
      </c>
      <c r="G88" s="749" t="s">
        <v>626</v>
      </c>
      <c r="H88" s="749">
        <v>215715</v>
      </c>
      <c r="I88" s="749">
        <v>215715</v>
      </c>
      <c r="J88" s="749" t="s">
        <v>768</v>
      </c>
      <c r="K88" s="749" t="s">
        <v>769</v>
      </c>
      <c r="L88" s="752">
        <v>66.34</v>
      </c>
      <c r="M88" s="752">
        <v>8</v>
      </c>
      <c r="N88" s="753">
        <v>530.72</v>
      </c>
    </row>
    <row r="89" spans="1:14" ht="14.4" customHeight="1" x14ac:dyDescent="0.3">
      <c r="A89" s="747" t="s">
        <v>585</v>
      </c>
      <c r="B89" s="748" t="s">
        <v>586</v>
      </c>
      <c r="C89" s="749" t="s">
        <v>599</v>
      </c>
      <c r="D89" s="750" t="s">
        <v>600</v>
      </c>
      <c r="E89" s="751">
        <v>50113001</v>
      </c>
      <c r="F89" s="750" t="s">
        <v>613</v>
      </c>
      <c r="G89" s="749" t="s">
        <v>614</v>
      </c>
      <c r="H89" s="749">
        <v>920200</v>
      </c>
      <c r="I89" s="749">
        <v>15877</v>
      </c>
      <c r="J89" s="749" t="s">
        <v>770</v>
      </c>
      <c r="K89" s="749" t="s">
        <v>587</v>
      </c>
      <c r="L89" s="752">
        <v>252.97798967062019</v>
      </c>
      <c r="M89" s="752">
        <v>2</v>
      </c>
      <c r="N89" s="753">
        <v>505.95597934124038</v>
      </c>
    </row>
    <row r="90" spans="1:14" ht="14.4" customHeight="1" x14ac:dyDescent="0.3">
      <c r="A90" s="747" t="s">
        <v>585</v>
      </c>
      <c r="B90" s="748" t="s">
        <v>586</v>
      </c>
      <c r="C90" s="749" t="s">
        <v>599</v>
      </c>
      <c r="D90" s="750" t="s">
        <v>600</v>
      </c>
      <c r="E90" s="751">
        <v>50113001</v>
      </c>
      <c r="F90" s="750" t="s">
        <v>613</v>
      </c>
      <c r="G90" s="749" t="s">
        <v>614</v>
      </c>
      <c r="H90" s="749">
        <v>930535</v>
      </c>
      <c r="I90" s="749">
        <v>0</v>
      </c>
      <c r="J90" s="749" t="s">
        <v>771</v>
      </c>
      <c r="K90" s="749" t="s">
        <v>587</v>
      </c>
      <c r="L90" s="752">
        <v>155.00160381041312</v>
      </c>
      <c r="M90" s="752">
        <v>2</v>
      </c>
      <c r="N90" s="753">
        <v>310.00320762082623</v>
      </c>
    </row>
    <row r="91" spans="1:14" ht="14.4" customHeight="1" x14ac:dyDescent="0.3">
      <c r="A91" s="747" t="s">
        <v>585</v>
      </c>
      <c r="B91" s="748" t="s">
        <v>586</v>
      </c>
      <c r="C91" s="749" t="s">
        <v>599</v>
      </c>
      <c r="D91" s="750" t="s">
        <v>600</v>
      </c>
      <c r="E91" s="751">
        <v>50113001</v>
      </c>
      <c r="F91" s="750" t="s">
        <v>613</v>
      </c>
      <c r="G91" s="749" t="s">
        <v>614</v>
      </c>
      <c r="H91" s="749">
        <v>23987</v>
      </c>
      <c r="I91" s="749">
        <v>23987</v>
      </c>
      <c r="J91" s="749" t="s">
        <v>772</v>
      </c>
      <c r="K91" s="749" t="s">
        <v>773</v>
      </c>
      <c r="L91" s="752">
        <v>175.03000000000003</v>
      </c>
      <c r="M91" s="752">
        <v>4</v>
      </c>
      <c r="N91" s="753">
        <v>700.12000000000012</v>
      </c>
    </row>
    <row r="92" spans="1:14" ht="14.4" customHeight="1" x14ac:dyDescent="0.3">
      <c r="A92" s="747" t="s">
        <v>585</v>
      </c>
      <c r="B92" s="748" t="s">
        <v>586</v>
      </c>
      <c r="C92" s="749" t="s">
        <v>599</v>
      </c>
      <c r="D92" s="750" t="s">
        <v>600</v>
      </c>
      <c r="E92" s="751">
        <v>50113001</v>
      </c>
      <c r="F92" s="750" t="s">
        <v>613</v>
      </c>
      <c r="G92" s="749" t="s">
        <v>614</v>
      </c>
      <c r="H92" s="749">
        <v>215476</v>
      </c>
      <c r="I92" s="749">
        <v>215476</v>
      </c>
      <c r="J92" s="749" t="s">
        <v>774</v>
      </c>
      <c r="K92" s="749" t="s">
        <v>775</v>
      </c>
      <c r="L92" s="752">
        <v>123.14285714285714</v>
      </c>
      <c r="M92" s="752">
        <v>7</v>
      </c>
      <c r="N92" s="753">
        <v>862</v>
      </c>
    </row>
    <row r="93" spans="1:14" ht="14.4" customHeight="1" x14ac:dyDescent="0.3">
      <c r="A93" s="747" t="s">
        <v>585</v>
      </c>
      <c r="B93" s="748" t="s">
        <v>586</v>
      </c>
      <c r="C93" s="749" t="s">
        <v>599</v>
      </c>
      <c r="D93" s="750" t="s">
        <v>600</v>
      </c>
      <c r="E93" s="751">
        <v>50113001</v>
      </c>
      <c r="F93" s="750" t="s">
        <v>613</v>
      </c>
      <c r="G93" s="749" t="s">
        <v>614</v>
      </c>
      <c r="H93" s="749">
        <v>183272</v>
      </c>
      <c r="I93" s="749">
        <v>215478</v>
      </c>
      <c r="J93" s="749" t="s">
        <v>776</v>
      </c>
      <c r="K93" s="749" t="s">
        <v>777</v>
      </c>
      <c r="L93" s="752">
        <v>174.69000000000005</v>
      </c>
      <c r="M93" s="752">
        <v>2</v>
      </c>
      <c r="N93" s="753">
        <v>349.38000000000011</v>
      </c>
    </row>
    <row r="94" spans="1:14" ht="14.4" customHeight="1" x14ac:dyDescent="0.3">
      <c r="A94" s="747" t="s">
        <v>585</v>
      </c>
      <c r="B94" s="748" t="s">
        <v>586</v>
      </c>
      <c r="C94" s="749" t="s">
        <v>599</v>
      </c>
      <c r="D94" s="750" t="s">
        <v>600</v>
      </c>
      <c r="E94" s="751">
        <v>50113001</v>
      </c>
      <c r="F94" s="750" t="s">
        <v>613</v>
      </c>
      <c r="G94" s="749" t="s">
        <v>614</v>
      </c>
      <c r="H94" s="749">
        <v>215474</v>
      </c>
      <c r="I94" s="749">
        <v>215474</v>
      </c>
      <c r="J94" s="749" t="s">
        <v>778</v>
      </c>
      <c r="K94" s="749" t="s">
        <v>779</v>
      </c>
      <c r="L94" s="752">
        <v>525.40249999999992</v>
      </c>
      <c r="M94" s="752">
        <v>8</v>
      </c>
      <c r="N94" s="753">
        <v>4203.2199999999993</v>
      </c>
    </row>
    <row r="95" spans="1:14" ht="14.4" customHeight="1" x14ac:dyDescent="0.3">
      <c r="A95" s="747" t="s">
        <v>585</v>
      </c>
      <c r="B95" s="748" t="s">
        <v>586</v>
      </c>
      <c r="C95" s="749" t="s">
        <v>599</v>
      </c>
      <c r="D95" s="750" t="s">
        <v>600</v>
      </c>
      <c r="E95" s="751">
        <v>50113001</v>
      </c>
      <c r="F95" s="750" t="s">
        <v>613</v>
      </c>
      <c r="G95" s="749" t="s">
        <v>626</v>
      </c>
      <c r="H95" s="749">
        <v>193741</v>
      </c>
      <c r="I95" s="749">
        <v>193741</v>
      </c>
      <c r="J95" s="749" t="s">
        <v>780</v>
      </c>
      <c r="K95" s="749" t="s">
        <v>781</v>
      </c>
      <c r="L95" s="752">
        <v>2247.6599999999994</v>
      </c>
      <c r="M95" s="752">
        <v>1</v>
      </c>
      <c r="N95" s="753">
        <v>2247.6599999999994</v>
      </c>
    </row>
    <row r="96" spans="1:14" ht="14.4" customHeight="1" x14ac:dyDescent="0.3">
      <c r="A96" s="747" t="s">
        <v>585</v>
      </c>
      <c r="B96" s="748" t="s">
        <v>586</v>
      </c>
      <c r="C96" s="749" t="s">
        <v>599</v>
      </c>
      <c r="D96" s="750" t="s">
        <v>600</v>
      </c>
      <c r="E96" s="751">
        <v>50113001</v>
      </c>
      <c r="F96" s="750" t="s">
        <v>613</v>
      </c>
      <c r="G96" s="749" t="s">
        <v>626</v>
      </c>
      <c r="H96" s="749">
        <v>193745</v>
      </c>
      <c r="I96" s="749">
        <v>193745</v>
      </c>
      <c r="J96" s="749" t="s">
        <v>782</v>
      </c>
      <c r="K96" s="749" t="s">
        <v>783</v>
      </c>
      <c r="L96" s="752">
        <v>1580.07</v>
      </c>
      <c r="M96" s="752">
        <v>1</v>
      </c>
      <c r="N96" s="753">
        <v>1580.07</v>
      </c>
    </row>
    <row r="97" spans="1:14" ht="14.4" customHeight="1" x14ac:dyDescent="0.3">
      <c r="A97" s="747" t="s">
        <v>585</v>
      </c>
      <c r="B97" s="748" t="s">
        <v>586</v>
      </c>
      <c r="C97" s="749" t="s">
        <v>599</v>
      </c>
      <c r="D97" s="750" t="s">
        <v>600</v>
      </c>
      <c r="E97" s="751">
        <v>50113001</v>
      </c>
      <c r="F97" s="750" t="s">
        <v>613</v>
      </c>
      <c r="G97" s="749" t="s">
        <v>614</v>
      </c>
      <c r="H97" s="749">
        <v>192202</v>
      </c>
      <c r="I97" s="749">
        <v>192202</v>
      </c>
      <c r="J97" s="749" t="s">
        <v>784</v>
      </c>
      <c r="K97" s="749" t="s">
        <v>785</v>
      </c>
      <c r="L97" s="752">
        <v>87.879999999999967</v>
      </c>
      <c r="M97" s="752">
        <v>1</v>
      </c>
      <c r="N97" s="753">
        <v>87.879999999999967</v>
      </c>
    </row>
    <row r="98" spans="1:14" ht="14.4" customHeight="1" x14ac:dyDescent="0.3">
      <c r="A98" s="747" t="s">
        <v>585</v>
      </c>
      <c r="B98" s="748" t="s">
        <v>586</v>
      </c>
      <c r="C98" s="749" t="s">
        <v>599</v>
      </c>
      <c r="D98" s="750" t="s">
        <v>600</v>
      </c>
      <c r="E98" s="751">
        <v>50113001</v>
      </c>
      <c r="F98" s="750" t="s">
        <v>613</v>
      </c>
      <c r="G98" s="749" t="s">
        <v>614</v>
      </c>
      <c r="H98" s="749">
        <v>166015</v>
      </c>
      <c r="I98" s="749">
        <v>66015</v>
      </c>
      <c r="J98" s="749" t="s">
        <v>786</v>
      </c>
      <c r="K98" s="749" t="s">
        <v>787</v>
      </c>
      <c r="L98" s="752">
        <v>83.52</v>
      </c>
      <c r="M98" s="752">
        <v>1</v>
      </c>
      <c r="N98" s="753">
        <v>83.52</v>
      </c>
    </row>
    <row r="99" spans="1:14" ht="14.4" customHeight="1" x14ac:dyDescent="0.3">
      <c r="A99" s="747" t="s">
        <v>585</v>
      </c>
      <c r="B99" s="748" t="s">
        <v>586</v>
      </c>
      <c r="C99" s="749" t="s">
        <v>599</v>
      </c>
      <c r="D99" s="750" t="s">
        <v>600</v>
      </c>
      <c r="E99" s="751">
        <v>50113001</v>
      </c>
      <c r="F99" s="750" t="s">
        <v>613</v>
      </c>
      <c r="G99" s="749" t="s">
        <v>614</v>
      </c>
      <c r="H99" s="749">
        <v>197026</v>
      </c>
      <c r="I99" s="749">
        <v>97026</v>
      </c>
      <c r="J99" s="749" t="s">
        <v>788</v>
      </c>
      <c r="K99" s="749" t="s">
        <v>789</v>
      </c>
      <c r="L99" s="752">
        <v>45.11</v>
      </c>
      <c r="M99" s="752">
        <v>1</v>
      </c>
      <c r="N99" s="753">
        <v>45.11</v>
      </c>
    </row>
    <row r="100" spans="1:14" ht="14.4" customHeight="1" x14ac:dyDescent="0.3">
      <c r="A100" s="747" t="s">
        <v>585</v>
      </c>
      <c r="B100" s="748" t="s">
        <v>586</v>
      </c>
      <c r="C100" s="749" t="s">
        <v>599</v>
      </c>
      <c r="D100" s="750" t="s">
        <v>600</v>
      </c>
      <c r="E100" s="751">
        <v>50113001</v>
      </c>
      <c r="F100" s="750" t="s">
        <v>613</v>
      </c>
      <c r="G100" s="749" t="s">
        <v>614</v>
      </c>
      <c r="H100" s="749">
        <v>850053</v>
      </c>
      <c r="I100" s="749">
        <v>162694</v>
      </c>
      <c r="J100" s="749" t="s">
        <v>790</v>
      </c>
      <c r="K100" s="749" t="s">
        <v>791</v>
      </c>
      <c r="L100" s="752">
        <v>56.629999999999974</v>
      </c>
      <c r="M100" s="752">
        <v>1</v>
      </c>
      <c r="N100" s="753">
        <v>56.629999999999974</v>
      </c>
    </row>
    <row r="101" spans="1:14" ht="14.4" customHeight="1" x14ac:dyDescent="0.3">
      <c r="A101" s="747" t="s">
        <v>585</v>
      </c>
      <c r="B101" s="748" t="s">
        <v>586</v>
      </c>
      <c r="C101" s="749" t="s">
        <v>599</v>
      </c>
      <c r="D101" s="750" t="s">
        <v>600</v>
      </c>
      <c r="E101" s="751">
        <v>50113001</v>
      </c>
      <c r="F101" s="750" t="s">
        <v>613</v>
      </c>
      <c r="G101" s="749" t="s">
        <v>614</v>
      </c>
      <c r="H101" s="749">
        <v>214593</v>
      </c>
      <c r="I101" s="749">
        <v>214593</v>
      </c>
      <c r="J101" s="749" t="s">
        <v>792</v>
      </c>
      <c r="K101" s="749" t="s">
        <v>793</v>
      </c>
      <c r="L101" s="752">
        <v>55.824999999999989</v>
      </c>
      <c r="M101" s="752">
        <v>4</v>
      </c>
      <c r="N101" s="753">
        <v>223.29999999999995</v>
      </c>
    </row>
    <row r="102" spans="1:14" ht="14.4" customHeight="1" x14ac:dyDescent="0.3">
      <c r="A102" s="747" t="s">
        <v>585</v>
      </c>
      <c r="B102" s="748" t="s">
        <v>586</v>
      </c>
      <c r="C102" s="749" t="s">
        <v>599</v>
      </c>
      <c r="D102" s="750" t="s">
        <v>600</v>
      </c>
      <c r="E102" s="751">
        <v>50113001</v>
      </c>
      <c r="F102" s="750" t="s">
        <v>613</v>
      </c>
      <c r="G102" s="749" t="s">
        <v>614</v>
      </c>
      <c r="H102" s="749">
        <v>147033</v>
      </c>
      <c r="I102" s="749">
        <v>47033</v>
      </c>
      <c r="J102" s="749" t="s">
        <v>794</v>
      </c>
      <c r="K102" s="749" t="s">
        <v>795</v>
      </c>
      <c r="L102" s="752">
        <v>106.33000000000003</v>
      </c>
      <c r="M102" s="752">
        <v>1</v>
      </c>
      <c r="N102" s="753">
        <v>106.33000000000003</v>
      </c>
    </row>
    <row r="103" spans="1:14" ht="14.4" customHeight="1" x14ac:dyDescent="0.3">
      <c r="A103" s="747" t="s">
        <v>585</v>
      </c>
      <c r="B103" s="748" t="s">
        <v>586</v>
      </c>
      <c r="C103" s="749" t="s">
        <v>599</v>
      </c>
      <c r="D103" s="750" t="s">
        <v>600</v>
      </c>
      <c r="E103" s="751">
        <v>50113001</v>
      </c>
      <c r="F103" s="750" t="s">
        <v>613</v>
      </c>
      <c r="G103" s="749" t="s">
        <v>614</v>
      </c>
      <c r="H103" s="749">
        <v>199680</v>
      </c>
      <c r="I103" s="749">
        <v>199680</v>
      </c>
      <c r="J103" s="749" t="s">
        <v>794</v>
      </c>
      <c r="K103" s="749" t="s">
        <v>796</v>
      </c>
      <c r="L103" s="752">
        <v>362.90636363636366</v>
      </c>
      <c r="M103" s="752">
        <v>11</v>
      </c>
      <c r="N103" s="753">
        <v>3991.9700000000003</v>
      </c>
    </row>
    <row r="104" spans="1:14" ht="14.4" customHeight="1" x14ac:dyDescent="0.3">
      <c r="A104" s="747" t="s">
        <v>585</v>
      </c>
      <c r="B104" s="748" t="s">
        <v>586</v>
      </c>
      <c r="C104" s="749" t="s">
        <v>599</v>
      </c>
      <c r="D104" s="750" t="s">
        <v>600</v>
      </c>
      <c r="E104" s="751">
        <v>50113001</v>
      </c>
      <c r="F104" s="750" t="s">
        <v>613</v>
      </c>
      <c r="G104" s="749" t="s">
        <v>614</v>
      </c>
      <c r="H104" s="749">
        <v>187076</v>
      </c>
      <c r="I104" s="749">
        <v>87076</v>
      </c>
      <c r="J104" s="749" t="s">
        <v>797</v>
      </c>
      <c r="K104" s="749" t="s">
        <v>798</v>
      </c>
      <c r="L104" s="752">
        <v>132.68999999999997</v>
      </c>
      <c r="M104" s="752">
        <v>3</v>
      </c>
      <c r="N104" s="753">
        <v>398.06999999999994</v>
      </c>
    </row>
    <row r="105" spans="1:14" ht="14.4" customHeight="1" x14ac:dyDescent="0.3">
      <c r="A105" s="747" t="s">
        <v>585</v>
      </c>
      <c r="B105" s="748" t="s">
        <v>586</v>
      </c>
      <c r="C105" s="749" t="s">
        <v>599</v>
      </c>
      <c r="D105" s="750" t="s">
        <v>600</v>
      </c>
      <c r="E105" s="751">
        <v>50113001</v>
      </c>
      <c r="F105" s="750" t="s">
        <v>613</v>
      </c>
      <c r="G105" s="749" t="s">
        <v>614</v>
      </c>
      <c r="H105" s="749">
        <v>192757</v>
      </c>
      <c r="I105" s="749">
        <v>92757</v>
      </c>
      <c r="J105" s="749" t="s">
        <v>797</v>
      </c>
      <c r="K105" s="749" t="s">
        <v>799</v>
      </c>
      <c r="L105" s="752">
        <v>74.342222222222219</v>
      </c>
      <c r="M105" s="752">
        <v>9</v>
      </c>
      <c r="N105" s="753">
        <v>669.07999999999993</v>
      </c>
    </row>
    <row r="106" spans="1:14" ht="14.4" customHeight="1" x14ac:dyDescent="0.3">
      <c r="A106" s="747" t="s">
        <v>585</v>
      </c>
      <c r="B106" s="748" t="s">
        <v>586</v>
      </c>
      <c r="C106" s="749" t="s">
        <v>599</v>
      </c>
      <c r="D106" s="750" t="s">
        <v>600</v>
      </c>
      <c r="E106" s="751">
        <v>50113001</v>
      </c>
      <c r="F106" s="750" t="s">
        <v>613</v>
      </c>
      <c r="G106" s="749" t="s">
        <v>614</v>
      </c>
      <c r="H106" s="749">
        <v>157586</v>
      </c>
      <c r="I106" s="749">
        <v>57586</v>
      </c>
      <c r="J106" s="749" t="s">
        <v>800</v>
      </c>
      <c r="K106" s="749" t="s">
        <v>801</v>
      </c>
      <c r="L106" s="752">
        <v>73.710000000000008</v>
      </c>
      <c r="M106" s="752">
        <v>5</v>
      </c>
      <c r="N106" s="753">
        <v>368.55</v>
      </c>
    </row>
    <row r="107" spans="1:14" ht="14.4" customHeight="1" x14ac:dyDescent="0.3">
      <c r="A107" s="747" t="s">
        <v>585</v>
      </c>
      <c r="B107" s="748" t="s">
        <v>586</v>
      </c>
      <c r="C107" s="749" t="s">
        <v>599</v>
      </c>
      <c r="D107" s="750" t="s">
        <v>600</v>
      </c>
      <c r="E107" s="751">
        <v>50113001</v>
      </c>
      <c r="F107" s="750" t="s">
        <v>613</v>
      </c>
      <c r="G107" s="749" t="s">
        <v>614</v>
      </c>
      <c r="H107" s="749">
        <v>846413</v>
      </c>
      <c r="I107" s="749">
        <v>57585</v>
      </c>
      <c r="J107" s="749" t="s">
        <v>802</v>
      </c>
      <c r="K107" s="749" t="s">
        <v>803</v>
      </c>
      <c r="L107" s="752">
        <v>133.41999999999999</v>
      </c>
      <c r="M107" s="752">
        <v>2</v>
      </c>
      <c r="N107" s="753">
        <v>266.83999999999997</v>
      </c>
    </row>
    <row r="108" spans="1:14" ht="14.4" customHeight="1" x14ac:dyDescent="0.3">
      <c r="A108" s="747" t="s">
        <v>585</v>
      </c>
      <c r="B108" s="748" t="s">
        <v>586</v>
      </c>
      <c r="C108" s="749" t="s">
        <v>599</v>
      </c>
      <c r="D108" s="750" t="s">
        <v>600</v>
      </c>
      <c r="E108" s="751">
        <v>50113001</v>
      </c>
      <c r="F108" s="750" t="s">
        <v>613</v>
      </c>
      <c r="G108" s="749" t="s">
        <v>614</v>
      </c>
      <c r="H108" s="749">
        <v>181293</v>
      </c>
      <c r="I108" s="749">
        <v>181293</v>
      </c>
      <c r="J108" s="749" t="s">
        <v>804</v>
      </c>
      <c r="K108" s="749" t="s">
        <v>805</v>
      </c>
      <c r="L108" s="752">
        <v>213.93000000000006</v>
      </c>
      <c r="M108" s="752">
        <v>1</v>
      </c>
      <c r="N108" s="753">
        <v>213.93000000000006</v>
      </c>
    </row>
    <row r="109" spans="1:14" ht="14.4" customHeight="1" x14ac:dyDescent="0.3">
      <c r="A109" s="747" t="s">
        <v>585</v>
      </c>
      <c r="B109" s="748" t="s">
        <v>586</v>
      </c>
      <c r="C109" s="749" t="s">
        <v>599</v>
      </c>
      <c r="D109" s="750" t="s">
        <v>600</v>
      </c>
      <c r="E109" s="751">
        <v>50113001</v>
      </c>
      <c r="F109" s="750" t="s">
        <v>613</v>
      </c>
      <c r="G109" s="749" t="s">
        <v>614</v>
      </c>
      <c r="H109" s="749">
        <v>129740</v>
      </c>
      <c r="I109" s="749">
        <v>29740</v>
      </c>
      <c r="J109" s="749" t="s">
        <v>806</v>
      </c>
      <c r="K109" s="749" t="s">
        <v>807</v>
      </c>
      <c r="L109" s="752">
        <v>823.92000000000019</v>
      </c>
      <c r="M109" s="752">
        <v>1</v>
      </c>
      <c r="N109" s="753">
        <v>823.92000000000019</v>
      </c>
    </row>
    <row r="110" spans="1:14" ht="14.4" customHeight="1" x14ac:dyDescent="0.3">
      <c r="A110" s="747" t="s">
        <v>585</v>
      </c>
      <c r="B110" s="748" t="s">
        <v>586</v>
      </c>
      <c r="C110" s="749" t="s">
        <v>599</v>
      </c>
      <c r="D110" s="750" t="s">
        <v>600</v>
      </c>
      <c r="E110" s="751">
        <v>50113001</v>
      </c>
      <c r="F110" s="750" t="s">
        <v>613</v>
      </c>
      <c r="G110" s="749" t="s">
        <v>614</v>
      </c>
      <c r="H110" s="749">
        <v>214904</v>
      </c>
      <c r="I110" s="749">
        <v>214904</v>
      </c>
      <c r="J110" s="749" t="s">
        <v>808</v>
      </c>
      <c r="K110" s="749" t="s">
        <v>809</v>
      </c>
      <c r="L110" s="752">
        <v>64.790000000000006</v>
      </c>
      <c r="M110" s="752">
        <v>3</v>
      </c>
      <c r="N110" s="753">
        <v>194.37</v>
      </c>
    </row>
    <row r="111" spans="1:14" ht="14.4" customHeight="1" x14ac:dyDescent="0.3">
      <c r="A111" s="747" t="s">
        <v>585</v>
      </c>
      <c r="B111" s="748" t="s">
        <v>586</v>
      </c>
      <c r="C111" s="749" t="s">
        <v>599</v>
      </c>
      <c r="D111" s="750" t="s">
        <v>600</v>
      </c>
      <c r="E111" s="751">
        <v>50113001</v>
      </c>
      <c r="F111" s="750" t="s">
        <v>613</v>
      </c>
      <c r="G111" s="749" t="s">
        <v>626</v>
      </c>
      <c r="H111" s="749">
        <v>147458</v>
      </c>
      <c r="I111" s="749">
        <v>147458</v>
      </c>
      <c r="J111" s="749" t="s">
        <v>810</v>
      </c>
      <c r="K111" s="749" t="s">
        <v>811</v>
      </c>
      <c r="L111" s="752">
        <v>99.370000000000076</v>
      </c>
      <c r="M111" s="752">
        <v>1</v>
      </c>
      <c r="N111" s="753">
        <v>99.370000000000076</v>
      </c>
    </row>
    <row r="112" spans="1:14" ht="14.4" customHeight="1" x14ac:dyDescent="0.3">
      <c r="A112" s="747" t="s">
        <v>585</v>
      </c>
      <c r="B112" s="748" t="s">
        <v>586</v>
      </c>
      <c r="C112" s="749" t="s">
        <v>599</v>
      </c>
      <c r="D112" s="750" t="s">
        <v>600</v>
      </c>
      <c r="E112" s="751">
        <v>50113001</v>
      </c>
      <c r="F112" s="750" t="s">
        <v>613</v>
      </c>
      <c r="G112" s="749" t="s">
        <v>626</v>
      </c>
      <c r="H112" s="749">
        <v>169189</v>
      </c>
      <c r="I112" s="749">
        <v>69189</v>
      </c>
      <c r="J112" s="749" t="s">
        <v>812</v>
      </c>
      <c r="K112" s="749" t="s">
        <v>813</v>
      </c>
      <c r="L112" s="752">
        <v>61.110000000000007</v>
      </c>
      <c r="M112" s="752">
        <v>3</v>
      </c>
      <c r="N112" s="753">
        <v>183.33</v>
      </c>
    </row>
    <row r="113" spans="1:14" ht="14.4" customHeight="1" x14ac:dyDescent="0.3">
      <c r="A113" s="747" t="s">
        <v>585</v>
      </c>
      <c r="B113" s="748" t="s">
        <v>586</v>
      </c>
      <c r="C113" s="749" t="s">
        <v>599</v>
      </c>
      <c r="D113" s="750" t="s">
        <v>600</v>
      </c>
      <c r="E113" s="751">
        <v>50113001</v>
      </c>
      <c r="F113" s="750" t="s">
        <v>613</v>
      </c>
      <c r="G113" s="749" t="s">
        <v>614</v>
      </c>
      <c r="H113" s="749">
        <v>214595</v>
      </c>
      <c r="I113" s="749">
        <v>214595</v>
      </c>
      <c r="J113" s="749" t="s">
        <v>814</v>
      </c>
      <c r="K113" s="749" t="s">
        <v>815</v>
      </c>
      <c r="L113" s="752">
        <v>114.31999999999995</v>
      </c>
      <c r="M113" s="752">
        <v>1</v>
      </c>
      <c r="N113" s="753">
        <v>114.31999999999995</v>
      </c>
    </row>
    <row r="114" spans="1:14" ht="14.4" customHeight="1" x14ac:dyDescent="0.3">
      <c r="A114" s="747" t="s">
        <v>585</v>
      </c>
      <c r="B114" s="748" t="s">
        <v>586</v>
      </c>
      <c r="C114" s="749" t="s">
        <v>599</v>
      </c>
      <c r="D114" s="750" t="s">
        <v>600</v>
      </c>
      <c r="E114" s="751">
        <v>50113001</v>
      </c>
      <c r="F114" s="750" t="s">
        <v>613</v>
      </c>
      <c r="G114" s="749" t="s">
        <v>614</v>
      </c>
      <c r="H114" s="749">
        <v>214596</v>
      </c>
      <c r="I114" s="749">
        <v>214596</v>
      </c>
      <c r="J114" s="749" t="s">
        <v>816</v>
      </c>
      <c r="K114" s="749" t="s">
        <v>817</v>
      </c>
      <c r="L114" s="752">
        <v>78.199999999999974</v>
      </c>
      <c r="M114" s="752">
        <v>1</v>
      </c>
      <c r="N114" s="753">
        <v>78.199999999999974</v>
      </c>
    </row>
    <row r="115" spans="1:14" ht="14.4" customHeight="1" x14ac:dyDescent="0.3">
      <c r="A115" s="747" t="s">
        <v>585</v>
      </c>
      <c r="B115" s="748" t="s">
        <v>586</v>
      </c>
      <c r="C115" s="749" t="s">
        <v>599</v>
      </c>
      <c r="D115" s="750" t="s">
        <v>600</v>
      </c>
      <c r="E115" s="751">
        <v>50113001</v>
      </c>
      <c r="F115" s="750" t="s">
        <v>613</v>
      </c>
      <c r="G115" s="749" t="s">
        <v>614</v>
      </c>
      <c r="H115" s="749">
        <v>847477</v>
      </c>
      <c r="I115" s="749">
        <v>151436</v>
      </c>
      <c r="J115" s="749" t="s">
        <v>818</v>
      </c>
      <c r="K115" s="749" t="s">
        <v>819</v>
      </c>
      <c r="L115" s="752">
        <v>529.3416666666667</v>
      </c>
      <c r="M115" s="752">
        <v>12</v>
      </c>
      <c r="N115" s="753">
        <v>6352.1</v>
      </c>
    </row>
    <row r="116" spans="1:14" ht="14.4" customHeight="1" x14ac:dyDescent="0.3">
      <c r="A116" s="747" t="s">
        <v>585</v>
      </c>
      <c r="B116" s="748" t="s">
        <v>586</v>
      </c>
      <c r="C116" s="749" t="s">
        <v>599</v>
      </c>
      <c r="D116" s="750" t="s">
        <v>600</v>
      </c>
      <c r="E116" s="751">
        <v>50113001</v>
      </c>
      <c r="F116" s="750" t="s">
        <v>613</v>
      </c>
      <c r="G116" s="749" t="s">
        <v>614</v>
      </c>
      <c r="H116" s="749">
        <v>59571</v>
      </c>
      <c r="I116" s="749">
        <v>59571</v>
      </c>
      <c r="J116" s="749" t="s">
        <v>820</v>
      </c>
      <c r="K116" s="749" t="s">
        <v>821</v>
      </c>
      <c r="L116" s="752">
        <v>230.28750000000005</v>
      </c>
      <c r="M116" s="752">
        <v>4</v>
      </c>
      <c r="N116" s="753">
        <v>921.1500000000002</v>
      </c>
    </row>
    <row r="117" spans="1:14" ht="14.4" customHeight="1" x14ac:dyDescent="0.3">
      <c r="A117" s="747" t="s">
        <v>585</v>
      </c>
      <c r="B117" s="748" t="s">
        <v>586</v>
      </c>
      <c r="C117" s="749" t="s">
        <v>599</v>
      </c>
      <c r="D117" s="750" t="s">
        <v>600</v>
      </c>
      <c r="E117" s="751">
        <v>50113001</v>
      </c>
      <c r="F117" s="750" t="s">
        <v>613</v>
      </c>
      <c r="G117" s="749" t="s">
        <v>614</v>
      </c>
      <c r="H117" s="749">
        <v>159570</v>
      </c>
      <c r="I117" s="749">
        <v>59570</v>
      </c>
      <c r="J117" s="749" t="s">
        <v>820</v>
      </c>
      <c r="K117" s="749" t="s">
        <v>822</v>
      </c>
      <c r="L117" s="752">
        <v>119.68000000000004</v>
      </c>
      <c r="M117" s="752">
        <v>2</v>
      </c>
      <c r="N117" s="753">
        <v>239.36000000000007</v>
      </c>
    </row>
    <row r="118" spans="1:14" ht="14.4" customHeight="1" x14ac:dyDescent="0.3">
      <c r="A118" s="747" t="s">
        <v>585</v>
      </c>
      <c r="B118" s="748" t="s">
        <v>586</v>
      </c>
      <c r="C118" s="749" t="s">
        <v>599</v>
      </c>
      <c r="D118" s="750" t="s">
        <v>600</v>
      </c>
      <c r="E118" s="751">
        <v>50113001</v>
      </c>
      <c r="F118" s="750" t="s">
        <v>613</v>
      </c>
      <c r="G118" s="749" t="s">
        <v>626</v>
      </c>
      <c r="H118" s="749">
        <v>147657</v>
      </c>
      <c r="I118" s="749">
        <v>47657</v>
      </c>
      <c r="J118" s="749" t="s">
        <v>823</v>
      </c>
      <c r="K118" s="749" t="s">
        <v>824</v>
      </c>
      <c r="L118" s="752">
        <v>311.04000000000008</v>
      </c>
      <c r="M118" s="752">
        <v>1</v>
      </c>
      <c r="N118" s="753">
        <v>311.04000000000008</v>
      </c>
    </row>
    <row r="119" spans="1:14" ht="14.4" customHeight="1" x14ac:dyDescent="0.3">
      <c r="A119" s="747" t="s">
        <v>585</v>
      </c>
      <c r="B119" s="748" t="s">
        <v>586</v>
      </c>
      <c r="C119" s="749" t="s">
        <v>599</v>
      </c>
      <c r="D119" s="750" t="s">
        <v>600</v>
      </c>
      <c r="E119" s="751">
        <v>50113001</v>
      </c>
      <c r="F119" s="750" t="s">
        <v>613</v>
      </c>
      <c r="G119" s="749" t="s">
        <v>614</v>
      </c>
      <c r="H119" s="749">
        <v>498328</v>
      </c>
      <c r="I119" s="749">
        <v>0</v>
      </c>
      <c r="J119" s="749" t="s">
        <v>825</v>
      </c>
      <c r="K119" s="749" t="s">
        <v>826</v>
      </c>
      <c r="L119" s="752">
        <v>1829.2524999999998</v>
      </c>
      <c r="M119" s="752">
        <v>8</v>
      </c>
      <c r="N119" s="753">
        <v>14634.019999999999</v>
      </c>
    </row>
    <row r="120" spans="1:14" ht="14.4" customHeight="1" x14ac:dyDescent="0.3">
      <c r="A120" s="747" t="s">
        <v>585</v>
      </c>
      <c r="B120" s="748" t="s">
        <v>586</v>
      </c>
      <c r="C120" s="749" t="s">
        <v>599</v>
      </c>
      <c r="D120" s="750" t="s">
        <v>600</v>
      </c>
      <c r="E120" s="751">
        <v>50113001</v>
      </c>
      <c r="F120" s="750" t="s">
        <v>613</v>
      </c>
      <c r="G120" s="749" t="s">
        <v>626</v>
      </c>
      <c r="H120" s="749">
        <v>149195</v>
      </c>
      <c r="I120" s="749">
        <v>49195</v>
      </c>
      <c r="J120" s="749" t="s">
        <v>827</v>
      </c>
      <c r="K120" s="749" t="s">
        <v>828</v>
      </c>
      <c r="L120" s="752">
        <v>225.23999999999995</v>
      </c>
      <c r="M120" s="752">
        <v>1</v>
      </c>
      <c r="N120" s="753">
        <v>225.23999999999995</v>
      </c>
    </row>
    <row r="121" spans="1:14" ht="14.4" customHeight="1" x14ac:dyDescent="0.3">
      <c r="A121" s="747" t="s">
        <v>585</v>
      </c>
      <c r="B121" s="748" t="s">
        <v>586</v>
      </c>
      <c r="C121" s="749" t="s">
        <v>599</v>
      </c>
      <c r="D121" s="750" t="s">
        <v>600</v>
      </c>
      <c r="E121" s="751">
        <v>50113001</v>
      </c>
      <c r="F121" s="750" t="s">
        <v>613</v>
      </c>
      <c r="G121" s="749" t="s">
        <v>626</v>
      </c>
      <c r="H121" s="749">
        <v>213485</v>
      </c>
      <c r="I121" s="749">
        <v>213485</v>
      </c>
      <c r="J121" s="749" t="s">
        <v>829</v>
      </c>
      <c r="K121" s="749" t="s">
        <v>830</v>
      </c>
      <c r="L121" s="752">
        <v>721.20000000000016</v>
      </c>
      <c r="M121" s="752">
        <v>60</v>
      </c>
      <c r="N121" s="753">
        <v>43272.000000000007</v>
      </c>
    </row>
    <row r="122" spans="1:14" ht="14.4" customHeight="1" x14ac:dyDescent="0.3">
      <c r="A122" s="747" t="s">
        <v>585</v>
      </c>
      <c r="B122" s="748" t="s">
        <v>586</v>
      </c>
      <c r="C122" s="749" t="s">
        <v>599</v>
      </c>
      <c r="D122" s="750" t="s">
        <v>600</v>
      </c>
      <c r="E122" s="751">
        <v>50113001</v>
      </c>
      <c r="F122" s="750" t="s">
        <v>613</v>
      </c>
      <c r="G122" s="749" t="s">
        <v>626</v>
      </c>
      <c r="H122" s="749">
        <v>213487</v>
      </c>
      <c r="I122" s="749">
        <v>213487</v>
      </c>
      <c r="J122" s="749" t="s">
        <v>829</v>
      </c>
      <c r="K122" s="749" t="s">
        <v>831</v>
      </c>
      <c r="L122" s="752">
        <v>271.85000000000002</v>
      </c>
      <c r="M122" s="752">
        <v>64</v>
      </c>
      <c r="N122" s="753">
        <v>17398.400000000001</v>
      </c>
    </row>
    <row r="123" spans="1:14" ht="14.4" customHeight="1" x14ac:dyDescent="0.3">
      <c r="A123" s="747" t="s">
        <v>585</v>
      </c>
      <c r="B123" s="748" t="s">
        <v>586</v>
      </c>
      <c r="C123" s="749" t="s">
        <v>599</v>
      </c>
      <c r="D123" s="750" t="s">
        <v>600</v>
      </c>
      <c r="E123" s="751">
        <v>50113001</v>
      </c>
      <c r="F123" s="750" t="s">
        <v>613</v>
      </c>
      <c r="G123" s="749" t="s">
        <v>626</v>
      </c>
      <c r="H123" s="749">
        <v>213489</v>
      </c>
      <c r="I123" s="749">
        <v>213489</v>
      </c>
      <c r="J123" s="749" t="s">
        <v>829</v>
      </c>
      <c r="K123" s="749" t="s">
        <v>832</v>
      </c>
      <c r="L123" s="752">
        <v>630.66</v>
      </c>
      <c r="M123" s="752">
        <v>58</v>
      </c>
      <c r="N123" s="753">
        <v>36578.28</v>
      </c>
    </row>
    <row r="124" spans="1:14" ht="14.4" customHeight="1" x14ac:dyDescent="0.3">
      <c r="A124" s="747" t="s">
        <v>585</v>
      </c>
      <c r="B124" s="748" t="s">
        <v>586</v>
      </c>
      <c r="C124" s="749" t="s">
        <v>599</v>
      </c>
      <c r="D124" s="750" t="s">
        <v>600</v>
      </c>
      <c r="E124" s="751">
        <v>50113001</v>
      </c>
      <c r="F124" s="750" t="s">
        <v>613</v>
      </c>
      <c r="G124" s="749" t="s">
        <v>626</v>
      </c>
      <c r="H124" s="749">
        <v>213490</v>
      </c>
      <c r="I124" s="749">
        <v>213490</v>
      </c>
      <c r="J124" s="749" t="s">
        <v>829</v>
      </c>
      <c r="K124" s="749" t="s">
        <v>833</v>
      </c>
      <c r="L124" s="752">
        <v>913.65</v>
      </c>
      <c r="M124" s="752">
        <v>16</v>
      </c>
      <c r="N124" s="753">
        <v>14618.4</v>
      </c>
    </row>
    <row r="125" spans="1:14" ht="14.4" customHeight="1" x14ac:dyDescent="0.3">
      <c r="A125" s="747" t="s">
        <v>585</v>
      </c>
      <c r="B125" s="748" t="s">
        <v>586</v>
      </c>
      <c r="C125" s="749" t="s">
        <v>599</v>
      </c>
      <c r="D125" s="750" t="s">
        <v>600</v>
      </c>
      <c r="E125" s="751">
        <v>50113001</v>
      </c>
      <c r="F125" s="750" t="s">
        <v>613</v>
      </c>
      <c r="G125" s="749" t="s">
        <v>626</v>
      </c>
      <c r="H125" s="749">
        <v>213494</v>
      </c>
      <c r="I125" s="749">
        <v>213494</v>
      </c>
      <c r="J125" s="749" t="s">
        <v>829</v>
      </c>
      <c r="K125" s="749" t="s">
        <v>834</v>
      </c>
      <c r="L125" s="752">
        <v>408.95</v>
      </c>
      <c r="M125" s="752">
        <v>46</v>
      </c>
      <c r="N125" s="753">
        <v>18811.7</v>
      </c>
    </row>
    <row r="126" spans="1:14" ht="14.4" customHeight="1" x14ac:dyDescent="0.3">
      <c r="A126" s="747" t="s">
        <v>585</v>
      </c>
      <c r="B126" s="748" t="s">
        <v>586</v>
      </c>
      <c r="C126" s="749" t="s">
        <v>599</v>
      </c>
      <c r="D126" s="750" t="s">
        <v>600</v>
      </c>
      <c r="E126" s="751">
        <v>50113001</v>
      </c>
      <c r="F126" s="750" t="s">
        <v>613</v>
      </c>
      <c r="G126" s="749" t="s">
        <v>626</v>
      </c>
      <c r="H126" s="749">
        <v>213480</v>
      </c>
      <c r="I126" s="749">
        <v>213480</v>
      </c>
      <c r="J126" s="749" t="s">
        <v>835</v>
      </c>
      <c r="K126" s="749" t="s">
        <v>832</v>
      </c>
      <c r="L126" s="752">
        <v>1106.26</v>
      </c>
      <c r="M126" s="752">
        <v>2</v>
      </c>
      <c r="N126" s="753">
        <v>2212.52</v>
      </c>
    </row>
    <row r="127" spans="1:14" ht="14.4" customHeight="1" x14ac:dyDescent="0.3">
      <c r="A127" s="747" t="s">
        <v>585</v>
      </c>
      <c r="B127" s="748" t="s">
        <v>586</v>
      </c>
      <c r="C127" s="749" t="s">
        <v>599</v>
      </c>
      <c r="D127" s="750" t="s">
        <v>600</v>
      </c>
      <c r="E127" s="751">
        <v>50113001</v>
      </c>
      <c r="F127" s="750" t="s">
        <v>613</v>
      </c>
      <c r="G127" s="749" t="s">
        <v>626</v>
      </c>
      <c r="H127" s="749">
        <v>213482</v>
      </c>
      <c r="I127" s="749">
        <v>213482</v>
      </c>
      <c r="J127" s="749" t="s">
        <v>835</v>
      </c>
      <c r="K127" s="749" t="s">
        <v>836</v>
      </c>
      <c r="L127" s="752">
        <v>1501.0199999999998</v>
      </c>
      <c r="M127" s="752">
        <v>5</v>
      </c>
      <c r="N127" s="753">
        <v>7505.0999999999985</v>
      </c>
    </row>
    <row r="128" spans="1:14" ht="14.4" customHeight="1" x14ac:dyDescent="0.3">
      <c r="A128" s="747" t="s">
        <v>585</v>
      </c>
      <c r="B128" s="748" t="s">
        <v>586</v>
      </c>
      <c r="C128" s="749" t="s">
        <v>599</v>
      </c>
      <c r="D128" s="750" t="s">
        <v>600</v>
      </c>
      <c r="E128" s="751">
        <v>50113001</v>
      </c>
      <c r="F128" s="750" t="s">
        <v>613</v>
      </c>
      <c r="G128" s="749" t="s">
        <v>626</v>
      </c>
      <c r="H128" s="749">
        <v>213484</v>
      </c>
      <c r="I128" s="749">
        <v>213484</v>
      </c>
      <c r="J128" s="749" t="s">
        <v>835</v>
      </c>
      <c r="K128" s="749" t="s">
        <v>833</v>
      </c>
      <c r="L128" s="752">
        <v>1895.77</v>
      </c>
      <c r="M128" s="752">
        <v>4</v>
      </c>
      <c r="N128" s="753">
        <v>7583.08</v>
      </c>
    </row>
    <row r="129" spans="1:14" ht="14.4" customHeight="1" x14ac:dyDescent="0.3">
      <c r="A129" s="747" t="s">
        <v>585</v>
      </c>
      <c r="B129" s="748" t="s">
        <v>586</v>
      </c>
      <c r="C129" s="749" t="s">
        <v>599</v>
      </c>
      <c r="D129" s="750" t="s">
        <v>600</v>
      </c>
      <c r="E129" s="751">
        <v>50113001</v>
      </c>
      <c r="F129" s="750" t="s">
        <v>613</v>
      </c>
      <c r="G129" s="749" t="s">
        <v>626</v>
      </c>
      <c r="H129" s="749">
        <v>156809</v>
      </c>
      <c r="I129" s="749">
        <v>56809</v>
      </c>
      <c r="J129" s="749" t="s">
        <v>837</v>
      </c>
      <c r="K129" s="749" t="s">
        <v>838</v>
      </c>
      <c r="L129" s="752">
        <v>161.77999999999997</v>
      </c>
      <c r="M129" s="752">
        <v>1</v>
      </c>
      <c r="N129" s="753">
        <v>161.77999999999997</v>
      </c>
    </row>
    <row r="130" spans="1:14" ht="14.4" customHeight="1" x14ac:dyDescent="0.3">
      <c r="A130" s="747" t="s">
        <v>585</v>
      </c>
      <c r="B130" s="748" t="s">
        <v>586</v>
      </c>
      <c r="C130" s="749" t="s">
        <v>599</v>
      </c>
      <c r="D130" s="750" t="s">
        <v>600</v>
      </c>
      <c r="E130" s="751">
        <v>50113001</v>
      </c>
      <c r="F130" s="750" t="s">
        <v>613</v>
      </c>
      <c r="G130" s="749" t="s">
        <v>626</v>
      </c>
      <c r="H130" s="749">
        <v>156805</v>
      </c>
      <c r="I130" s="749">
        <v>56805</v>
      </c>
      <c r="J130" s="749" t="s">
        <v>839</v>
      </c>
      <c r="K130" s="749" t="s">
        <v>840</v>
      </c>
      <c r="L130" s="752">
        <v>58.622727272727282</v>
      </c>
      <c r="M130" s="752">
        <v>11</v>
      </c>
      <c r="N130" s="753">
        <v>644.85000000000014</v>
      </c>
    </row>
    <row r="131" spans="1:14" ht="14.4" customHeight="1" x14ac:dyDescent="0.3">
      <c r="A131" s="747" t="s">
        <v>585</v>
      </c>
      <c r="B131" s="748" t="s">
        <v>586</v>
      </c>
      <c r="C131" s="749" t="s">
        <v>599</v>
      </c>
      <c r="D131" s="750" t="s">
        <v>600</v>
      </c>
      <c r="E131" s="751">
        <v>50113001</v>
      </c>
      <c r="F131" s="750" t="s">
        <v>613</v>
      </c>
      <c r="G131" s="749" t="s">
        <v>626</v>
      </c>
      <c r="H131" s="749">
        <v>214036</v>
      </c>
      <c r="I131" s="749">
        <v>214036</v>
      </c>
      <c r="J131" s="749" t="s">
        <v>841</v>
      </c>
      <c r="K131" s="749" t="s">
        <v>842</v>
      </c>
      <c r="L131" s="752">
        <v>40.39</v>
      </c>
      <c r="M131" s="752">
        <v>111</v>
      </c>
      <c r="N131" s="753">
        <v>4483.29</v>
      </c>
    </row>
    <row r="132" spans="1:14" ht="14.4" customHeight="1" x14ac:dyDescent="0.3">
      <c r="A132" s="747" t="s">
        <v>585</v>
      </c>
      <c r="B132" s="748" t="s">
        <v>586</v>
      </c>
      <c r="C132" s="749" t="s">
        <v>599</v>
      </c>
      <c r="D132" s="750" t="s">
        <v>600</v>
      </c>
      <c r="E132" s="751">
        <v>50113001</v>
      </c>
      <c r="F132" s="750" t="s">
        <v>613</v>
      </c>
      <c r="G132" s="749" t="s">
        <v>614</v>
      </c>
      <c r="H132" s="749">
        <v>199333</v>
      </c>
      <c r="I132" s="749">
        <v>99333</v>
      </c>
      <c r="J132" s="749" t="s">
        <v>843</v>
      </c>
      <c r="K132" s="749" t="s">
        <v>844</v>
      </c>
      <c r="L132" s="752">
        <v>231.68222222222226</v>
      </c>
      <c r="M132" s="752">
        <v>18</v>
      </c>
      <c r="N132" s="753">
        <v>4170.2800000000007</v>
      </c>
    </row>
    <row r="133" spans="1:14" ht="14.4" customHeight="1" x14ac:dyDescent="0.3">
      <c r="A133" s="747" t="s">
        <v>585</v>
      </c>
      <c r="B133" s="748" t="s">
        <v>586</v>
      </c>
      <c r="C133" s="749" t="s">
        <v>599</v>
      </c>
      <c r="D133" s="750" t="s">
        <v>600</v>
      </c>
      <c r="E133" s="751">
        <v>50113001</v>
      </c>
      <c r="F133" s="750" t="s">
        <v>613</v>
      </c>
      <c r="G133" s="749" t="s">
        <v>614</v>
      </c>
      <c r="H133" s="749">
        <v>198864</v>
      </c>
      <c r="I133" s="749">
        <v>98864</v>
      </c>
      <c r="J133" s="749" t="s">
        <v>845</v>
      </c>
      <c r="K133" s="749" t="s">
        <v>846</v>
      </c>
      <c r="L133" s="752">
        <v>537.87</v>
      </c>
      <c r="M133" s="752">
        <v>2</v>
      </c>
      <c r="N133" s="753">
        <v>1075.74</v>
      </c>
    </row>
    <row r="134" spans="1:14" ht="14.4" customHeight="1" x14ac:dyDescent="0.3">
      <c r="A134" s="747" t="s">
        <v>585</v>
      </c>
      <c r="B134" s="748" t="s">
        <v>586</v>
      </c>
      <c r="C134" s="749" t="s">
        <v>599</v>
      </c>
      <c r="D134" s="750" t="s">
        <v>600</v>
      </c>
      <c r="E134" s="751">
        <v>50113001</v>
      </c>
      <c r="F134" s="750" t="s">
        <v>613</v>
      </c>
      <c r="G134" s="749" t="s">
        <v>614</v>
      </c>
      <c r="H134" s="749">
        <v>31915</v>
      </c>
      <c r="I134" s="749">
        <v>31915</v>
      </c>
      <c r="J134" s="749" t="s">
        <v>847</v>
      </c>
      <c r="K134" s="749" t="s">
        <v>848</v>
      </c>
      <c r="L134" s="752">
        <v>173.69</v>
      </c>
      <c r="M134" s="752">
        <v>11</v>
      </c>
      <c r="N134" s="753">
        <v>1910.59</v>
      </c>
    </row>
    <row r="135" spans="1:14" ht="14.4" customHeight="1" x14ac:dyDescent="0.3">
      <c r="A135" s="747" t="s">
        <v>585</v>
      </c>
      <c r="B135" s="748" t="s">
        <v>586</v>
      </c>
      <c r="C135" s="749" t="s">
        <v>599</v>
      </c>
      <c r="D135" s="750" t="s">
        <v>600</v>
      </c>
      <c r="E135" s="751">
        <v>50113001</v>
      </c>
      <c r="F135" s="750" t="s">
        <v>613</v>
      </c>
      <c r="G135" s="749" t="s">
        <v>614</v>
      </c>
      <c r="H135" s="749">
        <v>47244</v>
      </c>
      <c r="I135" s="749">
        <v>47244</v>
      </c>
      <c r="J135" s="749" t="s">
        <v>849</v>
      </c>
      <c r="K135" s="749" t="s">
        <v>848</v>
      </c>
      <c r="L135" s="752">
        <v>143</v>
      </c>
      <c r="M135" s="752">
        <v>4</v>
      </c>
      <c r="N135" s="753">
        <v>572</v>
      </c>
    </row>
    <row r="136" spans="1:14" ht="14.4" customHeight="1" x14ac:dyDescent="0.3">
      <c r="A136" s="747" t="s">
        <v>585</v>
      </c>
      <c r="B136" s="748" t="s">
        <v>586</v>
      </c>
      <c r="C136" s="749" t="s">
        <v>599</v>
      </c>
      <c r="D136" s="750" t="s">
        <v>600</v>
      </c>
      <c r="E136" s="751">
        <v>50113001</v>
      </c>
      <c r="F136" s="750" t="s">
        <v>613</v>
      </c>
      <c r="G136" s="749" t="s">
        <v>614</v>
      </c>
      <c r="H136" s="749">
        <v>47256</v>
      </c>
      <c r="I136" s="749">
        <v>47256</v>
      </c>
      <c r="J136" s="749" t="s">
        <v>849</v>
      </c>
      <c r="K136" s="749" t="s">
        <v>850</v>
      </c>
      <c r="L136" s="752">
        <v>222.19999999999996</v>
      </c>
      <c r="M136" s="752">
        <v>6</v>
      </c>
      <c r="N136" s="753">
        <v>1333.1999999999998</v>
      </c>
    </row>
    <row r="137" spans="1:14" ht="14.4" customHeight="1" x14ac:dyDescent="0.3">
      <c r="A137" s="747" t="s">
        <v>585</v>
      </c>
      <c r="B137" s="748" t="s">
        <v>586</v>
      </c>
      <c r="C137" s="749" t="s">
        <v>599</v>
      </c>
      <c r="D137" s="750" t="s">
        <v>600</v>
      </c>
      <c r="E137" s="751">
        <v>50113001</v>
      </c>
      <c r="F137" s="750" t="s">
        <v>613</v>
      </c>
      <c r="G137" s="749" t="s">
        <v>626</v>
      </c>
      <c r="H137" s="749">
        <v>203171</v>
      </c>
      <c r="I137" s="749">
        <v>203171</v>
      </c>
      <c r="J137" s="749" t="s">
        <v>851</v>
      </c>
      <c r="K137" s="749" t="s">
        <v>852</v>
      </c>
      <c r="L137" s="752">
        <v>54.469999999999992</v>
      </c>
      <c r="M137" s="752">
        <v>1</v>
      </c>
      <c r="N137" s="753">
        <v>54.469999999999992</v>
      </c>
    </row>
    <row r="138" spans="1:14" ht="14.4" customHeight="1" x14ac:dyDescent="0.3">
      <c r="A138" s="747" t="s">
        <v>585</v>
      </c>
      <c r="B138" s="748" t="s">
        <v>586</v>
      </c>
      <c r="C138" s="749" t="s">
        <v>599</v>
      </c>
      <c r="D138" s="750" t="s">
        <v>600</v>
      </c>
      <c r="E138" s="751">
        <v>50113001</v>
      </c>
      <c r="F138" s="750" t="s">
        <v>613</v>
      </c>
      <c r="G138" s="749" t="s">
        <v>614</v>
      </c>
      <c r="H138" s="749">
        <v>125366</v>
      </c>
      <c r="I138" s="749">
        <v>25366</v>
      </c>
      <c r="J138" s="749" t="s">
        <v>853</v>
      </c>
      <c r="K138" s="749" t="s">
        <v>854</v>
      </c>
      <c r="L138" s="752">
        <v>72.38</v>
      </c>
      <c r="M138" s="752">
        <v>1</v>
      </c>
      <c r="N138" s="753">
        <v>72.38</v>
      </c>
    </row>
    <row r="139" spans="1:14" ht="14.4" customHeight="1" x14ac:dyDescent="0.3">
      <c r="A139" s="747" t="s">
        <v>585</v>
      </c>
      <c r="B139" s="748" t="s">
        <v>586</v>
      </c>
      <c r="C139" s="749" t="s">
        <v>599</v>
      </c>
      <c r="D139" s="750" t="s">
        <v>600</v>
      </c>
      <c r="E139" s="751">
        <v>50113001</v>
      </c>
      <c r="F139" s="750" t="s">
        <v>613</v>
      </c>
      <c r="G139" s="749" t="s">
        <v>614</v>
      </c>
      <c r="H139" s="749">
        <v>215606</v>
      </c>
      <c r="I139" s="749">
        <v>215606</v>
      </c>
      <c r="J139" s="749" t="s">
        <v>853</v>
      </c>
      <c r="K139" s="749" t="s">
        <v>854</v>
      </c>
      <c r="L139" s="752">
        <v>71.902000000000001</v>
      </c>
      <c r="M139" s="752">
        <v>5</v>
      </c>
      <c r="N139" s="753">
        <v>359.51</v>
      </c>
    </row>
    <row r="140" spans="1:14" ht="14.4" customHeight="1" x14ac:dyDescent="0.3">
      <c r="A140" s="747" t="s">
        <v>585</v>
      </c>
      <c r="B140" s="748" t="s">
        <v>586</v>
      </c>
      <c r="C140" s="749" t="s">
        <v>599</v>
      </c>
      <c r="D140" s="750" t="s">
        <v>600</v>
      </c>
      <c r="E140" s="751">
        <v>50113001</v>
      </c>
      <c r="F140" s="750" t="s">
        <v>613</v>
      </c>
      <c r="G140" s="749" t="s">
        <v>614</v>
      </c>
      <c r="H140" s="749">
        <v>202873</v>
      </c>
      <c r="I140" s="749">
        <v>202873</v>
      </c>
      <c r="J140" s="749" t="s">
        <v>855</v>
      </c>
      <c r="K140" s="749" t="s">
        <v>856</v>
      </c>
      <c r="L140" s="752">
        <v>51.237499999999997</v>
      </c>
      <c r="M140" s="752">
        <v>8</v>
      </c>
      <c r="N140" s="753">
        <v>409.9</v>
      </c>
    </row>
    <row r="141" spans="1:14" ht="14.4" customHeight="1" x14ac:dyDescent="0.3">
      <c r="A141" s="747" t="s">
        <v>585</v>
      </c>
      <c r="B141" s="748" t="s">
        <v>586</v>
      </c>
      <c r="C141" s="749" t="s">
        <v>599</v>
      </c>
      <c r="D141" s="750" t="s">
        <v>600</v>
      </c>
      <c r="E141" s="751">
        <v>50113001</v>
      </c>
      <c r="F141" s="750" t="s">
        <v>613</v>
      </c>
      <c r="G141" s="749" t="s">
        <v>614</v>
      </c>
      <c r="H141" s="749">
        <v>109139</v>
      </c>
      <c r="I141" s="749">
        <v>176129</v>
      </c>
      <c r="J141" s="749" t="s">
        <v>857</v>
      </c>
      <c r="K141" s="749" t="s">
        <v>858</v>
      </c>
      <c r="L141" s="752">
        <v>635.40250000000003</v>
      </c>
      <c r="M141" s="752">
        <v>4</v>
      </c>
      <c r="N141" s="753">
        <v>2541.61</v>
      </c>
    </row>
    <row r="142" spans="1:14" ht="14.4" customHeight="1" x14ac:dyDescent="0.3">
      <c r="A142" s="747" t="s">
        <v>585</v>
      </c>
      <c r="B142" s="748" t="s">
        <v>586</v>
      </c>
      <c r="C142" s="749" t="s">
        <v>599</v>
      </c>
      <c r="D142" s="750" t="s">
        <v>600</v>
      </c>
      <c r="E142" s="751">
        <v>50113001</v>
      </c>
      <c r="F142" s="750" t="s">
        <v>613</v>
      </c>
      <c r="G142" s="749" t="s">
        <v>614</v>
      </c>
      <c r="H142" s="749">
        <v>193746</v>
      </c>
      <c r="I142" s="749">
        <v>93746</v>
      </c>
      <c r="J142" s="749" t="s">
        <v>859</v>
      </c>
      <c r="K142" s="749" t="s">
        <v>860</v>
      </c>
      <c r="L142" s="752">
        <v>366.22</v>
      </c>
      <c r="M142" s="752">
        <v>5</v>
      </c>
      <c r="N142" s="753">
        <v>1831.1000000000001</v>
      </c>
    </row>
    <row r="143" spans="1:14" ht="14.4" customHeight="1" x14ac:dyDescent="0.3">
      <c r="A143" s="747" t="s">
        <v>585</v>
      </c>
      <c r="B143" s="748" t="s">
        <v>586</v>
      </c>
      <c r="C143" s="749" t="s">
        <v>599</v>
      </c>
      <c r="D143" s="750" t="s">
        <v>600</v>
      </c>
      <c r="E143" s="751">
        <v>50113001</v>
      </c>
      <c r="F143" s="750" t="s">
        <v>613</v>
      </c>
      <c r="G143" s="749" t="s">
        <v>614</v>
      </c>
      <c r="H143" s="749">
        <v>155936</v>
      </c>
      <c r="I143" s="749">
        <v>155936</v>
      </c>
      <c r="J143" s="749" t="s">
        <v>861</v>
      </c>
      <c r="K143" s="749" t="s">
        <v>862</v>
      </c>
      <c r="L143" s="752">
        <v>248.18</v>
      </c>
      <c r="M143" s="752">
        <v>1</v>
      </c>
      <c r="N143" s="753">
        <v>248.18</v>
      </c>
    </row>
    <row r="144" spans="1:14" ht="14.4" customHeight="1" x14ac:dyDescent="0.3">
      <c r="A144" s="747" t="s">
        <v>585</v>
      </c>
      <c r="B144" s="748" t="s">
        <v>586</v>
      </c>
      <c r="C144" s="749" t="s">
        <v>599</v>
      </c>
      <c r="D144" s="750" t="s">
        <v>600</v>
      </c>
      <c r="E144" s="751">
        <v>50113001</v>
      </c>
      <c r="F144" s="750" t="s">
        <v>613</v>
      </c>
      <c r="G144" s="749" t="s">
        <v>614</v>
      </c>
      <c r="H144" s="749">
        <v>849143</v>
      </c>
      <c r="I144" s="749">
        <v>155940</v>
      </c>
      <c r="J144" s="749" t="s">
        <v>863</v>
      </c>
      <c r="K144" s="749" t="s">
        <v>587</v>
      </c>
      <c r="L144" s="752">
        <v>111.19000000000003</v>
      </c>
      <c r="M144" s="752">
        <v>1</v>
      </c>
      <c r="N144" s="753">
        <v>111.19000000000003</v>
      </c>
    </row>
    <row r="145" spans="1:14" ht="14.4" customHeight="1" x14ac:dyDescent="0.3">
      <c r="A145" s="747" t="s">
        <v>585</v>
      </c>
      <c r="B145" s="748" t="s">
        <v>586</v>
      </c>
      <c r="C145" s="749" t="s">
        <v>599</v>
      </c>
      <c r="D145" s="750" t="s">
        <v>600</v>
      </c>
      <c r="E145" s="751">
        <v>50113001</v>
      </c>
      <c r="F145" s="750" t="s">
        <v>613</v>
      </c>
      <c r="G145" s="749" t="s">
        <v>626</v>
      </c>
      <c r="H145" s="749">
        <v>100308</v>
      </c>
      <c r="I145" s="749">
        <v>100308</v>
      </c>
      <c r="J145" s="749" t="s">
        <v>864</v>
      </c>
      <c r="K145" s="749" t="s">
        <v>865</v>
      </c>
      <c r="L145" s="752">
        <v>43.33</v>
      </c>
      <c r="M145" s="752">
        <v>4</v>
      </c>
      <c r="N145" s="753">
        <v>173.32</v>
      </c>
    </row>
    <row r="146" spans="1:14" ht="14.4" customHeight="1" x14ac:dyDescent="0.3">
      <c r="A146" s="747" t="s">
        <v>585</v>
      </c>
      <c r="B146" s="748" t="s">
        <v>586</v>
      </c>
      <c r="C146" s="749" t="s">
        <v>599</v>
      </c>
      <c r="D146" s="750" t="s">
        <v>600</v>
      </c>
      <c r="E146" s="751">
        <v>50113001</v>
      </c>
      <c r="F146" s="750" t="s">
        <v>613</v>
      </c>
      <c r="G146" s="749" t="s">
        <v>626</v>
      </c>
      <c r="H146" s="749">
        <v>845593</v>
      </c>
      <c r="I146" s="749">
        <v>100304</v>
      </c>
      <c r="J146" s="749" t="s">
        <v>864</v>
      </c>
      <c r="K146" s="749" t="s">
        <v>866</v>
      </c>
      <c r="L146" s="752">
        <v>63.056666666666672</v>
      </c>
      <c r="M146" s="752">
        <v>3</v>
      </c>
      <c r="N146" s="753">
        <v>189.17000000000002</v>
      </c>
    </row>
    <row r="147" spans="1:14" ht="14.4" customHeight="1" x14ac:dyDescent="0.3">
      <c r="A147" s="747" t="s">
        <v>585</v>
      </c>
      <c r="B147" s="748" t="s">
        <v>586</v>
      </c>
      <c r="C147" s="749" t="s">
        <v>599</v>
      </c>
      <c r="D147" s="750" t="s">
        <v>600</v>
      </c>
      <c r="E147" s="751">
        <v>50113001</v>
      </c>
      <c r="F147" s="750" t="s">
        <v>613</v>
      </c>
      <c r="G147" s="749" t="s">
        <v>626</v>
      </c>
      <c r="H147" s="749">
        <v>846694</v>
      </c>
      <c r="I147" s="749">
        <v>100311</v>
      </c>
      <c r="J147" s="749" t="s">
        <v>867</v>
      </c>
      <c r="K147" s="749" t="s">
        <v>865</v>
      </c>
      <c r="L147" s="752">
        <v>65.36</v>
      </c>
      <c r="M147" s="752">
        <v>8</v>
      </c>
      <c r="N147" s="753">
        <v>522.88</v>
      </c>
    </row>
    <row r="148" spans="1:14" ht="14.4" customHeight="1" x14ac:dyDescent="0.3">
      <c r="A148" s="747" t="s">
        <v>585</v>
      </c>
      <c r="B148" s="748" t="s">
        <v>586</v>
      </c>
      <c r="C148" s="749" t="s">
        <v>599</v>
      </c>
      <c r="D148" s="750" t="s">
        <v>600</v>
      </c>
      <c r="E148" s="751">
        <v>50113001</v>
      </c>
      <c r="F148" s="750" t="s">
        <v>613</v>
      </c>
      <c r="G148" s="749" t="s">
        <v>614</v>
      </c>
      <c r="H148" s="749">
        <v>214337</v>
      </c>
      <c r="I148" s="749">
        <v>214337</v>
      </c>
      <c r="J148" s="749" t="s">
        <v>868</v>
      </c>
      <c r="K148" s="749" t="s">
        <v>869</v>
      </c>
      <c r="L148" s="752">
        <v>248.505</v>
      </c>
      <c r="M148" s="752">
        <v>8</v>
      </c>
      <c r="N148" s="753">
        <v>1988.04</v>
      </c>
    </row>
    <row r="149" spans="1:14" ht="14.4" customHeight="1" x14ac:dyDescent="0.3">
      <c r="A149" s="747" t="s">
        <v>585</v>
      </c>
      <c r="B149" s="748" t="s">
        <v>586</v>
      </c>
      <c r="C149" s="749" t="s">
        <v>599</v>
      </c>
      <c r="D149" s="750" t="s">
        <v>600</v>
      </c>
      <c r="E149" s="751">
        <v>50113001</v>
      </c>
      <c r="F149" s="750" t="s">
        <v>613</v>
      </c>
      <c r="G149" s="749" t="s">
        <v>614</v>
      </c>
      <c r="H149" s="749">
        <v>214355</v>
      </c>
      <c r="I149" s="749">
        <v>214355</v>
      </c>
      <c r="J149" s="749" t="s">
        <v>870</v>
      </c>
      <c r="K149" s="749" t="s">
        <v>869</v>
      </c>
      <c r="L149" s="752">
        <v>239.01272727272729</v>
      </c>
      <c r="M149" s="752">
        <v>11</v>
      </c>
      <c r="N149" s="753">
        <v>2629.1400000000003</v>
      </c>
    </row>
    <row r="150" spans="1:14" ht="14.4" customHeight="1" x14ac:dyDescent="0.3">
      <c r="A150" s="747" t="s">
        <v>585</v>
      </c>
      <c r="B150" s="748" t="s">
        <v>586</v>
      </c>
      <c r="C150" s="749" t="s">
        <v>599</v>
      </c>
      <c r="D150" s="750" t="s">
        <v>600</v>
      </c>
      <c r="E150" s="751">
        <v>50113001</v>
      </c>
      <c r="F150" s="750" t="s">
        <v>613</v>
      </c>
      <c r="G150" s="749" t="s">
        <v>614</v>
      </c>
      <c r="H150" s="749">
        <v>216572</v>
      </c>
      <c r="I150" s="749">
        <v>216572</v>
      </c>
      <c r="J150" s="749" t="s">
        <v>871</v>
      </c>
      <c r="K150" s="749" t="s">
        <v>872</v>
      </c>
      <c r="L150" s="752">
        <v>36.28</v>
      </c>
      <c r="M150" s="752">
        <v>25</v>
      </c>
      <c r="N150" s="753">
        <v>907.00000000000011</v>
      </c>
    </row>
    <row r="151" spans="1:14" ht="14.4" customHeight="1" x14ac:dyDescent="0.3">
      <c r="A151" s="747" t="s">
        <v>585</v>
      </c>
      <c r="B151" s="748" t="s">
        <v>586</v>
      </c>
      <c r="C151" s="749" t="s">
        <v>599</v>
      </c>
      <c r="D151" s="750" t="s">
        <v>600</v>
      </c>
      <c r="E151" s="751">
        <v>50113001</v>
      </c>
      <c r="F151" s="750" t="s">
        <v>613</v>
      </c>
      <c r="G151" s="749" t="s">
        <v>614</v>
      </c>
      <c r="H151" s="749">
        <v>100168</v>
      </c>
      <c r="I151" s="749">
        <v>168</v>
      </c>
      <c r="J151" s="749" t="s">
        <v>873</v>
      </c>
      <c r="K151" s="749" t="s">
        <v>874</v>
      </c>
      <c r="L151" s="752">
        <v>43.140000000000008</v>
      </c>
      <c r="M151" s="752">
        <v>3</v>
      </c>
      <c r="N151" s="753">
        <v>129.42000000000002</v>
      </c>
    </row>
    <row r="152" spans="1:14" ht="14.4" customHeight="1" x14ac:dyDescent="0.3">
      <c r="A152" s="747" t="s">
        <v>585</v>
      </c>
      <c r="B152" s="748" t="s">
        <v>586</v>
      </c>
      <c r="C152" s="749" t="s">
        <v>599</v>
      </c>
      <c r="D152" s="750" t="s">
        <v>600</v>
      </c>
      <c r="E152" s="751">
        <v>50113001</v>
      </c>
      <c r="F152" s="750" t="s">
        <v>613</v>
      </c>
      <c r="G152" s="749" t="s">
        <v>614</v>
      </c>
      <c r="H152" s="749">
        <v>109159</v>
      </c>
      <c r="I152" s="749">
        <v>9159</v>
      </c>
      <c r="J152" s="749" t="s">
        <v>875</v>
      </c>
      <c r="K152" s="749" t="s">
        <v>876</v>
      </c>
      <c r="L152" s="752">
        <v>144.72999999999999</v>
      </c>
      <c r="M152" s="752">
        <v>3</v>
      </c>
      <c r="N152" s="753">
        <v>434.18999999999994</v>
      </c>
    </row>
    <row r="153" spans="1:14" ht="14.4" customHeight="1" x14ac:dyDescent="0.3">
      <c r="A153" s="747" t="s">
        <v>585</v>
      </c>
      <c r="B153" s="748" t="s">
        <v>586</v>
      </c>
      <c r="C153" s="749" t="s">
        <v>599</v>
      </c>
      <c r="D153" s="750" t="s">
        <v>600</v>
      </c>
      <c r="E153" s="751">
        <v>50113001</v>
      </c>
      <c r="F153" s="750" t="s">
        <v>613</v>
      </c>
      <c r="G153" s="749" t="s">
        <v>614</v>
      </c>
      <c r="H153" s="749">
        <v>223200</v>
      </c>
      <c r="I153" s="749">
        <v>223200</v>
      </c>
      <c r="J153" s="749" t="s">
        <v>875</v>
      </c>
      <c r="K153" s="749" t="s">
        <v>876</v>
      </c>
      <c r="L153" s="752">
        <v>143.31714285714284</v>
      </c>
      <c r="M153" s="752">
        <v>7</v>
      </c>
      <c r="N153" s="753">
        <v>1003.2199999999998</v>
      </c>
    </row>
    <row r="154" spans="1:14" ht="14.4" customHeight="1" x14ac:dyDescent="0.3">
      <c r="A154" s="747" t="s">
        <v>585</v>
      </c>
      <c r="B154" s="748" t="s">
        <v>586</v>
      </c>
      <c r="C154" s="749" t="s">
        <v>599</v>
      </c>
      <c r="D154" s="750" t="s">
        <v>600</v>
      </c>
      <c r="E154" s="751">
        <v>50113001</v>
      </c>
      <c r="F154" s="750" t="s">
        <v>613</v>
      </c>
      <c r="G154" s="749" t="s">
        <v>614</v>
      </c>
      <c r="H154" s="749">
        <v>51366</v>
      </c>
      <c r="I154" s="749">
        <v>51366</v>
      </c>
      <c r="J154" s="749" t="s">
        <v>877</v>
      </c>
      <c r="K154" s="749" t="s">
        <v>878</v>
      </c>
      <c r="L154" s="752">
        <v>187.11499999999998</v>
      </c>
      <c r="M154" s="752">
        <v>24</v>
      </c>
      <c r="N154" s="753">
        <v>4490.7599999999993</v>
      </c>
    </row>
    <row r="155" spans="1:14" ht="14.4" customHeight="1" x14ac:dyDescent="0.3">
      <c r="A155" s="747" t="s">
        <v>585</v>
      </c>
      <c r="B155" s="748" t="s">
        <v>586</v>
      </c>
      <c r="C155" s="749" t="s">
        <v>599</v>
      </c>
      <c r="D155" s="750" t="s">
        <v>600</v>
      </c>
      <c r="E155" s="751">
        <v>50113001</v>
      </c>
      <c r="F155" s="750" t="s">
        <v>613</v>
      </c>
      <c r="G155" s="749" t="s">
        <v>614</v>
      </c>
      <c r="H155" s="749">
        <v>51367</v>
      </c>
      <c r="I155" s="749">
        <v>51367</v>
      </c>
      <c r="J155" s="749" t="s">
        <v>877</v>
      </c>
      <c r="K155" s="749" t="s">
        <v>879</v>
      </c>
      <c r="L155" s="752">
        <v>92.95</v>
      </c>
      <c r="M155" s="752">
        <v>39</v>
      </c>
      <c r="N155" s="753">
        <v>3625.05</v>
      </c>
    </row>
    <row r="156" spans="1:14" ht="14.4" customHeight="1" x14ac:dyDescent="0.3">
      <c r="A156" s="747" t="s">
        <v>585</v>
      </c>
      <c r="B156" s="748" t="s">
        <v>586</v>
      </c>
      <c r="C156" s="749" t="s">
        <v>599</v>
      </c>
      <c r="D156" s="750" t="s">
        <v>600</v>
      </c>
      <c r="E156" s="751">
        <v>50113001</v>
      </c>
      <c r="F156" s="750" t="s">
        <v>613</v>
      </c>
      <c r="G156" s="749" t="s">
        <v>614</v>
      </c>
      <c r="H156" s="749">
        <v>51383</v>
      </c>
      <c r="I156" s="749">
        <v>51383</v>
      </c>
      <c r="J156" s="749" t="s">
        <v>877</v>
      </c>
      <c r="K156" s="749" t="s">
        <v>880</v>
      </c>
      <c r="L156" s="752">
        <v>93.5</v>
      </c>
      <c r="M156" s="752">
        <v>3</v>
      </c>
      <c r="N156" s="753">
        <v>280.5</v>
      </c>
    </row>
    <row r="157" spans="1:14" ht="14.4" customHeight="1" x14ac:dyDescent="0.3">
      <c r="A157" s="747" t="s">
        <v>585</v>
      </c>
      <c r="B157" s="748" t="s">
        <v>586</v>
      </c>
      <c r="C157" s="749" t="s">
        <v>599</v>
      </c>
      <c r="D157" s="750" t="s">
        <v>600</v>
      </c>
      <c r="E157" s="751">
        <v>50113001</v>
      </c>
      <c r="F157" s="750" t="s">
        <v>613</v>
      </c>
      <c r="G157" s="749" t="s">
        <v>614</v>
      </c>
      <c r="H157" s="749">
        <v>51384</v>
      </c>
      <c r="I157" s="749">
        <v>51384</v>
      </c>
      <c r="J157" s="749" t="s">
        <v>877</v>
      </c>
      <c r="K157" s="749" t="s">
        <v>881</v>
      </c>
      <c r="L157" s="752">
        <v>192.5</v>
      </c>
      <c r="M157" s="752">
        <v>3</v>
      </c>
      <c r="N157" s="753">
        <v>577.5</v>
      </c>
    </row>
    <row r="158" spans="1:14" ht="14.4" customHeight="1" x14ac:dyDescent="0.3">
      <c r="A158" s="747" t="s">
        <v>585</v>
      </c>
      <c r="B158" s="748" t="s">
        <v>586</v>
      </c>
      <c r="C158" s="749" t="s">
        <v>599</v>
      </c>
      <c r="D158" s="750" t="s">
        <v>600</v>
      </c>
      <c r="E158" s="751">
        <v>50113001</v>
      </c>
      <c r="F158" s="750" t="s">
        <v>613</v>
      </c>
      <c r="G158" s="749" t="s">
        <v>614</v>
      </c>
      <c r="H158" s="749">
        <v>187659</v>
      </c>
      <c r="I158" s="749">
        <v>187659</v>
      </c>
      <c r="J158" s="749" t="s">
        <v>877</v>
      </c>
      <c r="K158" s="749" t="s">
        <v>882</v>
      </c>
      <c r="L158" s="752">
        <v>282.14999999999992</v>
      </c>
      <c r="M158" s="752">
        <v>1</v>
      </c>
      <c r="N158" s="753">
        <v>282.14999999999992</v>
      </c>
    </row>
    <row r="159" spans="1:14" ht="14.4" customHeight="1" x14ac:dyDescent="0.3">
      <c r="A159" s="747" t="s">
        <v>585</v>
      </c>
      <c r="B159" s="748" t="s">
        <v>586</v>
      </c>
      <c r="C159" s="749" t="s">
        <v>599</v>
      </c>
      <c r="D159" s="750" t="s">
        <v>600</v>
      </c>
      <c r="E159" s="751">
        <v>50113001</v>
      </c>
      <c r="F159" s="750" t="s">
        <v>613</v>
      </c>
      <c r="G159" s="749" t="s">
        <v>614</v>
      </c>
      <c r="H159" s="749">
        <v>132082</v>
      </c>
      <c r="I159" s="749">
        <v>32082</v>
      </c>
      <c r="J159" s="749" t="s">
        <v>883</v>
      </c>
      <c r="K159" s="749" t="s">
        <v>884</v>
      </c>
      <c r="L159" s="752">
        <v>82.104009177983471</v>
      </c>
      <c r="M159" s="752">
        <v>4</v>
      </c>
      <c r="N159" s="753">
        <v>328.41603671193388</v>
      </c>
    </row>
    <row r="160" spans="1:14" ht="14.4" customHeight="1" x14ac:dyDescent="0.3">
      <c r="A160" s="747" t="s">
        <v>585</v>
      </c>
      <c r="B160" s="748" t="s">
        <v>586</v>
      </c>
      <c r="C160" s="749" t="s">
        <v>599</v>
      </c>
      <c r="D160" s="750" t="s">
        <v>600</v>
      </c>
      <c r="E160" s="751">
        <v>50113001</v>
      </c>
      <c r="F160" s="750" t="s">
        <v>613</v>
      </c>
      <c r="G160" s="749" t="s">
        <v>614</v>
      </c>
      <c r="H160" s="749">
        <v>847908</v>
      </c>
      <c r="I160" s="749">
        <v>155052</v>
      </c>
      <c r="J160" s="749" t="s">
        <v>885</v>
      </c>
      <c r="K160" s="749" t="s">
        <v>886</v>
      </c>
      <c r="L160" s="752">
        <v>119.08909090909091</v>
      </c>
      <c r="M160" s="752">
        <v>11</v>
      </c>
      <c r="N160" s="753">
        <v>1309.98</v>
      </c>
    </row>
    <row r="161" spans="1:14" ht="14.4" customHeight="1" x14ac:dyDescent="0.3">
      <c r="A161" s="747" t="s">
        <v>585</v>
      </c>
      <c r="B161" s="748" t="s">
        <v>586</v>
      </c>
      <c r="C161" s="749" t="s">
        <v>599</v>
      </c>
      <c r="D161" s="750" t="s">
        <v>600</v>
      </c>
      <c r="E161" s="751">
        <v>50113001</v>
      </c>
      <c r="F161" s="750" t="s">
        <v>613</v>
      </c>
      <c r="G161" s="749" t="s">
        <v>614</v>
      </c>
      <c r="H161" s="749">
        <v>146117</v>
      </c>
      <c r="I161" s="749">
        <v>146117</v>
      </c>
      <c r="J161" s="749" t="s">
        <v>887</v>
      </c>
      <c r="K161" s="749" t="s">
        <v>888</v>
      </c>
      <c r="L161" s="752">
        <v>74.420909090909106</v>
      </c>
      <c r="M161" s="752">
        <v>11</v>
      </c>
      <c r="N161" s="753">
        <v>818.63000000000022</v>
      </c>
    </row>
    <row r="162" spans="1:14" ht="14.4" customHeight="1" x14ac:dyDescent="0.3">
      <c r="A162" s="747" t="s">
        <v>585</v>
      </c>
      <c r="B162" s="748" t="s">
        <v>586</v>
      </c>
      <c r="C162" s="749" t="s">
        <v>599</v>
      </c>
      <c r="D162" s="750" t="s">
        <v>600</v>
      </c>
      <c r="E162" s="751">
        <v>50113001</v>
      </c>
      <c r="F162" s="750" t="s">
        <v>613</v>
      </c>
      <c r="G162" s="749" t="s">
        <v>614</v>
      </c>
      <c r="H162" s="749">
        <v>213080</v>
      </c>
      <c r="I162" s="749">
        <v>213080</v>
      </c>
      <c r="J162" s="749" t="s">
        <v>889</v>
      </c>
      <c r="K162" s="749" t="s">
        <v>890</v>
      </c>
      <c r="L162" s="752">
        <v>128.03</v>
      </c>
      <c r="M162" s="752">
        <v>2</v>
      </c>
      <c r="N162" s="753">
        <v>256.06</v>
      </c>
    </row>
    <row r="163" spans="1:14" ht="14.4" customHeight="1" x14ac:dyDescent="0.3">
      <c r="A163" s="747" t="s">
        <v>585</v>
      </c>
      <c r="B163" s="748" t="s">
        <v>586</v>
      </c>
      <c r="C163" s="749" t="s">
        <v>599</v>
      </c>
      <c r="D163" s="750" t="s">
        <v>600</v>
      </c>
      <c r="E163" s="751">
        <v>50113001</v>
      </c>
      <c r="F163" s="750" t="s">
        <v>613</v>
      </c>
      <c r="G163" s="749" t="s">
        <v>614</v>
      </c>
      <c r="H163" s="749">
        <v>196696</v>
      </c>
      <c r="I163" s="749">
        <v>96696</v>
      </c>
      <c r="J163" s="749" t="s">
        <v>891</v>
      </c>
      <c r="K163" s="749" t="s">
        <v>892</v>
      </c>
      <c r="L163" s="752">
        <v>46.660000000000018</v>
      </c>
      <c r="M163" s="752">
        <v>1</v>
      </c>
      <c r="N163" s="753">
        <v>46.660000000000018</v>
      </c>
    </row>
    <row r="164" spans="1:14" ht="14.4" customHeight="1" x14ac:dyDescent="0.3">
      <c r="A164" s="747" t="s">
        <v>585</v>
      </c>
      <c r="B164" s="748" t="s">
        <v>586</v>
      </c>
      <c r="C164" s="749" t="s">
        <v>599</v>
      </c>
      <c r="D164" s="750" t="s">
        <v>600</v>
      </c>
      <c r="E164" s="751">
        <v>50113001</v>
      </c>
      <c r="F164" s="750" t="s">
        <v>613</v>
      </c>
      <c r="G164" s="749" t="s">
        <v>614</v>
      </c>
      <c r="H164" s="749">
        <v>218183</v>
      </c>
      <c r="I164" s="749">
        <v>218183</v>
      </c>
      <c r="J164" s="749" t="s">
        <v>893</v>
      </c>
      <c r="K164" s="749" t="s">
        <v>894</v>
      </c>
      <c r="L164" s="752">
        <v>566.55999999999983</v>
      </c>
      <c r="M164" s="752">
        <v>5</v>
      </c>
      <c r="N164" s="753">
        <v>2832.7999999999993</v>
      </c>
    </row>
    <row r="165" spans="1:14" ht="14.4" customHeight="1" x14ac:dyDescent="0.3">
      <c r="A165" s="747" t="s">
        <v>585</v>
      </c>
      <c r="B165" s="748" t="s">
        <v>586</v>
      </c>
      <c r="C165" s="749" t="s">
        <v>599</v>
      </c>
      <c r="D165" s="750" t="s">
        <v>600</v>
      </c>
      <c r="E165" s="751">
        <v>50113001</v>
      </c>
      <c r="F165" s="750" t="s">
        <v>613</v>
      </c>
      <c r="G165" s="749" t="s">
        <v>614</v>
      </c>
      <c r="H165" s="749">
        <v>848725</v>
      </c>
      <c r="I165" s="749">
        <v>107677</v>
      </c>
      <c r="J165" s="749" t="s">
        <v>895</v>
      </c>
      <c r="K165" s="749" t="s">
        <v>896</v>
      </c>
      <c r="L165" s="752">
        <v>382.11</v>
      </c>
      <c r="M165" s="752">
        <v>13</v>
      </c>
      <c r="N165" s="753">
        <v>4967.43</v>
      </c>
    </row>
    <row r="166" spans="1:14" ht="14.4" customHeight="1" x14ac:dyDescent="0.3">
      <c r="A166" s="747" t="s">
        <v>585</v>
      </c>
      <c r="B166" s="748" t="s">
        <v>586</v>
      </c>
      <c r="C166" s="749" t="s">
        <v>599</v>
      </c>
      <c r="D166" s="750" t="s">
        <v>600</v>
      </c>
      <c r="E166" s="751">
        <v>50113001</v>
      </c>
      <c r="F166" s="750" t="s">
        <v>613</v>
      </c>
      <c r="G166" s="749" t="s">
        <v>614</v>
      </c>
      <c r="H166" s="749">
        <v>845697</v>
      </c>
      <c r="I166" s="749">
        <v>200935</v>
      </c>
      <c r="J166" s="749" t="s">
        <v>897</v>
      </c>
      <c r="K166" s="749" t="s">
        <v>898</v>
      </c>
      <c r="L166" s="752">
        <v>44.85</v>
      </c>
      <c r="M166" s="752">
        <v>23</v>
      </c>
      <c r="N166" s="753">
        <v>1031.55</v>
      </c>
    </row>
    <row r="167" spans="1:14" ht="14.4" customHeight="1" x14ac:dyDescent="0.3">
      <c r="A167" s="747" t="s">
        <v>585</v>
      </c>
      <c r="B167" s="748" t="s">
        <v>586</v>
      </c>
      <c r="C167" s="749" t="s">
        <v>599</v>
      </c>
      <c r="D167" s="750" t="s">
        <v>600</v>
      </c>
      <c r="E167" s="751">
        <v>50113001</v>
      </c>
      <c r="F167" s="750" t="s">
        <v>613</v>
      </c>
      <c r="G167" s="749" t="s">
        <v>614</v>
      </c>
      <c r="H167" s="749">
        <v>100489</v>
      </c>
      <c r="I167" s="749">
        <v>489</v>
      </c>
      <c r="J167" s="749" t="s">
        <v>899</v>
      </c>
      <c r="K167" s="749" t="s">
        <v>900</v>
      </c>
      <c r="L167" s="752">
        <v>47.34</v>
      </c>
      <c r="M167" s="752">
        <v>1</v>
      </c>
      <c r="N167" s="753">
        <v>47.34</v>
      </c>
    </row>
    <row r="168" spans="1:14" ht="14.4" customHeight="1" x14ac:dyDescent="0.3">
      <c r="A168" s="747" t="s">
        <v>585</v>
      </c>
      <c r="B168" s="748" t="s">
        <v>586</v>
      </c>
      <c r="C168" s="749" t="s">
        <v>599</v>
      </c>
      <c r="D168" s="750" t="s">
        <v>600</v>
      </c>
      <c r="E168" s="751">
        <v>50113001</v>
      </c>
      <c r="F168" s="750" t="s">
        <v>613</v>
      </c>
      <c r="G168" s="749" t="s">
        <v>614</v>
      </c>
      <c r="H168" s="749">
        <v>100720</v>
      </c>
      <c r="I168" s="749">
        <v>720</v>
      </c>
      <c r="J168" s="749" t="s">
        <v>899</v>
      </c>
      <c r="K168" s="749" t="s">
        <v>901</v>
      </c>
      <c r="L168" s="752">
        <v>78.639999999999986</v>
      </c>
      <c r="M168" s="752">
        <v>1</v>
      </c>
      <c r="N168" s="753">
        <v>78.639999999999986</v>
      </c>
    </row>
    <row r="169" spans="1:14" ht="14.4" customHeight="1" x14ac:dyDescent="0.3">
      <c r="A169" s="747" t="s">
        <v>585</v>
      </c>
      <c r="B169" s="748" t="s">
        <v>586</v>
      </c>
      <c r="C169" s="749" t="s">
        <v>599</v>
      </c>
      <c r="D169" s="750" t="s">
        <v>600</v>
      </c>
      <c r="E169" s="751">
        <v>50113001</v>
      </c>
      <c r="F169" s="750" t="s">
        <v>613</v>
      </c>
      <c r="G169" s="749" t="s">
        <v>626</v>
      </c>
      <c r="H169" s="749">
        <v>169623</v>
      </c>
      <c r="I169" s="749">
        <v>169623</v>
      </c>
      <c r="J169" s="749" t="s">
        <v>902</v>
      </c>
      <c r="K169" s="749" t="s">
        <v>903</v>
      </c>
      <c r="L169" s="752">
        <v>32.950000000000003</v>
      </c>
      <c r="M169" s="752">
        <v>1</v>
      </c>
      <c r="N169" s="753">
        <v>32.950000000000003</v>
      </c>
    </row>
    <row r="170" spans="1:14" ht="14.4" customHeight="1" x14ac:dyDescent="0.3">
      <c r="A170" s="747" t="s">
        <v>585</v>
      </c>
      <c r="B170" s="748" t="s">
        <v>586</v>
      </c>
      <c r="C170" s="749" t="s">
        <v>599</v>
      </c>
      <c r="D170" s="750" t="s">
        <v>600</v>
      </c>
      <c r="E170" s="751">
        <v>50113001</v>
      </c>
      <c r="F170" s="750" t="s">
        <v>613</v>
      </c>
      <c r="G170" s="749" t="s">
        <v>614</v>
      </c>
      <c r="H170" s="749">
        <v>900881</v>
      </c>
      <c r="I170" s="749">
        <v>0</v>
      </c>
      <c r="J170" s="749" t="s">
        <v>904</v>
      </c>
      <c r="K170" s="749" t="s">
        <v>587</v>
      </c>
      <c r="L170" s="752">
        <v>129.47161404828171</v>
      </c>
      <c r="M170" s="752">
        <v>2</v>
      </c>
      <c r="N170" s="753">
        <v>258.94322809656342</v>
      </c>
    </row>
    <row r="171" spans="1:14" ht="14.4" customHeight="1" x14ac:dyDescent="0.3">
      <c r="A171" s="747" t="s">
        <v>585</v>
      </c>
      <c r="B171" s="748" t="s">
        <v>586</v>
      </c>
      <c r="C171" s="749" t="s">
        <v>599</v>
      </c>
      <c r="D171" s="750" t="s">
        <v>600</v>
      </c>
      <c r="E171" s="751">
        <v>50113001</v>
      </c>
      <c r="F171" s="750" t="s">
        <v>613</v>
      </c>
      <c r="G171" s="749" t="s">
        <v>614</v>
      </c>
      <c r="H171" s="749">
        <v>841566</v>
      </c>
      <c r="I171" s="749">
        <v>0</v>
      </c>
      <c r="J171" s="749" t="s">
        <v>905</v>
      </c>
      <c r="K171" s="749" t="s">
        <v>587</v>
      </c>
      <c r="L171" s="752">
        <v>62.953208533065457</v>
      </c>
      <c r="M171" s="752">
        <v>7</v>
      </c>
      <c r="N171" s="753">
        <v>440.67245973145822</v>
      </c>
    </row>
    <row r="172" spans="1:14" ht="14.4" customHeight="1" x14ac:dyDescent="0.3">
      <c r="A172" s="747" t="s">
        <v>585</v>
      </c>
      <c r="B172" s="748" t="s">
        <v>586</v>
      </c>
      <c r="C172" s="749" t="s">
        <v>599</v>
      </c>
      <c r="D172" s="750" t="s">
        <v>600</v>
      </c>
      <c r="E172" s="751">
        <v>50113001</v>
      </c>
      <c r="F172" s="750" t="s">
        <v>613</v>
      </c>
      <c r="G172" s="749" t="s">
        <v>614</v>
      </c>
      <c r="H172" s="749">
        <v>921284</v>
      </c>
      <c r="I172" s="749">
        <v>0</v>
      </c>
      <c r="J172" s="749" t="s">
        <v>906</v>
      </c>
      <c r="K172" s="749" t="s">
        <v>587</v>
      </c>
      <c r="L172" s="752">
        <v>118.77682281096202</v>
      </c>
      <c r="M172" s="752">
        <v>35</v>
      </c>
      <c r="N172" s="753">
        <v>4157.1887983836705</v>
      </c>
    </row>
    <row r="173" spans="1:14" ht="14.4" customHeight="1" x14ac:dyDescent="0.3">
      <c r="A173" s="747" t="s">
        <v>585</v>
      </c>
      <c r="B173" s="748" t="s">
        <v>586</v>
      </c>
      <c r="C173" s="749" t="s">
        <v>599</v>
      </c>
      <c r="D173" s="750" t="s">
        <v>600</v>
      </c>
      <c r="E173" s="751">
        <v>50113001</v>
      </c>
      <c r="F173" s="750" t="s">
        <v>613</v>
      </c>
      <c r="G173" s="749" t="s">
        <v>614</v>
      </c>
      <c r="H173" s="749">
        <v>920065</v>
      </c>
      <c r="I173" s="749">
        <v>0</v>
      </c>
      <c r="J173" s="749" t="s">
        <v>907</v>
      </c>
      <c r="K173" s="749" t="s">
        <v>587</v>
      </c>
      <c r="L173" s="752">
        <v>93.895189230993381</v>
      </c>
      <c r="M173" s="752">
        <v>1</v>
      </c>
      <c r="N173" s="753">
        <v>93.895189230993381</v>
      </c>
    </row>
    <row r="174" spans="1:14" ht="14.4" customHeight="1" x14ac:dyDescent="0.3">
      <c r="A174" s="747" t="s">
        <v>585</v>
      </c>
      <c r="B174" s="748" t="s">
        <v>586</v>
      </c>
      <c r="C174" s="749" t="s">
        <v>599</v>
      </c>
      <c r="D174" s="750" t="s">
        <v>600</v>
      </c>
      <c r="E174" s="751">
        <v>50113001</v>
      </c>
      <c r="F174" s="750" t="s">
        <v>613</v>
      </c>
      <c r="G174" s="749" t="s">
        <v>614</v>
      </c>
      <c r="H174" s="749">
        <v>900071</v>
      </c>
      <c r="I174" s="749">
        <v>0</v>
      </c>
      <c r="J174" s="749" t="s">
        <v>908</v>
      </c>
      <c r="K174" s="749" t="s">
        <v>587</v>
      </c>
      <c r="L174" s="752">
        <v>158.44210673187311</v>
      </c>
      <c r="M174" s="752">
        <v>13</v>
      </c>
      <c r="N174" s="753">
        <v>2059.7473875143505</v>
      </c>
    </row>
    <row r="175" spans="1:14" ht="14.4" customHeight="1" x14ac:dyDescent="0.3">
      <c r="A175" s="747" t="s">
        <v>585</v>
      </c>
      <c r="B175" s="748" t="s">
        <v>586</v>
      </c>
      <c r="C175" s="749" t="s">
        <v>599</v>
      </c>
      <c r="D175" s="750" t="s">
        <v>600</v>
      </c>
      <c r="E175" s="751">
        <v>50113001</v>
      </c>
      <c r="F175" s="750" t="s">
        <v>613</v>
      </c>
      <c r="G175" s="749" t="s">
        <v>614</v>
      </c>
      <c r="H175" s="749">
        <v>990927</v>
      </c>
      <c r="I175" s="749">
        <v>0</v>
      </c>
      <c r="J175" s="749" t="s">
        <v>909</v>
      </c>
      <c r="K175" s="749" t="s">
        <v>587</v>
      </c>
      <c r="L175" s="752">
        <v>139.92999999999995</v>
      </c>
      <c r="M175" s="752">
        <v>3</v>
      </c>
      <c r="N175" s="753">
        <v>419.78999999999985</v>
      </c>
    </row>
    <row r="176" spans="1:14" ht="14.4" customHeight="1" x14ac:dyDescent="0.3">
      <c r="A176" s="747" t="s">
        <v>585</v>
      </c>
      <c r="B176" s="748" t="s">
        <v>586</v>
      </c>
      <c r="C176" s="749" t="s">
        <v>599</v>
      </c>
      <c r="D176" s="750" t="s">
        <v>600</v>
      </c>
      <c r="E176" s="751">
        <v>50113001</v>
      </c>
      <c r="F176" s="750" t="s">
        <v>613</v>
      </c>
      <c r="G176" s="749" t="s">
        <v>614</v>
      </c>
      <c r="H176" s="749">
        <v>215201</v>
      </c>
      <c r="I176" s="749">
        <v>215201</v>
      </c>
      <c r="J176" s="749" t="s">
        <v>910</v>
      </c>
      <c r="K176" s="749" t="s">
        <v>911</v>
      </c>
      <c r="L176" s="752">
        <v>74.82999999999997</v>
      </c>
      <c r="M176" s="752">
        <v>1</v>
      </c>
      <c r="N176" s="753">
        <v>74.82999999999997</v>
      </c>
    </row>
    <row r="177" spans="1:14" ht="14.4" customHeight="1" x14ac:dyDescent="0.3">
      <c r="A177" s="747" t="s">
        <v>585</v>
      </c>
      <c r="B177" s="748" t="s">
        <v>586</v>
      </c>
      <c r="C177" s="749" t="s">
        <v>599</v>
      </c>
      <c r="D177" s="750" t="s">
        <v>600</v>
      </c>
      <c r="E177" s="751">
        <v>50113001</v>
      </c>
      <c r="F177" s="750" t="s">
        <v>613</v>
      </c>
      <c r="G177" s="749" t="s">
        <v>614</v>
      </c>
      <c r="H177" s="749">
        <v>840220</v>
      </c>
      <c r="I177" s="749">
        <v>0</v>
      </c>
      <c r="J177" s="749" t="s">
        <v>912</v>
      </c>
      <c r="K177" s="749" t="s">
        <v>587</v>
      </c>
      <c r="L177" s="752">
        <v>215.73333333333343</v>
      </c>
      <c r="M177" s="752">
        <v>6</v>
      </c>
      <c r="N177" s="753">
        <v>1294.4000000000005</v>
      </c>
    </row>
    <row r="178" spans="1:14" ht="14.4" customHeight="1" x14ac:dyDescent="0.3">
      <c r="A178" s="747" t="s">
        <v>585</v>
      </c>
      <c r="B178" s="748" t="s">
        <v>586</v>
      </c>
      <c r="C178" s="749" t="s">
        <v>599</v>
      </c>
      <c r="D178" s="750" t="s">
        <v>600</v>
      </c>
      <c r="E178" s="751">
        <v>50113001</v>
      </c>
      <c r="F178" s="750" t="s">
        <v>613</v>
      </c>
      <c r="G178" s="749" t="s">
        <v>614</v>
      </c>
      <c r="H178" s="749">
        <v>116055</v>
      </c>
      <c r="I178" s="749">
        <v>16055</v>
      </c>
      <c r="J178" s="749" t="s">
        <v>913</v>
      </c>
      <c r="K178" s="749" t="s">
        <v>914</v>
      </c>
      <c r="L178" s="752">
        <v>125.65</v>
      </c>
      <c r="M178" s="752">
        <v>1</v>
      </c>
      <c r="N178" s="753">
        <v>125.65</v>
      </c>
    </row>
    <row r="179" spans="1:14" ht="14.4" customHeight="1" x14ac:dyDescent="0.3">
      <c r="A179" s="747" t="s">
        <v>585</v>
      </c>
      <c r="B179" s="748" t="s">
        <v>586</v>
      </c>
      <c r="C179" s="749" t="s">
        <v>599</v>
      </c>
      <c r="D179" s="750" t="s">
        <v>600</v>
      </c>
      <c r="E179" s="751">
        <v>50113001</v>
      </c>
      <c r="F179" s="750" t="s">
        <v>613</v>
      </c>
      <c r="G179" s="749" t="s">
        <v>626</v>
      </c>
      <c r="H179" s="749">
        <v>187425</v>
      </c>
      <c r="I179" s="749">
        <v>187425</v>
      </c>
      <c r="J179" s="749" t="s">
        <v>915</v>
      </c>
      <c r="K179" s="749" t="s">
        <v>916</v>
      </c>
      <c r="L179" s="752">
        <v>49.379999999999995</v>
      </c>
      <c r="M179" s="752">
        <v>2</v>
      </c>
      <c r="N179" s="753">
        <v>98.759999999999991</v>
      </c>
    </row>
    <row r="180" spans="1:14" ht="14.4" customHeight="1" x14ac:dyDescent="0.3">
      <c r="A180" s="747" t="s">
        <v>585</v>
      </c>
      <c r="B180" s="748" t="s">
        <v>586</v>
      </c>
      <c r="C180" s="749" t="s">
        <v>599</v>
      </c>
      <c r="D180" s="750" t="s">
        <v>600</v>
      </c>
      <c r="E180" s="751">
        <v>50113001</v>
      </c>
      <c r="F180" s="750" t="s">
        <v>613</v>
      </c>
      <c r="G180" s="749" t="s">
        <v>614</v>
      </c>
      <c r="H180" s="749">
        <v>188219</v>
      </c>
      <c r="I180" s="749">
        <v>88219</v>
      </c>
      <c r="J180" s="749" t="s">
        <v>917</v>
      </c>
      <c r="K180" s="749" t="s">
        <v>918</v>
      </c>
      <c r="L180" s="752">
        <v>141.90166666666667</v>
      </c>
      <c r="M180" s="752">
        <v>54</v>
      </c>
      <c r="N180" s="753">
        <v>7662.69</v>
      </c>
    </row>
    <row r="181" spans="1:14" ht="14.4" customHeight="1" x14ac:dyDescent="0.3">
      <c r="A181" s="747" t="s">
        <v>585</v>
      </c>
      <c r="B181" s="748" t="s">
        <v>586</v>
      </c>
      <c r="C181" s="749" t="s">
        <v>599</v>
      </c>
      <c r="D181" s="750" t="s">
        <v>600</v>
      </c>
      <c r="E181" s="751">
        <v>50113001</v>
      </c>
      <c r="F181" s="750" t="s">
        <v>613</v>
      </c>
      <c r="G181" s="749" t="s">
        <v>614</v>
      </c>
      <c r="H181" s="749">
        <v>203092</v>
      </c>
      <c r="I181" s="749">
        <v>203092</v>
      </c>
      <c r="J181" s="749" t="s">
        <v>919</v>
      </c>
      <c r="K181" s="749" t="s">
        <v>920</v>
      </c>
      <c r="L181" s="752">
        <v>150.51000000000005</v>
      </c>
      <c r="M181" s="752">
        <v>1</v>
      </c>
      <c r="N181" s="753">
        <v>150.51000000000005</v>
      </c>
    </row>
    <row r="182" spans="1:14" ht="14.4" customHeight="1" x14ac:dyDescent="0.3">
      <c r="A182" s="747" t="s">
        <v>585</v>
      </c>
      <c r="B182" s="748" t="s">
        <v>586</v>
      </c>
      <c r="C182" s="749" t="s">
        <v>599</v>
      </c>
      <c r="D182" s="750" t="s">
        <v>600</v>
      </c>
      <c r="E182" s="751">
        <v>50113001</v>
      </c>
      <c r="F182" s="750" t="s">
        <v>613</v>
      </c>
      <c r="G182" s="749" t="s">
        <v>614</v>
      </c>
      <c r="H182" s="749">
        <v>218236</v>
      </c>
      <c r="I182" s="749">
        <v>218236</v>
      </c>
      <c r="J182" s="749" t="s">
        <v>921</v>
      </c>
      <c r="K182" s="749" t="s">
        <v>922</v>
      </c>
      <c r="L182" s="752">
        <v>60.339999999999975</v>
      </c>
      <c r="M182" s="752">
        <v>1</v>
      </c>
      <c r="N182" s="753">
        <v>60.339999999999975</v>
      </c>
    </row>
    <row r="183" spans="1:14" ht="14.4" customHeight="1" x14ac:dyDescent="0.3">
      <c r="A183" s="747" t="s">
        <v>585</v>
      </c>
      <c r="B183" s="748" t="s">
        <v>586</v>
      </c>
      <c r="C183" s="749" t="s">
        <v>599</v>
      </c>
      <c r="D183" s="750" t="s">
        <v>600</v>
      </c>
      <c r="E183" s="751">
        <v>50113001</v>
      </c>
      <c r="F183" s="750" t="s">
        <v>613</v>
      </c>
      <c r="G183" s="749" t="s">
        <v>614</v>
      </c>
      <c r="H183" s="749">
        <v>218239</v>
      </c>
      <c r="I183" s="749">
        <v>218239</v>
      </c>
      <c r="J183" s="749" t="s">
        <v>923</v>
      </c>
      <c r="K183" s="749" t="s">
        <v>924</v>
      </c>
      <c r="L183" s="752">
        <v>60.17</v>
      </c>
      <c r="M183" s="752">
        <v>2</v>
      </c>
      <c r="N183" s="753">
        <v>120.34</v>
      </c>
    </row>
    <row r="184" spans="1:14" ht="14.4" customHeight="1" x14ac:dyDescent="0.3">
      <c r="A184" s="747" t="s">
        <v>585</v>
      </c>
      <c r="B184" s="748" t="s">
        <v>586</v>
      </c>
      <c r="C184" s="749" t="s">
        <v>599</v>
      </c>
      <c r="D184" s="750" t="s">
        <v>600</v>
      </c>
      <c r="E184" s="751">
        <v>50113001</v>
      </c>
      <c r="F184" s="750" t="s">
        <v>613</v>
      </c>
      <c r="G184" s="749" t="s">
        <v>614</v>
      </c>
      <c r="H184" s="749">
        <v>218238</v>
      </c>
      <c r="I184" s="749">
        <v>218238</v>
      </c>
      <c r="J184" s="749" t="s">
        <v>925</v>
      </c>
      <c r="K184" s="749" t="s">
        <v>926</v>
      </c>
      <c r="L184" s="752">
        <v>58.78</v>
      </c>
      <c r="M184" s="752">
        <v>2</v>
      </c>
      <c r="N184" s="753">
        <v>117.56</v>
      </c>
    </row>
    <row r="185" spans="1:14" ht="14.4" customHeight="1" x14ac:dyDescent="0.3">
      <c r="A185" s="747" t="s">
        <v>585</v>
      </c>
      <c r="B185" s="748" t="s">
        <v>586</v>
      </c>
      <c r="C185" s="749" t="s">
        <v>599</v>
      </c>
      <c r="D185" s="750" t="s">
        <v>600</v>
      </c>
      <c r="E185" s="751">
        <v>50113001</v>
      </c>
      <c r="F185" s="750" t="s">
        <v>613</v>
      </c>
      <c r="G185" s="749" t="s">
        <v>626</v>
      </c>
      <c r="H185" s="749">
        <v>149910</v>
      </c>
      <c r="I185" s="749">
        <v>49910</v>
      </c>
      <c r="J185" s="749" t="s">
        <v>927</v>
      </c>
      <c r="K185" s="749" t="s">
        <v>928</v>
      </c>
      <c r="L185" s="752">
        <v>98.232499999999987</v>
      </c>
      <c r="M185" s="752">
        <v>4</v>
      </c>
      <c r="N185" s="753">
        <v>392.92999999999995</v>
      </c>
    </row>
    <row r="186" spans="1:14" ht="14.4" customHeight="1" x14ac:dyDescent="0.3">
      <c r="A186" s="747" t="s">
        <v>585</v>
      </c>
      <c r="B186" s="748" t="s">
        <v>586</v>
      </c>
      <c r="C186" s="749" t="s">
        <v>599</v>
      </c>
      <c r="D186" s="750" t="s">
        <v>600</v>
      </c>
      <c r="E186" s="751">
        <v>50113001</v>
      </c>
      <c r="F186" s="750" t="s">
        <v>613</v>
      </c>
      <c r="G186" s="749" t="s">
        <v>614</v>
      </c>
      <c r="H186" s="749">
        <v>110151</v>
      </c>
      <c r="I186" s="749">
        <v>10151</v>
      </c>
      <c r="J186" s="749" t="s">
        <v>929</v>
      </c>
      <c r="K186" s="749" t="s">
        <v>930</v>
      </c>
      <c r="L186" s="752">
        <v>65.62</v>
      </c>
      <c r="M186" s="752">
        <v>3</v>
      </c>
      <c r="N186" s="753">
        <v>196.86</v>
      </c>
    </row>
    <row r="187" spans="1:14" ht="14.4" customHeight="1" x14ac:dyDescent="0.3">
      <c r="A187" s="747" t="s">
        <v>585</v>
      </c>
      <c r="B187" s="748" t="s">
        <v>586</v>
      </c>
      <c r="C187" s="749" t="s">
        <v>599</v>
      </c>
      <c r="D187" s="750" t="s">
        <v>600</v>
      </c>
      <c r="E187" s="751">
        <v>50113001</v>
      </c>
      <c r="F187" s="750" t="s">
        <v>613</v>
      </c>
      <c r="G187" s="749" t="s">
        <v>614</v>
      </c>
      <c r="H187" s="749">
        <v>192853</v>
      </c>
      <c r="I187" s="749">
        <v>192853</v>
      </c>
      <c r="J187" s="749" t="s">
        <v>929</v>
      </c>
      <c r="K187" s="749" t="s">
        <v>931</v>
      </c>
      <c r="L187" s="752">
        <v>107.80125000000001</v>
      </c>
      <c r="M187" s="752">
        <v>8</v>
      </c>
      <c r="N187" s="753">
        <v>862.41000000000008</v>
      </c>
    </row>
    <row r="188" spans="1:14" ht="14.4" customHeight="1" x14ac:dyDescent="0.3">
      <c r="A188" s="747" t="s">
        <v>585</v>
      </c>
      <c r="B188" s="748" t="s">
        <v>586</v>
      </c>
      <c r="C188" s="749" t="s">
        <v>599</v>
      </c>
      <c r="D188" s="750" t="s">
        <v>600</v>
      </c>
      <c r="E188" s="751">
        <v>50113001</v>
      </c>
      <c r="F188" s="750" t="s">
        <v>613</v>
      </c>
      <c r="G188" s="749" t="s">
        <v>614</v>
      </c>
      <c r="H188" s="749">
        <v>147476</v>
      </c>
      <c r="I188" s="749">
        <v>47476</v>
      </c>
      <c r="J188" s="749" t="s">
        <v>932</v>
      </c>
      <c r="K188" s="749" t="s">
        <v>933</v>
      </c>
      <c r="L188" s="752">
        <v>85.860000000000014</v>
      </c>
      <c r="M188" s="752">
        <v>1</v>
      </c>
      <c r="N188" s="753">
        <v>85.860000000000014</v>
      </c>
    </row>
    <row r="189" spans="1:14" ht="14.4" customHeight="1" x14ac:dyDescent="0.3">
      <c r="A189" s="747" t="s">
        <v>585</v>
      </c>
      <c r="B189" s="748" t="s">
        <v>586</v>
      </c>
      <c r="C189" s="749" t="s">
        <v>599</v>
      </c>
      <c r="D189" s="750" t="s">
        <v>600</v>
      </c>
      <c r="E189" s="751">
        <v>50113001</v>
      </c>
      <c r="F189" s="750" t="s">
        <v>613</v>
      </c>
      <c r="G189" s="749" t="s">
        <v>626</v>
      </c>
      <c r="H189" s="749">
        <v>844554</v>
      </c>
      <c r="I189" s="749">
        <v>114065</v>
      </c>
      <c r="J189" s="749" t="s">
        <v>934</v>
      </c>
      <c r="K189" s="749" t="s">
        <v>935</v>
      </c>
      <c r="L189" s="752">
        <v>18.260000000000005</v>
      </c>
      <c r="M189" s="752">
        <v>2</v>
      </c>
      <c r="N189" s="753">
        <v>36.52000000000001</v>
      </c>
    </row>
    <row r="190" spans="1:14" ht="14.4" customHeight="1" x14ac:dyDescent="0.3">
      <c r="A190" s="747" t="s">
        <v>585</v>
      </c>
      <c r="B190" s="748" t="s">
        <v>586</v>
      </c>
      <c r="C190" s="749" t="s">
        <v>599</v>
      </c>
      <c r="D190" s="750" t="s">
        <v>600</v>
      </c>
      <c r="E190" s="751">
        <v>50113001</v>
      </c>
      <c r="F190" s="750" t="s">
        <v>613</v>
      </c>
      <c r="G190" s="749" t="s">
        <v>626</v>
      </c>
      <c r="H190" s="749">
        <v>115316</v>
      </c>
      <c r="I190" s="749">
        <v>15316</v>
      </c>
      <c r="J190" s="749" t="s">
        <v>936</v>
      </c>
      <c r="K190" s="749" t="s">
        <v>937</v>
      </c>
      <c r="L190" s="752">
        <v>19.010000000000005</v>
      </c>
      <c r="M190" s="752">
        <v>3</v>
      </c>
      <c r="N190" s="753">
        <v>57.030000000000015</v>
      </c>
    </row>
    <row r="191" spans="1:14" ht="14.4" customHeight="1" x14ac:dyDescent="0.3">
      <c r="A191" s="747" t="s">
        <v>585</v>
      </c>
      <c r="B191" s="748" t="s">
        <v>586</v>
      </c>
      <c r="C191" s="749" t="s">
        <v>599</v>
      </c>
      <c r="D191" s="750" t="s">
        <v>600</v>
      </c>
      <c r="E191" s="751">
        <v>50113001</v>
      </c>
      <c r="F191" s="750" t="s">
        <v>613</v>
      </c>
      <c r="G191" s="749" t="s">
        <v>626</v>
      </c>
      <c r="H191" s="749">
        <v>115317</v>
      </c>
      <c r="I191" s="749">
        <v>15317</v>
      </c>
      <c r="J191" s="749" t="s">
        <v>936</v>
      </c>
      <c r="K191" s="749" t="s">
        <v>707</v>
      </c>
      <c r="L191" s="752">
        <v>52.590000000000018</v>
      </c>
      <c r="M191" s="752">
        <v>1</v>
      </c>
      <c r="N191" s="753">
        <v>52.590000000000018</v>
      </c>
    </row>
    <row r="192" spans="1:14" ht="14.4" customHeight="1" x14ac:dyDescent="0.3">
      <c r="A192" s="747" t="s">
        <v>585</v>
      </c>
      <c r="B192" s="748" t="s">
        <v>586</v>
      </c>
      <c r="C192" s="749" t="s">
        <v>599</v>
      </c>
      <c r="D192" s="750" t="s">
        <v>600</v>
      </c>
      <c r="E192" s="751">
        <v>50113001</v>
      </c>
      <c r="F192" s="750" t="s">
        <v>613</v>
      </c>
      <c r="G192" s="749" t="s">
        <v>614</v>
      </c>
      <c r="H192" s="749">
        <v>100498</v>
      </c>
      <c r="I192" s="749">
        <v>498</v>
      </c>
      <c r="J192" s="749" t="s">
        <v>938</v>
      </c>
      <c r="K192" s="749" t="s">
        <v>705</v>
      </c>
      <c r="L192" s="752">
        <v>103.97799999999998</v>
      </c>
      <c r="M192" s="752">
        <v>5</v>
      </c>
      <c r="N192" s="753">
        <v>519.88999999999987</v>
      </c>
    </row>
    <row r="193" spans="1:14" ht="14.4" customHeight="1" x14ac:dyDescent="0.3">
      <c r="A193" s="747" t="s">
        <v>585</v>
      </c>
      <c r="B193" s="748" t="s">
        <v>586</v>
      </c>
      <c r="C193" s="749" t="s">
        <v>599</v>
      </c>
      <c r="D193" s="750" t="s">
        <v>600</v>
      </c>
      <c r="E193" s="751">
        <v>50113001</v>
      </c>
      <c r="F193" s="750" t="s">
        <v>613</v>
      </c>
      <c r="G193" s="749" t="s">
        <v>614</v>
      </c>
      <c r="H193" s="749">
        <v>100499</v>
      </c>
      <c r="I193" s="749">
        <v>499</v>
      </c>
      <c r="J193" s="749" t="s">
        <v>938</v>
      </c>
      <c r="K193" s="749" t="s">
        <v>939</v>
      </c>
      <c r="L193" s="752">
        <v>112.61154929577465</v>
      </c>
      <c r="M193" s="752">
        <v>71</v>
      </c>
      <c r="N193" s="753">
        <v>7995.42</v>
      </c>
    </row>
    <row r="194" spans="1:14" ht="14.4" customHeight="1" x14ac:dyDescent="0.3">
      <c r="A194" s="747" t="s">
        <v>585</v>
      </c>
      <c r="B194" s="748" t="s">
        <v>586</v>
      </c>
      <c r="C194" s="749" t="s">
        <v>599</v>
      </c>
      <c r="D194" s="750" t="s">
        <v>600</v>
      </c>
      <c r="E194" s="751">
        <v>50113001</v>
      </c>
      <c r="F194" s="750" t="s">
        <v>613</v>
      </c>
      <c r="G194" s="749" t="s">
        <v>626</v>
      </c>
      <c r="H194" s="749">
        <v>201290</v>
      </c>
      <c r="I194" s="749">
        <v>201290</v>
      </c>
      <c r="J194" s="749" t="s">
        <v>940</v>
      </c>
      <c r="K194" s="749" t="s">
        <v>941</v>
      </c>
      <c r="L194" s="752">
        <v>39.271111111111111</v>
      </c>
      <c r="M194" s="752">
        <v>18</v>
      </c>
      <c r="N194" s="753">
        <v>706.88</v>
      </c>
    </row>
    <row r="195" spans="1:14" ht="14.4" customHeight="1" x14ac:dyDescent="0.3">
      <c r="A195" s="747" t="s">
        <v>585</v>
      </c>
      <c r="B195" s="748" t="s">
        <v>586</v>
      </c>
      <c r="C195" s="749" t="s">
        <v>599</v>
      </c>
      <c r="D195" s="750" t="s">
        <v>600</v>
      </c>
      <c r="E195" s="751">
        <v>50113001</v>
      </c>
      <c r="F195" s="750" t="s">
        <v>613</v>
      </c>
      <c r="G195" s="749" t="s">
        <v>614</v>
      </c>
      <c r="H195" s="749">
        <v>100502</v>
      </c>
      <c r="I195" s="749">
        <v>502</v>
      </c>
      <c r="J195" s="749" t="s">
        <v>942</v>
      </c>
      <c r="K195" s="749" t="s">
        <v>943</v>
      </c>
      <c r="L195" s="752">
        <v>238.65999999999997</v>
      </c>
      <c r="M195" s="752">
        <v>8</v>
      </c>
      <c r="N195" s="753">
        <v>1909.2799999999997</v>
      </c>
    </row>
    <row r="196" spans="1:14" ht="14.4" customHeight="1" x14ac:dyDescent="0.3">
      <c r="A196" s="747" t="s">
        <v>585</v>
      </c>
      <c r="B196" s="748" t="s">
        <v>586</v>
      </c>
      <c r="C196" s="749" t="s">
        <v>599</v>
      </c>
      <c r="D196" s="750" t="s">
        <v>600</v>
      </c>
      <c r="E196" s="751">
        <v>50113001</v>
      </c>
      <c r="F196" s="750" t="s">
        <v>613</v>
      </c>
      <c r="G196" s="749" t="s">
        <v>614</v>
      </c>
      <c r="H196" s="749">
        <v>102684</v>
      </c>
      <c r="I196" s="749">
        <v>2684</v>
      </c>
      <c r="J196" s="749" t="s">
        <v>942</v>
      </c>
      <c r="K196" s="749" t="s">
        <v>944</v>
      </c>
      <c r="L196" s="752">
        <v>73.710000318789952</v>
      </c>
      <c r="M196" s="752">
        <v>25</v>
      </c>
      <c r="N196" s="753">
        <v>1842.7500079697488</v>
      </c>
    </row>
    <row r="197" spans="1:14" ht="14.4" customHeight="1" x14ac:dyDescent="0.3">
      <c r="A197" s="747" t="s">
        <v>585</v>
      </c>
      <c r="B197" s="748" t="s">
        <v>586</v>
      </c>
      <c r="C197" s="749" t="s">
        <v>599</v>
      </c>
      <c r="D197" s="750" t="s">
        <v>600</v>
      </c>
      <c r="E197" s="751">
        <v>50113001</v>
      </c>
      <c r="F197" s="750" t="s">
        <v>613</v>
      </c>
      <c r="G197" s="749" t="s">
        <v>626</v>
      </c>
      <c r="H197" s="749">
        <v>127737</v>
      </c>
      <c r="I197" s="749">
        <v>127737</v>
      </c>
      <c r="J197" s="749" t="s">
        <v>945</v>
      </c>
      <c r="K197" s="749" t="s">
        <v>946</v>
      </c>
      <c r="L197" s="752">
        <v>67.319999999999993</v>
      </c>
      <c r="M197" s="752">
        <v>29</v>
      </c>
      <c r="N197" s="753">
        <v>1952.28</v>
      </c>
    </row>
    <row r="198" spans="1:14" ht="14.4" customHeight="1" x14ac:dyDescent="0.3">
      <c r="A198" s="747" t="s">
        <v>585</v>
      </c>
      <c r="B198" s="748" t="s">
        <v>586</v>
      </c>
      <c r="C198" s="749" t="s">
        <v>599</v>
      </c>
      <c r="D198" s="750" t="s">
        <v>600</v>
      </c>
      <c r="E198" s="751">
        <v>50113001</v>
      </c>
      <c r="F198" s="750" t="s">
        <v>613</v>
      </c>
      <c r="G198" s="749" t="s">
        <v>614</v>
      </c>
      <c r="H198" s="749">
        <v>182374</v>
      </c>
      <c r="I198" s="749">
        <v>182374</v>
      </c>
      <c r="J198" s="749" t="s">
        <v>947</v>
      </c>
      <c r="K198" s="749" t="s">
        <v>948</v>
      </c>
      <c r="L198" s="752">
        <v>213.7700000000001</v>
      </c>
      <c r="M198" s="752">
        <v>1</v>
      </c>
      <c r="N198" s="753">
        <v>213.7700000000001</v>
      </c>
    </row>
    <row r="199" spans="1:14" ht="14.4" customHeight="1" x14ac:dyDescent="0.3">
      <c r="A199" s="747" t="s">
        <v>585</v>
      </c>
      <c r="B199" s="748" t="s">
        <v>586</v>
      </c>
      <c r="C199" s="749" t="s">
        <v>599</v>
      </c>
      <c r="D199" s="750" t="s">
        <v>600</v>
      </c>
      <c r="E199" s="751">
        <v>50113001</v>
      </c>
      <c r="F199" s="750" t="s">
        <v>613</v>
      </c>
      <c r="G199" s="749" t="s">
        <v>614</v>
      </c>
      <c r="H199" s="749">
        <v>101125</v>
      </c>
      <c r="I199" s="749">
        <v>1125</v>
      </c>
      <c r="J199" s="749" t="s">
        <v>949</v>
      </c>
      <c r="K199" s="749" t="s">
        <v>950</v>
      </c>
      <c r="L199" s="752">
        <v>88.754285714285714</v>
      </c>
      <c r="M199" s="752">
        <v>28</v>
      </c>
      <c r="N199" s="753">
        <v>2485.12</v>
      </c>
    </row>
    <row r="200" spans="1:14" ht="14.4" customHeight="1" x14ac:dyDescent="0.3">
      <c r="A200" s="747" t="s">
        <v>585</v>
      </c>
      <c r="B200" s="748" t="s">
        <v>586</v>
      </c>
      <c r="C200" s="749" t="s">
        <v>599</v>
      </c>
      <c r="D200" s="750" t="s">
        <v>600</v>
      </c>
      <c r="E200" s="751">
        <v>50113001</v>
      </c>
      <c r="F200" s="750" t="s">
        <v>613</v>
      </c>
      <c r="G200" s="749" t="s">
        <v>626</v>
      </c>
      <c r="H200" s="749">
        <v>132857</v>
      </c>
      <c r="I200" s="749">
        <v>32857</v>
      </c>
      <c r="J200" s="749" t="s">
        <v>951</v>
      </c>
      <c r="K200" s="749" t="s">
        <v>952</v>
      </c>
      <c r="L200" s="752">
        <v>40.150000000000006</v>
      </c>
      <c r="M200" s="752">
        <v>2</v>
      </c>
      <c r="N200" s="753">
        <v>80.300000000000011</v>
      </c>
    </row>
    <row r="201" spans="1:14" ht="14.4" customHeight="1" x14ac:dyDescent="0.3">
      <c r="A201" s="747" t="s">
        <v>585</v>
      </c>
      <c r="B201" s="748" t="s">
        <v>586</v>
      </c>
      <c r="C201" s="749" t="s">
        <v>599</v>
      </c>
      <c r="D201" s="750" t="s">
        <v>600</v>
      </c>
      <c r="E201" s="751">
        <v>50113001</v>
      </c>
      <c r="F201" s="750" t="s">
        <v>613</v>
      </c>
      <c r="G201" s="749" t="s">
        <v>626</v>
      </c>
      <c r="H201" s="749">
        <v>132858</v>
      </c>
      <c r="I201" s="749">
        <v>32858</v>
      </c>
      <c r="J201" s="749" t="s">
        <v>951</v>
      </c>
      <c r="K201" s="749" t="s">
        <v>953</v>
      </c>
      <c r="L201" s="752">
        <v>77.0836842105263</v>
      </c>
      <c r="M201" s="752">
        <v>19</v>
      </c>
      <c r="N201" s="753">
        <v>1464.5899999999997</v>
      </c>
    </row>
    <row r="202" spans="1:14" ht="14.4" customHeight="1" x14ac:dyDescent="0.3">
      <c r="A202" s="747" t="s">
        <v>585</v>
      </c>
      <c r="B202" s="748" t="s">
        <v>586</v>
      </c>
      <c r="C202" s="749" t="s">
        <v>599</v>
      </c>
      <c r="D202" s="750" t="s">
        <v>600</v>
      </c>
      <c r="E202" s="751">
        <v>50113001</v>
      </c>
      <c r="F202" s="750" t="s">
        <v>613</v>
      </c>
      <c r="G202" s="749" t="s">
        <v>626</v>
      </c>
      <c r="H202" s="749">
        <v>188498</v>
      </c>
      <c r="I202" s="749">
        <v>88498</v>
      </c>
      <c r="J202" s="749" t="s">
        <v>954</v>
      </c>
      <c r="K202" s="749" t="s">
        <v>838</v>
      </c>
      <c r="L202" s="752">
        <v>166.91</v>
      </c>
      <c r="M202" s="752">
        <v>1</v>
      </c>
      <c r="N202" s="753">
        <v>166.91</v>
      </c>
    </row>
    <row r="203" spans="1:14" ht="14.4" customHeight="1" x14ac:dyDescent="0.3">
      <c r="A203" s="747" t="s">
        <v>585</v>
      </c>
      <c r="B203" s="748" t="s">
        <v>586</v>
      </c>
      <c r="C203" s="749" t="s">
        <v>599</v>
      </c>
      <c r="D203" s="750" t="s">
        <v>600</v>
      </c>
      <c r="E203" s="751">
        <v>50113001</v>
      </c>
      <c r="F203" s="750" t="s">
        <v>613</v>
      </c>
      <c r="G203" s="749" t="s">
        <v>614</v>
      </c>
      <c r="H203" s="749">
        <v>100513</v>
      </c>
      <c r="I203" s="749">
        <v>513</v>
      </c>
      <c r="J203" s="749" t="s">
        <v>955</v>
      </c>
      <c r="K203" s="749" t="s">
        <v>705</v>
      </c>
      <c r="L203" s="752">
        <v>56.784285714285716</v>
      </c>
      <c r="M203" s="752">
        <v>7</v>
      </c>
      <c r="N203" s="753">
        <v>397.49</v>
      </c>
    </row>
    <row r="204" spans="1:14" ht="14.4" customHeight="1" x14ac:dyDescent="0.3">
      <c r="A204" s="747" t="s">
        <v>585</v>
      </c>
      <c r="B204" s="748" t="s">
        <v>586</v>
      </c>
      <c r="C204" s="749" t="s">
        <v>599</v>
      </c>
      <c r="D204" s="750" t="s">
        <v>600</v>
      </c>
      <c r="E204" s="751">
        <v>50113001</v>
      </c>
      <c r="F204" s="750" t="s">
        <v>613</v>
      </c>
      <c r="G204" s="749" t="s">
        <v>614</v>
      </c>
      <c r="H204" s="749">
        <v>110086</v>
      </c>
      <c r="I204" s="749">
        <v>10086</v>
      </c>
      <c r="J204" s="749" t="s">
        <v>956</v>
      </c>
      <c r="K204" s="749" t="s">
        <v>957</v>
      </c>
      <c r="L204" s="752">
        <v>1592.7999999999997</v>
      </c>
      <c r="M204" s="752">
        <v>5</v>
      </c>
      <c r="N204" s="753">
        <v>7963.9999999999991</v>
      </c>
    </row>
    <row r="205" spans="1:14" ht="14.4" customHeight="1" x14ac:dyDescent="0.3">
      <c r="A205" s="747" t="s">
        <v>585</v>
      </c>
      <c r="B205" s="748" t="s">
        <v>586</v>
      </c>
      <c r="C205" s="749" t="s">
        <v>599</v>
      </c>
      <c r="D205" s="750" t="s">
        <v>600</v>
      </c>
      <c r="E205" s="751">
        <v>50113001</v>
      </c>
      <c r="F205" s="750" t="s">
        <v>613</v>
      </c>
      <c r="G205" s="749" t="s">
        <v>626</v>
      </c>
      <c r="H205" s="749">
        <v>191788</v>
      </c>
      <c r="I205" s="749">
        <v>91788</v>
      </c>
      <c r="J205" s="749" t="s">
        <v>958</v>
      </c>
      <c r="K205" s="749" t="s">
        <v>755</v>
      </c>
      <c r="L205" s="752">
        <v>9.1173333333333328</v>
      </c>
      <c r="M205" s="752">
        <v>15</v>
      </c>
      <c r="N205" s="753">
        <v>136.76</v>
      </c>
    </row>
    <row r="206" spans="1:14" ht="14.4" customHeight="1" x14ac:dyDescent="0.3">
      <c r="A206" s="747" t="s">
        <v>585</v>
      </c>
      <c r="B206" s="748" t="s">
        <v>586</v>
      </c>
      <c r="C206" s="749" t="s">
        <v>599</v>
      </c>
      <c r="D206" s="750" t="s">
        <v>600</v>
      </c>
      <c r="E206" s="751">
        <v>50113001</v>
      </c>
      <c r="F206" s="750" t="s">
        <v>613</v>
      </c>
      <c r="G206" s="749" t="s">
        <v>614</v>
      </c>
      <c r="H206" s="749">
        <v>104307</v>
      </c>
      <c r="I206" s="749">
        <v>4307</v>
      </c>
      <c r="J206" s="749" t="s">
        <v>959</v>
      </c>
      <c r="K206" s="749" t="s">
        <v>960</v>
      </c>
      <c r="L206" s="752">
        <v>351.20153846153852</v>
      </c>
      <c r="M206" s="752">
        <v>13</v>
      </c>
      <c r="N206" s="753">
        <v>4565.6200000000008</v>
      </c>
    </row>
    <row r="207" spans="1:14" ht="14.4" customHeight="1" x14ac:dyDescent="0.3">
      <c r="A207" s="747" t="s">
        <v>585</v>
      </c>
      <c r="B207" s="748" t="s">
        <v>586</v>
      </c>
      <c r="C207" s="749" t="s">
        <v>599</v>
      </c>
      <c r="D207" s="750" t="s">
        <v>600</v>
      </c>
      <c r="E207" s="751">
        <v>50113001</v>
      </c>
      <c r="F207" s="750" t="s">
        <v>613</v>
      </c>
      <c r="G207" s="749" t="s">
        <v>614</v>
      </c>
      <c r="H207" s="749">
        <v>100536</v>
      </c>
      <c r="I207" s="749">
        <v>536</v>
      </c>
      <c r="J207" s="749" t="s">
        <v>961</v>
      </c>
      <c r="K207" s="749" t="s">
        <v>622</v>
      </c>
      <c r="L207" s="752">
        <v>140.24100000000004</v>
      </c>
      <c r="M207" s="752">
        <v>60</v>
      </c>
      <c r="N207" s="753">
        <v>8414.4600000000028</v>
      </c>
    </row>
    <row r="208" spans="1:14" ht="14.4" customHeight="1" x14ac:dyDescent="0.3">
      <c r="A208" s="747" t="s">
        <v>585</v>
      </c>
      <c r="B208" s="748" t="s">
        <v>586</v>
      </c>
      <c r="C208" s="749" t="s">
        <v>599</v>
      </c>
      <c r="D208" s="750" t="s">
        <v>600</v>
      </c>
      <c r="E208" s="751">
        <v>50113001</v>
      </c>
      <c r="F208" s="750" t="s">
        <v>613</v>
      </c>
      <c r="G208" s="749" t="s">
        <v>626</v>
      </c>
      <c r="H208" s="749">
        <v>107981</v>
      </c>
      <c r="I208" s="749">
        <v>7981</v>
      </c>
      <c r="J208" s="749" t="s">
        <v>962</v>
      </c>
      <c r="K208" s="749" t="s">
        <v>963</v>
      </c>
      <c r="L208" s="752">
        <v>50.677500000000002</v>
      </c>
      <c r="M208" s="752">
        <v>56</v>
      </c>
      <c r="N208" s="753">
        <v>2837.94</v>
      </c>
    </row>
    <row r="209" spans="1:14" ht="14.4" customHeight="1" x14ac:dyDescent="0.3">
      <c r="A209" s="747" t="s">
        <v>585</v>
      </c>
      <c r="B209" s="748" t="s">
        <v>586</v>
      </c>
      <c r="C209" s="749" t="s">
        <v>599</v>
      </c>
      <c r="D209" s="750" t="s">
        <v>600</v>
      </c>
      <c r="E209" s="751">
        <v>50113001</v>
      </c>
      <c r="F209" s="750" t="s">
        <v>613</v>
      </c>
      <c r="G209" s="749" t="s">
        <v>626</v>
      </c>
      <c r="H209" s="749">
        <v>155823</v>
      </c>
      <c r="I209" s="749">
        <v>55823</v>
      </c>
      <c r="J209" s="749" t="s">
        <v>962</v>
      </c>
      <c r="K209" s="749" t="s">
        <v>964</v>
      </c>
      <c r="L209" s="752">
        <v>33.47</v>
      </c>
      <c r="M209" s="752">
        <v>28</v>
      </c>
      <c r="N209" s="753">
        <v>937.16</v>
      </c>
    </row>
    <row r="210" spans="1:14" ht="14.4" customHeight="1" x14ac:dyDescent="0.3">
      <c r="A210" s="747" t="s">
        <v>585</v>
      </c>
      <c r="B210" s="748" t="s">
        <v>586</v>
      </c>
      <c r="C210" s="749" t="s">
        <v>599</v>
      </c>
      <c r="D210" s="750" t="s">
        <v>600</v>
      </c>
      <c r="E210" s="751">
        <v>50113001</v>
      </c>
      <c r="F210" s="750" t="s">
        <v>613</v>
      </c>
      <c r="G210" s="749" t="s">
        <v>626</v>
      </c>
      <c r="H210" s="749">
        <v>155824</v>
      </c>
      <c r="I210" s="749">
        <v>55824</v>
      </c>
      <c r="J210" s="749" t="s">
        <v>962</v>
      </c>
      <c r="K210" s="749" t="s">
        <v>965</v>
      </c>
      <c r="L210" s="752">
        <v>50.814999999999998</v>
      </c>
      <c r="M210" s="752">
        <v>12</v>
      </c>
      <c r="N210" s="753">
        <v>609.78</v>
      </c>
    </row>
    <row r="211" spans="1:14" ht="14.4" customHeight="1" x14ac:dyDescent="0.3">
      <c r="A211" s="747" t="s">
        <v>585</v>
      </c>
      <c r="B211" s="748" t="s">
        <v>586</v>
      </c>
      <c r="C211" s="749" t="s">
        <v>599</v>
      </c>
      <c r="D211" s="750" t="s">
        <v>600</v>
      </c>
      <c r="E211" s="751">
        <v>50113001</v>
      </c>
      <c r="F211" s="750" t="s">
        <v>613</v>
      </c>
      <c r="G211" s="749" t="s">
        <v>626</v>
      </c>
      <c r="H211" s="749">
        <v>126786</v>
      </c>
      <c r="I211" s="749">
        <v>26786</v>
      </c>
      <c r="J211" s="749" t="s">
        <v>966</v>
      </c>
      <c r="K211" s="749" t="s">
        <v>967</v>
      </c>
      <c r="L211" s="752">
        <v>405.98333333333329</v>
      </c>
      <c r="M211" s="752">
        <v>6</v>
      </c>
      <c r="N211" s="753">
        <v>2435.8999999999996</v>
      </c>
    </row>
    <row r="212" spans="1:14" ht="14.4" customHeight="1" x14ac:dyDescent="0.3">
      <c r="A212" s="747" t="s">
        <v>585</v>
      </c>
      <c r="B212" s="748" t="s">
        <v>586</v>
      </c>
      <c r="C212" s="749" t="s">
        <v>599</v>
      </c>
      <c r="D212" s="750" t="s">
        <v>600</v>
      </c>
      <c r="E212" s="751">
        <v>50113001</v>
      </c>
      <c r="F212" s="750" t="s">
        <v>613</v>
      </c>
      <c r="G212" s="749" t="s">
        <v>626</v>
      </c>
      <c r="H212" s="749">
        <v>187607</v>
      </c>
      <c r="I212" s="749">
        <v>187607</v>
      </c>
      <c r="J212" s="749" t="s">
        <v>968</v>
      </c>
      <c r="K212" s="749" t="s">
        <v>969</v>
      </c>
      <c r="L212" s="752">
        <v>273.89999999999998</v>
      </c>
      <c r="M212" s="752">
        <v>1</v>
      </c>
      <c r="N212" s="753">
        <v>273.89999999999998</v>
      </c>
    </row>
    <row r="213" spans="1:14" ht="14.4" customHeight="1" x14ac:dyDescent="0.3">
      <c r="A213" s="747" t="s">
        <v>585</v>
      </c>
      <c r="B213" s="748" t="s">
        <v>586</v>
      </c>
      <c r="C213" s="749" t="s">
        <v>599</v>
      </c>
      <c r="D213" s="750" t="s">
        <v>600</v>
      </c>
      <c r="E213" s="751">
        <v>50113001</v>
      </c>
      <c r="F213" s="750" t="s">
        <v>613</v>
      </c>
      <c r="G213" s="749" t="s">
        <v>614</v>
      </c>
      <c r="H213" s="749">
        <v>102420</v>
      </c>
      <c r="I213" s="749">
        <v>2420</v>
      </c>
      <c r="J213" s="749" t="s">
        <v>970</v>
      </c>
      <c r="K213" s="749" t="s">
        <v>971</v>
      </c>
      <c r="L213" s="752">
        <v>104.20500000000001</v>
      </c>
      <c r="M213" s="752">
        <v>2</v>
      </c>
      <c r="N213" s="753">
        <v>208.41000000000003</v>
      </c>
    </row>
    <row r="214" spans="1:14" ht="14.4" customHeight="1" x14ac:dyDescent="0.3">
      <c r="A214" s="747" t="s">
        <v>585</v>
      </c>
      <c r="B214" s="748" t="s">
        <v>586</v>
      </c>
      <c r="C214" s="749" t="s">
        <v>599</v>
      </c>
      <c r="D214" s="750" t="s">
        <v>600</v>
      </c>
      <c r="E214" s="751">
        <v>50113001</v>
      </c>
      <c r="F214" s="750" t="s">
        <v>613</v>
      </c>
      <c r="G214" s="749" t="s">
        <v>626</v>
      </c>
      <c r="H214" s="749">
        <v>850729</v>
      </c>
      <c r="I214" s="749">
        <v>157875</v>
      </c>
      <c r="J214" s="749" t="s">
        <v>972</v>
      </c>
      <c r="K214" s="749" t="s">
        <v>973</v>
      </c>
      <c r="L214" s="752">
        <v>225.5</v>
      </c>
      <c r="M214" s="752">
        <v>4</v>
      </c>
      <c r="N214" s="753">
        <v>902</v>
      </c>
    </row>
    <row r="215" spans="1:14" ht="14.4" customHeight="1" x14ac:dyDescent="0.3">
      <c r="A215" s="747" t="s">
        <v>585</v>
      </c>
      <c r="B215" s="748" t="s">
        <v>586</v>
      </c>
      <c r="C215" s="749" t="s">
        <v>599</v>
      </c>
      <c r="D215" s="750" t="s">
        <v>600</v>
      </c>
      <c r="E215" s="751">
        <v>50113001</v>
      </c>
      <c r="F215" s="750" t="s">
        <v>613</v>
      </c>
      <c r="G215" s="749" t="s">
        <v>614</v>
      </c>
      <c r="H215" s="749">
        <v>848950</v>
      </c>
      <c r="I215" s="749">
        <v>155148</v>
      </c>
      <c r="J215" s="749" t="s">
        <v>974</v>
      </c>
      <c r="K215" s="749" t="s">
        <v>975</v>
      </c>
      <c r="L215" s="752">
        <v>20.03</v>
      </c>
      <c r="M215" s="752">
        <v>2</v>
      </c>
      <c r="N215" s="753">
        <v>40.06</v>
      </c>
    </row>
    <row r="216" spans="1:14" ht="14.4" customHeight="1" x14ac:dyDescent="0.3">
      <c r="A216" s="747" t="s">
        <v>585</v>
      </c>
      <c r="B216" s="748" t="s">
        <v>586</v>
      </c>
      <c r="C216" s="749" t="s">
        <v>599</v>
      </c>
      <c r="D216" s="750" t="s">
        <v>600</v>
      </c>
      <c r="E216" s="751">
        <v>50113001</v>
      </c>
      <c r="F216" s="750" t="s">
        <v>613</v>
      </c>
      <c r="G216" s="749" t="s">
        <v>614</v>
      </c>
      <c r="H216" s="749">
        <v>849941</v>
      </c>
      <c r="I216" s="749">
        <v>162142</v>
      </c>
      <c r="J216" s="749" t="s">
        <v>974</v>
      </c>
      <c r="K216" s="749" t="s">
        <v>976</v>
      </c>
      <c r="L216" s="752">
        <v>29.716666666666669</v>
      </c>
      <c r="M216" s="752">
        <v>27</v>
      </c>
      <c r="N216" s="753">
        <v>802.35</v>
      </c>
    </row>
    <row r="217" spans="1:14" ht="14.4" customHeight="1" x14ac:dyDescent="0.3">
      <c r="A217" s="747" t="s">
        <v>585</v>
      </c>
      <c r="B217" s="748" t="s">
        <v>586</v>
      </c>
      <c r="C217" s="749" t="s">
        <v>599</v>
      </c>
      <c r="D217" s="750" t="s">
        <v>600</v>
      </c>
      <c r="E217" s="751">
        <v>50113001</v>
      </c>
      <c r="F217" s="750" t="s">
        <v>613</v>
      </c>
      <c r="G217" s="749" t="s">
        <v>614</v>
      </c>
      <c r="H217" s="749">
        <v>100560</v>
      </c>
      <c r="I217" s="749">
        <v>560</v>
      </c>
      <c r="J217" s="749" t="s">
        <v>977</v>
      </c>
      <c r="K217" s="749" t="s">
        <v>978</v>
      </c>
      <c r="L217" s="752">
        <v>156.78</v>
      </c>
      <c r="M217" s="752">
        <v>1</v>
      </c>
      <c r="N217" s="753">
        <v>156.78</v>
      </c>
    </row>
    <row r="218" spans="1:14" ht="14.4" customHeight="1" x14ac:dyDescent="0.3">
      <c r="A218" s="747" t="s">
        <v>585</v>
      </c>
      <c r="B218" s="748" t="s">
        <v>586</v>
      </c>
      <c r="C218" s="749" t="s">
        <v>599</v>
      </c>
      <c r="D218" s="750" t="s">
        <v>600</v>
      </c>
      <c r="E218" s="751">
        <v>50113001</v>
      </c>
      <c r="F218" s="750" t="s">
        <v>613</v>
      </c>
      <c r="G218" s="749" t="s">
        <v>614</v>
      </c>
      <c r="H218" s="749">
        <v>29328</v>
      </c>
      <c r="I218" s="749">
        <v>29328</v>
      </c>
      <c r="J218" s="749" t="s">
        <v>979</v>
      </c>
      <c r="K218" s="749" t="s">
        <v>980</v>
      </c>
      <c r="L218" s="752">
        <v>1147.92</v>
      </c>
      <c r="M218" s="752">
        <v>1</v>
      </c>
      <c r="N218" s="753">
        <v>1147.92</v>
      </c>
    </row>
    <row r="219" spans="1:14" ht="14.4" customHeight="1" x14ac:dyDescent="0.3">
      <c r="A219" s="747" t="s">
        <v>585</v>
      </c>
      <c r="B219" s="748" t="s">
        <v>586</v>
      </c>
      <c r="C219" s="749" t="s">
        <v>599</v>
      </c>
      <c r="D219" s="750" t="s">
        <v>600</v>
      </c>
      <c r="E219" s="751">
        <v>50113001</v>
      </c>
      <c r="F219" s="750" t="s">
        <v>613</v>
      </c>
      <c r="G219" s="749" t="s">
        <v>614</v>
      </c>
      <c r="H219" s="749">
        <v>394404</v>
      </c>
      <c r="I219" s="749">
        <v>168373</v>
      </c>
      <c r="J219" s="749" t="s">
        <v>981</v>
      </c>
      <c r="K219" s="749" t="s">
        <v>982</v>
      </c>
      <c r="L219" s="752">
        <v>1147.94</v>
      </c>
      <c r="M219" s="752">
        <v>1</v>
      </c>
      <c r="N219" s="753">
        <v>1147.94</v>
      </c>
    </row>
    <row r="220" spans="1:14" ht="14.4" customHeight="1" x14ac:dyDescent="0.3">
      <c r="A220" s="747" t="s">
        <v>585</v>
      </c>
      <c r="B220" s="748" t="s">
        <v>586</v>
      </c>
      <c r="C220" s="749" t="s">
        <v>599</v>
      </c>
      <c r="D220" s="750" t="s">
        <v>600</v>
      </c>
      <c r="E220" s="751">
        <v>50113001</v>
      </c>
      <c r="F220" s="750" t="s">
        <v>613</v>
      </c>
      <c r="G220" s="749" t="s">
        <v>614</v>
      </c>
      <c r="H220" s="749">
        <v>102963</v>
      </c>
      <c r="I220" s="749">
        <v>2963</v>
      </c>
      <c r="J220" s="749" t="s">
        <v>983</v>
      </c>
      <c r="K220" s="749" t="s">
        <v>984</v>
      </c>
      <c r="L220" s="752">
        <v>97.093333333333305</v>
      </c>
      <c r="M220" s="752">
        <v>6</v>
      </c>
      <c r="N220" s="753">
        <v>582.55999999999983</v>
      </c>
    </row>
    <row r="221" spans="1:14" ht="14.4" customHeight="1" x14ac:dyDescent="0.3">
      <c r="A221" s="747" t="s">
        <v>585</v>
      </c>
      <c r="B221" s="748" t="s">
        <v>586</v>
      </c>
      <c r="C221" s="749" t="s">
        <v>599</v>
      </c>
      <c r="D221" s="750" t="s">
        <v>600</v>
      </c>
      <c r="E221" s="751">
        <v>50113001</v>
      </c>
      <c r="F221" s="750" t="s">
        <v>613</v>
      </c>
      <c r="G221" s="749" t="s">
        <v>614</v>
      </c>
      <c r="H221" s="749">
        <v>100269</v>
      </c>
      <c r="I221" s="749">
        <v>269</v>
      </c>
      <c r="J221" s="749" t="s">
        <v>985</v>
      </c>
      <c r="K221" s="749" t="s">
        <v>986</v>
      </c>
      <c r="L221" s="752">
        <v>40.570000000000007</v>
      </c>
      <c r="M221" s="752">
        <v>2</v>
      </c>
      <c r="N221" s="753">
        <v>81.140000000000015</v>
      </c>
    </row>
    <row r="222" spans="1:14" ht="14.4" customHeight="1" x14ac:dyDescent="0.3">
      <c r="A222" s="747" t="s">
        <v>585</v>
      </c>
      <c r="B222" s="748" t="s">
        <v>586</v>
      </c>
      <c r="C222" s="749" t="s">
        <v>599</v>
      </c>
      <c r="D222" s="750" t="s">
        <v>600</v>
      </c>
      <c r="E222" s="751">
        <v>50113001</v>
      </c>
      <c r="F222" s="750" t="s">
        <v>613</v>
      </c>
      <c r="G222" s="749" t="s">
        <v>587</v>
      </c>
      <c r="H222" s="749">
        <v>210704</v>
      </c>
      <c r="I222" s="749">
        <v>210704</v>
      </c>
      <c r="J222" s="749" t="s">
        <v>987</v>
      </c>
      <c r="K222" s="749" t="s">
        <v>988</v>
      </c>
      <c r="L222" s="752">
        <v>899.97000000000025</v>
      </c>
      <c r="M222" s="752">
        <v>1</v>
      </c>
      <c r="N222" s="753">
        <v>899.97000000000025</v>
      </c>
    </row>
    <row r="223" spans="1:14" ht="14.4" customHeight="1" x14ac:dyDescent="0.3">
      <c r="A223" s="747" t="s">
        <v>585</v>
      </c>
      <c r="B223" s="748" t="s">
        <v>586</v>
      </c>
      <c r="C223" s="749" t="s">
        <v>599</v>
      </c>
      <c r="D223" s="750" t="s">
        <v>600</v>
      </c>
      <c r="E223" s="751">
        <v>50113001</v>
      </c>
      <c r="F223" s="750" t="s">
        <v>613</v>
      </c>
      <c r="G223" s="749" t="s">
        <v>587</v>
      </c>
      <c r="H223" s="749">
        <v>211472</v>
      </c>
      <c r="I223" s="749">
        <v>211472</v>
      </c>
      <c r="J223" s="749" t="s">
        <v>989</v>
      </c>
      <c r="K223" s="749" t="s">
        <v>990</v>
      </c>
      <c r="L223" s="752">
        <v>224.19999999999996</v>
      </c>
      <c r="M223" s="752">
        <v>1</v>
      </c>
      <c r="N223" s="753">
        <v>224.19999999999996</v>
      </c>
    </row>
    <row r="224" spans="1:14" ht="14.4" customHeight="1" x14ac:dyDescent="0.3">
      <c r="A224" s="747" t="s">
        <v>585</v>
      </c>
      <c r="B224" s="748" t="s">
        <v>586</v>
      </c>
      <c r="C224" s="749" t="s">
        <v>599</v>
      </c>
      <c r="D224" s="750" t="s">
        <v>600</v>
      </c>
      <c r="E224" s="751">
        <v>50113001</v>
      </c>
      <c r="F224" s="750" t="s">
        <v>613</v>
      </c>
      <c r="G224" s="749" t="s">
        <v>626</v>
      </c>
      <c r="H224" s="749">
        <v>845220</v>
      </c>
      <c r="I224" s="749">
        <v>101211</v>
      </c>
      <c r="J224" s="749" t="s">
        <v>991</v>
      </c>
      <c r="K224" s="749" t="s">
        <v>992</v>
      </c>
      <c r="L224" s="752">
        <v>219.56769230769234</v>
      </c>
      <c r="M224" s="752">
        <v>13</v>
      </c>
      <c r="N224" s="753">
        <v>2854.3800000000006</v>
      </c>
    </row>
    <row r="225" spans="1:14" ht="14.4" customHeight="1" x14ac:dyDescent="0.3">
      <c r="A225" s="747" t="s">
        <v>585</v>
      </c>
      <c r="B225" s="748" t="s">
        <v>586</v>
      </c>
      <c r="C225" s="749" t="s">
        <v>599</v>
      </c>
      <c r="D225" s="750" t="s">
        <v>600</v>
      </c>
      <c r="E225" s="751">
        <v>50113001</v>
      </c>
      <c r="F225" s="750" t="s">
        <v>613</v>
      </c>
      <c r="G225" s="749" t="s">
        <v>626</v>
      </c>
      <c r="H225" s="749">
        <v>849767</v>
      </c>
      <c r="I225" s="749">
        <v>162012</v>
      </c>
      <c r="J225" s="749" t="s">
        <v>993</v>
      </c>
      <c r="K225" s="749" t="s">
        <v>707</v>
      </c>
      <c r="L225" s="752">
        <v>453.65999999999997</v>
      </c>
      <c r="M225" s="752">
        <v>2</v>
      </c>
      <c r="N225" s="753">
        <v>907.31999999999994</v>
      </c>
    </row>
    <row r="226" spans="1:14" ht="14.4" customHeight="1" x14ac:dyDescent="0.3">
      <c r="A226" s="747" t="s">
        <v>585</v>
      </c>
      <c r="B226" s="748" t="s">
        <v>586</v>
      </c>
      <c r="C226" s="749" t="s">
        <v>599</v>
      </c>
      <c r="D226" s="750" t="s">
        <v>600</v>
      </c>
      <c r="E226" s="751">
        <v>50113001</v>
      </c>
      <c r="F226" s="750" t="s">
        <v>613</v>
      </c>
      <c r="G226" s="749" t="s">
        <v>626</v>
      </c>
      <c r="H226" s="749">
        <v>849831</v>
      </c>
      <c r="I226" s="749">
        <v>162008</v>
      </c>
      <c r="J226" s="749" t="s">
        <v>993</v>
      </c>
      <c r="K226" s="749" t="s">
        <v>937</v>
      </c>
      <c r="L226" s="752">
        <v>170.84666666666666</v>
      </c>
      <c r="M226" s="752">
        <v>3</v>
      </c>
      <c r="N226" s="753">
        <v>512.54</v>
      </c>
    </row>
    <row r="227" spans="1:14" ht="14.4" customHeight="1" x14ac:dyDescent="0.3">
      <c r="A227" s="747" t="s">
        <v>585</v>
      </c>
      <c r="B227" s="748" t="s">
        <v>586</v>
      </c>
      <c r="C227" s="749" t="s">
        <v>599</v>
      </c>
      <c r="D227" s="750" t="s">
        <v>600</v>
      </c>
      <c r="E227" s="751">
        <v>50113001</v>
      </c>
      <c r="F227" s="750" t="s">
        <v>613</v>
      </c>
      <c r="G227" s="749" t="s">
        <v>626</v>
      </c>
      <c r="H227" s="749">
        <v>846340</v>
      </c>
      <c r="I227" s="749">
        <v>122690</v>
      </c>
      <c r="J227" s="749" t="s">
        <v>994</v>
      </c>
      <c r="K227" s="749" t="s">
        <v>707</v>
      </c>
      <c r="L227" s="752">
        <v>277.65999999999997</v>
      </c>
      <c r="M227" s="752">
        <v>2</v>
      </c>
      <c r="N227" s="753">
        <v>555.31999999999994</v>
      </c>
    </row>
    <row r="228" spans="1:14" ht="14.4" customHeight="1" x14ac:dyDescent="0.3">
      <c r="A228" s="747" t="s">
        <v>585</v>
      </c>
      <c r="B228" s="748" t="s">
        <v>586</v>
      </c>
      <c r="C228" s="749" t="s">
        <v>599</v>
      </c>
      <c r="D228" s="750" t="s">
        <v>600</v>
      </c>
      <c r="E228" s="751">
        <v>50113001</v>
      </c>
      <c r="F228" s="750" t="s">
        <v>613</v>
      </c>
      <c r="G228" s="749" t="s">
        <v>626</v>
      </c>
      <c r="H228" s="749">
        <v>845219</v>
      </c>
      <c r="I228" s="749">
        <v>101233</v>
      </c>
      <c r="J228" s="749" t="s">
        <v>995</v>
      </c>
      <c r="K228" s="749" t="s">
        <v>996</v>
      </c>
      <c r="L228" s="752">
        <v>368.25</v>
      </c>
      <c r="M228" s="752">
        <v>1</v>
      </c>
      <c r="N228" s="753">
        <v>368.25</v>
      </c>
    </row>
    <row r="229" spans="1:14" ht="14.4" customHeight="1" x14ac:dyDescent="0.3">
      <c r="A229" s="747" t="s">
        <v>585</v>
      </c>
      <c r="B229" s="748" t="s">
        <v>586</v>
      </c>
      <c r="C229" s="749" t="s">
        <v>599</v>
      </c>
      <c r="D229" s="750" t="s">
        <v>600</v>
      </c>
      <c r="E229" s="751">
        <v>50113001</v>
      </c>
      <c r="F229" s="750" t="s">
        <v>613</v>
      </c>
      <c r="G229" s="749" t="s">
        <v>587</v>
      </c>
      <c r="H229" s="749">
        <v>118167</v>
      </c>
      <c r="I229" s="749">
        <v>18167</v>
      </c>
      <c r="J229" s="749" t="s">
        <v>997</v>
      </c>
      <c r="K229" s="749" t="s">
        <v>998</v>
      </c>
      <c r="L229" s="752">
        <v>231.10800000000003</v>
      </c>
      <c r="M229" s="752">
        <v>5</v>
      </c>
      <c r="N229" s="753">
        <v>1155.5400000000002</v>
      </c>
    </row>
    <row r="230" spans="1:14" ht="14.4" customHeight="1" x14ac:dyDescent="0.3">
      <c r="A230" s="747" t="s">
        <v>585</v>
      </c>
      <c r="B230" s="748" t="s">
        <v>586</v>
      </c>
      <c r="C230" s="749" t="s">
        <v>599</v>
      </c>
      <c r="D230" s="750" t="s">
        <v>600</v>
      </c>
      <c r="E230" s="751">
        <v>50113001</v>
      </c>
      <c r="F230" s="750" t="s">
        <v>613</v>
      </c>
      <c r="G230" s="749" t="s">
        <v>587</v>
      </c>
      <c r="H230" s="749">
        <v>118172</v>
      </c>
      <c r="I230" s="749">
        <v>18172</v>
      </c>
      <c r="J230" s="749" t="s">
        <v>997</v>
      </c>
      <c r="K230" s="749" t="s">
        <v>999</v>
      </c>
      <c r="L230" s="752">
        <v>817.74</v>
      </c>
      <c r="M230" s="752">
        <v>1</v>
      </c>
      <c r="N230" s="753">
        <v>817.74</v>
      </c>
    </row>
    <row r="231" spans="1:14" ht="14.4" customHeight="1" x14ac:dyDescent="0.3">
      <c r="A231" s="747" t="s">
        <v>585</v>
      </c>
      <c r="B231" s="748" t="s">
        <v>586</v>
      </c>
      <c r="C231" s="749" t="s">
        <v>599</v>
      </c>
      <c r="D231" s="750" t="s">
        <v>600</v>
      </c>
      <c r="E231" s="751">
        <v>50113001</v>
      </c>
      <c r="F231" s="750" t="s">
        <v>613</v>
      </c>
      <c r="G231" s="749" t="s">
        <v>626</v>
      </c>
      <c r="H231" s="749">
        <v>178689</v>
      </c>
      <c r="I231" s="749">
        <v>178689</v>
      </c>
      <c r="J231" s="749" t="s">
        <v>1000</v>
      </c>
      <c r="K231" s="749" t="s">
        <v>1001</v>
      </c>
      <c r="L231" s="752">
        <v>97.759999999999991</v>
      </c>
      <c r="M231" s="752">
        <v>2</v>
      </c>
      <c r="N231" s="753">
        <v>195.51999999999998</v>
      </c>
    </row>
    <row r="232" spans="1:14" ht="14.4" customHeight="1" x14ac:dyDescent="0.3">
      <c r="A232" s="747" t="s">
        <v>585</v>
      </c>
      <c r="B232" s="748" t="s">
        <v>586</v>
      </c>
      <c r="C232" s="749" t="s">
        <v>599</v>
      </c>
      <c r="D232" s="750" t="s">
        <v>600</v>
      </c>
      <c r="E232" s="751">
        <v>50113001</v>
      </c>
      <c r="F232" s="750" t="s">
        <v>613</v>
      </c>
      <c r="G232" s="749" t="s">
        <v>614</v>
      </c>
      <c r="H232" s="749">
        <v>100584</v>
      </c>
      <c r="I232" s="749">
        <v>584</v>
      </c>
      <c r="J232" s="749" t="s">
        <v>1002</v>
      </c>
      <c r="K232" s="749" t="s">
        <v>1003</v>
      </c>
      <c r="L232" s="752">
        <v>73.70999999999998</v>
      </c>
      <c r="M232" s="752">
        <v>2</v>
      </c>
      <c r="N232" s="753">
        <v>147.41999999999996</v>
      </c>
    </row>
    <row r="233" spans="1:14" ht="14.4" customHeight="1" x14ac:dyDescent="0.3">
      <c r="A233" s="747" t="s">
        <v>585</v>
      </c>
      <c r="B233" s="748" t="s">
        <v>586</v>
      </c>
      <c r="C233" s="749" t="s">
        <v>599</v>
      </c>
      <c r="D233" s="750" t="s">
        <v>600</v>
      </c>
      <c r="E233" s="751">
        <v>50113001</v>
      </c>
      <c r="F233" s="750" t="s">
        <v>613</v>
      </c>
      <c r="G233" s="749" t="s">
        <v>614</v>
      </c>
      <c r="H233" s="749">
        <v>118304</v>
      </c>
      <c r="I233" s="749">
        <v>18304</v>
      </c>
      <c r="J233" s="749" t="s">
        <v>1004</v>
      </c>
      <c r="K233" s="749" t="s">
        <v>1005</v>
      </c>
      <c r="L233" s="752">
        <v>185.61</v>
      </c>
      <c r="M233" s="752">
        <v>4</v>
      </c>
      <c r="N233" s="753">
        <v>742.44</v>
      </c>
    </row>
    <row r="234" spans="1:14" ht="14.4" customHeight="1" x14ac:dyDescent="0.3">
      <c r="A234" s="747" t="s">
        <v>585</v>
      </c>
      <c r="B234" s="748" t="s">
        <v>586</v>
      </c>
      <c r="C234" s="749" t="s">
        <v>599</v>
      </c>
      <c r="D234" s="750" t="s">
        <v>600</v>
      </c>
      <c r="E234" s="751">
        <v>50113001</v>
      </c>
      <c r="F234" s="750" t="s">
        <v>613</v>
      </c>
      <c r="G234" s="749" t="s">
        <v>614</v>
      </c>
      <c r="H234" s="749">
        <v>118305</v>
      </c>
      <c r="I234" s="749">
        <v>18305</v>
      </c>
      <c r="J234" s="749" t="s">
        <v>1004</v>
      </c>
      <c r="K234" s="749" t="s">
        <v>1006</v>
      </c>
      <c r="L234" s="752">
        <v>242</v>
      </c>
      <c r="M234" s="752">
        <v>38</v>
      </c>
      <c r="N234" s="753">
        <v>9196</v>
      </c>
    </row>
    <row r="235" spans="1:14" ht="14.4" customHeight="1" x14ac:dyDescent="0.3">
      <c r="A235" s="747" t="s">
        <v>585</v>
      </c>
      <c r="B235" s="748" t="s">
        <v>586</v>
      </c>
      <c r="C235" s="749" t="s">
        <v>599</v>
      </c>
      <c r="D235" s="750" t="s">
        <v>600</v>
      </c>
      <c r="E235" s="751">
        <v>50113001</v>
      </c>
      <c r="F235" s="750" t="s">
        <v>613</v>
      </c>
      <c r="G235" s="749" t="s">
        <v>614</v>
      </c>
      <c r="H235" s="749">
        <v>159357</v>
      </c>
      <c r="I235" s="749">
        <v>59357</v>
      </c>
      <c r="J235" s="749" t="s">
        <v>1007</v>
      </c>
      <c r="K235" s="749" t="s">
        <v>1008</v>
      </c>
      <c r="L235" s="752">
        <v>188.88</v>
      </c>
      <c r="M235" s="752">
        <v>1</v>
      </c>
      <c r="N235" s="753">
        <v>188.88</v>
      </c>
    </row>
    <row r="236" spans="1:14" ht="14.4" customHeight="1" x14ac:dyDescent="0.3">
      <c r="A236" s="747" t="s">
        <v>585</v>
      </c>
      <c r="B236" s="748" t="s">
        <v>586</v>
      </c>
      <c r="C236" s="749" t="s">
        <v>599</v>
      </c>
      <c r="D236" s="750" t="s">
        <v>600</v>
      </c>
      <c r="E236" s="751">
        <v>50113001</v>
      </c>
      <c r="F236" s="750" t="s">
        <v>613</v>
      </c>
      <c r="G236" s="749" t="s">
        <v>587</v>
      </c>
      <c r="H236" s="749">
        <v>14710</v>
      </c>
      <c r="I236" s="749">
        <v>14710</v>
      </c>
      <c r="J236" s="749" t="s">
        <v>1009</v>
      </c>
      <c r="K236" s="749" t="s">
        <v>1010</v>
      </c>
      <c r="L236" s="752">
        <v>119.69499999999999</v>
      </c>
      <c r="M236" s="752">
        <v>4</v>
      </c>
      <c r="N236" s="753">
        <v>478.78</v>
      </c>
    </row>
    <row r="237" spans="1:14" ht="14.4" customHeight="1" x14ac:dyDescent="0.3">
      <c r="A237" s="747" t="s">
        <v>585</v>
      </c>
      <c r="B237" s="748" t="s">
        <v>586</v>
      </c>
      <c r="C237" s="749" t="s">
        <v>599</v>
      </c>
      <c r="D237" s="750" t="s">
        <v>600</v>
      </c>
      <c r="E237" s="751">
        <v>50113001</v>
      </c>
      <c r="F237" s="750" t="s">
        <v>613</v>
      </c>
      <c r="G237" s="749" t="s">
        <v>587</v>
      </c>
      <c r="H237" s="749">
        <v>114709</v>
      </c>
      <c r="I237" s="749">
        <v>14709</v>
      </c>
      <c r="J237" s="749" t="s">
        <v>1009</v>
      </c>
      <c r="K237" s="749" t="s">
        <v>1011</v>
      </c>
      <c r="L237" s="752">
        <v>72.690000000000026</v>
      </c>
      <c r="M237" s="752">
        <v>1</v>
      </c>
      <c r="N237" s="753">
        <v>72.690000000000026</v>
      </c>
    </row>
    <row r="238" spans="1:14" ht="14.4" customHeight="1" x14ac:dyDescent="0.3">
      <c r="A238" s="747" t="s">
        <v>585</v>
      </c>
      <c r="B238" s="748" t="s">
        <v>586</v>
      </c>
      <c r="C238" s="749" t="s">
        <v>599</v>
      </c>
      <c r="D238" s="750" t="s">
        <v>600</v>
      </c>
      <c r="E238" s="751">
        <v>50113001</v>
      </c>
      <c r="F238" s="750" t="s">
        <v>613</v>
      </c>
      <c r="G238" s="749" t="s">
        <v>614</v>
      </c>
      <c r="H238" s="749">
        <v>114958</v>
      </c>
      <c r="I238" s="749">
        <v>14958</v>
      </c>
      <c r="J238" s="749" t="s">
        <v>1012</v>
      </c>
      <c r="K238" s="749" t="s">
        <v>1013</v>
      </c>
      <c r="L238" s="752">
        <v>32.880000000000003</v>
      </c>
      <c r="M238" s="752">
        <v>2</v>
      </c>
      <c r="N238" s="753">
        <v>65.760000000000005</v>
      </c>
    </row>
    <row r="239" spans="1:14" ht="14.4" customHeight="1" x14ac:dyDescent="0.3">
      <c r="A239" s="747" t="s">
        <v>585</v>
      </c>
      <c r="B239" s="748" t="s">
        <v>586</v>
      </c>
      <c r="C239" s="749" t="s">
        <v>599</v>
      </c>
      <c r="D239" s="750" t="s">
        <v>600</v>
      </c>
      <c r="E239" s="751">
        <v>50113001</v>
      </c>
      <c r="F239" s="750" t="s">
        <v>613</v>
      </c>
      <c r="G239" s="749" t="s">
        <v>614</v>
      </c>
      <c r="H239" s="749">
        <v>845467</v>
      </c>
      <c r="I239" s="749">
        <v>114360</v>
      </c>
      <c r="J239" s="749" t="s">
        <v>1014</v>
      </c>
      <c r="K239" s="749" t="s">
        <v>1015</v>
      </c>
      <c r="L239" s="752">
        <v>68.320000000000007</v>
      </c>
      <c r="M239" s="752">
        <v>1</v>
      </c>
      <c r="N239" s="753">
        <v>68.320000000000007</v>
      </c>
    </row>
    <row r="240" spans="1:14" ht="14.4" customHeight="1" x14ac:dyDescent="0.3">
      <c r="A240" s="747" t="s">
        <v>585</v>
      </c>
      <c r="B240" s="748" t="s">
        <v>586</v>
      </c>
      <c r="C240" s="749" t="s">
        <v>599</v>
      </c>
      <c r="D240" s="750" t="s">
        <v>600</v>
      </c>
      <c r="E240" s="751">
        <v>50113001</v>
      </c>
      <c r="F240" s="750" t="s">
        <v>613</v>
      </c>
      <c r="G240" s="749" t="s">
        <v>626</v>
      </c>
      <c r="H240" s="749">
        <v>145567</v>
      </c>
      <c r="I240" s="749">
        <v>145567</v>
      </c>
      <c r="J240" s="749" t="s">
        <v>1016</v>
      </c>
      <c r="K240" s="749" t="s">
        <v>625</v>
      </c>
      <c r="L240" s="752">
        <v>106.71000000000002</v>
      </c>
      <c r="M240" s="752">
        <v>3</v>
      </c>
      <c r="N240" s="753">
        <v>320.13000000000005</v>
      </c>
    </row>
    <row r="241" spans="1:14" ht="14.4" customHeight="1" x14ac:dyDescent="0.3">
      <c r="A241" s="747" t="s">
        <v>585</v>
      </c>
      <c r="B241" s="748" t="s">
        <v>586</v>
      </c>
      <c r="C241" s="749" t="s">
        <v>599</v>
      </c>
      <c r="D241" s="750" t="s">
        <v>600</v>
      </c>
      <c r="E241" s="751">
        <v>50113001</v>
      </c>
      <c r="F241" s="750" t="s">
        <v>613</v>
      </c>
      <c r="G241" s="749" t="s">
        <v>626</v>
      </c>
      <c r="H241" s="749">
        <v>850155</v>
      </c>
      <c r="I241" s="749">
        <v>145574</v>
      </c>
      <c r="J241" s="749" t="s">
        <v>1016</v>
      </c>
      <c r="K241" s="749" t="s">
        <v>1017</v>
      </c>
      <c r="L241" s="752">
        <v>363.15</v>
      </c>
      <c r="M241" s="752">
        <v>2</v>
      </c>
      <c r="N241" s="753">
        <v>726.3</v>
      </c>
    </row>
    <row r="242" spans="1:14" ht="14.4" customHeight="1" x14ac:dyDescent="0.3">
      <c r="A242" s="747" t="s">
        <v>585</v>
      </c>
      <c r="B242" s="748" t="s">
        <v>586</v>
      </c>
      <c r="C242" s="749" t="s">
        <v>599</v>
      </c>
      <c r="D242" s="750" t="s">
        <v>600</v>
      </c>
      <c r="E242" s="751">
        <v>50113001</v>
      </c>
      <c r="F242" s="750" t="s">
        <v>613</v>
      </c>
      <c r="G242" s="749" t="s">
        <v>626</v>
      </c>
      <c r="H242" s="749">
        <v>145583</v>
      </c>
      <c r="I242" s="749">
        <v>145583</v>
      </c>
      <c r="J242" s="749" t="s">
        <v>1018</v>
      </c>
      <c r="K242" s="749" t="s">
        <v>1019</v>
      </c>
      <c r="L242" s="752">
        <v>163.11333333333332</v>
      </c>
      <c r="M242" s="752">
        <v>3</v>
      </c>
      <c r="N242" s="753">
        <v>489.34</v>
      </c>
    </row>
    <row r="243" spans="1:14" ht="14.4" customHeight="1" x14ac:dyDescent="0.3">
      <c r="A243" s="747" t="s">
        <v>585</v>
      </c>
      <c r="B243" s="748" t="s">
        <v>586</v>
      </c>
      <c r="C243" s="749" t="s">
        <v>599</v>
      </c>
      <c r="D243" s="750" t="s">
        <v>600</v>
      </c>
      <c r="E243" s="751">
        <v>50113001</v>
      </c>
      <c r="F243" s="750" t="s">
        <v>613</v>
      </c>
      <c r="G243" s="749" t="s">
        <v>614</v>
      </c>
      <c r="H243" s="749">
        <v>192086</v>
      </c>
      <c r="I243" s="749">
        <v>92086</v>
      </c>
      <c r="J243" s="749" t="s">
        <v>1020</v>
      </c>
      <c r="K243" s="749" t="s">
        <v>1021</v>
      </c>
      <c r="L243" s="752">
        <v>133.84999999999994</v>
      </c>
      <c r="M243" s="752">
        <v>2</v>
      </c>
      <c r="N243" s="753">
        <v>267.69999999999987</v>
      </c>
    </row>
    <row r="244" spans="1:14" ht="14.4" customHeight="1" x14ac:dyDescent="0.3">
      <c r="A244" s="747" t="s">
        <v>585</v>
      </c>
      <c r="B244" s="748" t="s">
        <v>586</v>
      </c>
      <c r="C244" s="749" t="s">
        <v>599</v>
      </c>
      <c r="D244" s="750" t="s">
        <v>600</v>
      </c>
      <c r="E244" s="751">
        <v>50113001</v>
      </c>
      <c r="F244" s="750" t="s">
        <v>613</v>
      </c>
      <c r="G244" s="749" t="s">
        <v>614</v>
      </c>
      <c r="H244" s="749">
        <v>147712</v>
      </c>
      <c r="I244" s="749">
        <v>47712</v>
      </c>
      <c r="J244" s="749" t="s">
        <v>1022</v>
      </c>
      <c r="K244" s="749" t="s">
        <v>1023</v>
      </c>
      <c r="L244" s="752">
        <v>224.43999999999997</v>
      </c>
      <c r="M244" s="752">
        <v>1</v>
      </c>
      <c r="N244" s="753">
        <v>224.43999999999997</v>
      </c>
    </row>
    <row r="245" spans="1:14" ht="14.4" customHeight="1" x14ac:dyDescent="0.3">
      <c r="A245" s="747" t="s">
        <v>585</v>
      </c>
      <c r="B245" s="748" t="s">
        <v>586</v>
      </c>
      <c r="C245" s="749" t="s">
        <v>599</v>
      </c>
      <c r="D245" s="750" t="s">
        <v>600</v>
      </c>
      <c r="E245" s="751">
        <v>50113001</v>
      </c>
      <c r="F245" s="750" t="s">
        <v>613</v>
      </c>
      <c r="G245" s="749" t="s">
        <v>626</v>
      </c>
      <c r="H245" s="749">
        <v>191922</v>
      </c>
      <c r="I245" s="749">
        <v>191922</v>
      </c>
      <c r="J245" s="749" t="s">
        <v>1024</v>
      </c>
      <c r="K245" s="749" t="s">
        <v>1025</v>
      </c>
      <c r="L245" s="752">
        <v>92.430000000000021</v>
      </c>
      <c r="M245" s="752">
        <v>3</v>
      </c>
      <c r="N245" s="753">
        <v>277.29000000000008</v>
      </c>
    </row>
    <row r="246" spans="1:14" ht="14.4" customHeight="1" x14ac:dyDescent="0.3">
      <c r="A246" s="747" t="s">
        <v>585</v>
      </c>
      <c r="B246" s="748" t="s">
        <v>586</v>
      </c>
      <c r="C246" s="749" t="s">
        <v>599</v>
      </c>
      <c r="D246" s="750" t="s">
        <v>600</v>
      </c>
      <c r="E246" s="751">
        <v>50113001</v>
      </c>
      <c r="F246" s="750" t="s">
        <v>613</v>
      </c>
      <c r="G246" s="749" t="s">
        <v>614</v>
      </c>
      <c r="H246" s="749">
        <v>208204</v>
      </c>
      <c r="I246" s="749">
        <v>208204</v>
      </c>
      <c r="J246" s="749" t="s">
        <v>1026</v>
      </c>
      <c r="K246" s="749" t="s">
        <v>1027</v>
      </c>
      <c r="L246" s="752">
        <v>48.98</v>
      </c>
      <c r="M246" s="752">
        <v>2</v>
      </c>
      <c r="N246" s="753">
        <v>97.96</v>
      </c>
    </row>
    <row r="247" spans="1:14" ht="14.4" customHeight="1" x14ac:dyDescent="0.3">
      <c r="A247" s="747" t="s">
        <v>585</v>
      </c>
      <c r="B247" s="748" t="s">
        <v>586</v>
      </c>
      <c r="C247" s="749" t="s">
        <v>599</v>
      </c>
      <c r="D247" s="750" t="s">
        <v>600</v>
      </c>
      <c r="E247" s="751">
        <v>50113001</v>
      </c>
      <c r="F247" s="750" t="s">
        <v>613</v>
      </c>
      <c r="G247" s="749" t="s">
        <v>614</v>
      </c>
      <c r="H247" s="749">
        <v>208207</v>
      </c>
      <c r="I247" s="749">
        <v>208207</v>
      </c>
      <c r="J247" s="749" t="s">
        <v>1028</v>
      </c>
      <c r="K247" s="749" t="s">
        <v>1029</v>
      </c>
      <c r="L247" s="752">
        <v>81.094999999999999</v>
      </c>
      <c r="M247" s="752">
        <v>2</v>
      </c>
      <c r="N247" s="753">
        <v>162.19</v>
      </c>
    </row>
    <row r="248" spans="1:14" ht="14.4" customHeight="1" x14ac:dyDescent="0.3">
      <c r="A248" s="747" t="s">
        <v>585</v>
      </c>
      <c r="B248" s="748" t="s">
        <v>586</v>
      </c>
      <c r="C248" s="749" t="s">
        <v>599</v>
      </c>
      <c r="D248" s="750" t="s">
        <v>600</v>
      </c>
      <c r="E248" s="751">
        <v>50113001</v>
      </c>
      <c r="F248" s="750" t="s">
        <v>613</v>
      </c>
      <c r="G248" s="749" t="s">
        <v>626</v>
      </c>
      <c r="H248" s="749">
        <v>109709</v>
      </c>
      <c r="I248" s="749">
        <v>9709</v>
      </c>
      <c r="J248" s="749" t="s">
        <v>1030</v>
      </c>
      <c r="K248" s="749" t="s">
        <v>1031</v>
      </c>
      <c r="L248" s="752">
        <v>85.895454545454555</v>
      </c>
      <c r="M248" s="752">
        <v>22</v>
      </c>
      <c r="N248" s="753">
        <v>1889.7000000000003</v>
      </c>
    </row>
    <row r="249" spans="1:14" ht="14.4" customHeight="1" x14ac:dyDescent="0.3">
      <c r="A249" s="747" t="s">
        <v>585</v>
      </c>
      <c r="B249" s="748" t="s">
        <v>586</v>
      </c>
      <c r="C249" s="749" t="s">
        <v>599</v>
      </c>
      <c r="D249" s="750" t="s">
        <v>600</v>
      </c>
      <c r="E249" s="751">
        <v>50113001</v>
      </c>
      <c r="F249" s="750" t="s">
        <v>613</v>
      </c>
      <c r="G249" s="749" t="s">
        <v>614</v>
      </c>
      <c r="H249" s="749">
        <v>194852</v>
      </c>
      <c r="I249" s="749">
        <v>94852</v>
      </c>
      <c r="J249" s="749" t="s">
        <v>1032</v>
      </c>
      <c r="K249" s="749" t="s">
        <v>1033</v>
      </c>
      <c r="L249" s="752">
        <v>1030.5799999999997</v>
      </c>
      <c r="M249" s="752">
        <v>2</v>
      </c>
      <c r="N249" s="753">
        <v>2061.1599999999994</v>
      </c>
    </row>
    <row r="250" spans="1:14" ht="14.4" customHeight="1" x14ac:dyDescent="0.3">
      <c r="A250" s="747" t="s">
        <v>585</v>
      </c>
      <c r="B250" s="748" t="s">
        <v>586</v>
      </c>
      <c r="C250" s="749" t="s">
        <v>599</v>
      </c>
      <c r="D250" s="750" t="s">
        <v>600</v>
      </c>
      <c r="E250" s="751">
        <v>50113001</v>
      </c>
      <c r="F250" s="750" t="s">
        <v>613</v>
      </c>
      <c r="G250" s="749" t="s">
        <v>614</v>
      </c>
      <c r="H250" s="749">
        <v>119653</v>
      </c>
      <c r="I250" s="749">
        <v>119653</v>
      </c>
      <c r="J250" s="749" t="s">
        <v>1034</v>
      </c>
      <c r="K250" s="749" t="s">
        <v>1035</v>
      </c>
      <c r="L250" s="752">
        <v>157.38</v>
      </c>
      <c r="M250" s="752">
        <v>3</v>
      </c>
      <c r="N250" s="753">
        <v>472.14</v>
      </c>
    </row>
    <row r="251" spans="1:14" ht="14.4" customHeight="1" x14ac:dyDescent="0.3">
      <c r="A251" s="747" t="s">
        <v>585</v>
      </c>
      <c r="B251" s="748" t="s">
        <v>586</v>
      </c>
      <c r="C251" s="749" t="s">
        <v>599</v>
      </c>
      <c r="D251" s="750" t="s">
        <v>600</v>
      </c>
      <c r="E251" s="751">
        <v>50113001</v>
      </c>
      <c r="F251" s="750" t="s">
        <v>613</v>
      </c>
      <c r="G251" s="749" t="s">
        <v>614</v>
      </c>
      <c r="H251" s="749">
        <v>848866</v>
      </c>
      <c r="I251" s="749">
        <v>119654</v>
      </c>
      <c r="J251" s="749" t="s">
        <v>1034</v>
      </c>
      <c r="K251" s="749" t="s">
        <v>1036</v>
      </c>
      <c r="L251" s="752">
        <v>253.7466666666667</v>
      </c>
      <c r="M251" s="752">
        <v>3</v>
      </c>
      <c r="N251" s="753">
        <v>761.24000000000012</v>
      </c>
    </row>
    <row r="252" spans="1:14" ht="14.4" customHeight="1" x14ac:dyDescent="0.3">
      <c r="A252" s="747" t="s">
        <v>585</v>
      </c>
      <c r="B252" s="748" t="s">
        <v>586</v>
      </c>
      <c r="C252" s="749" t="s">
        <v>599</v>
      </c>
      <c r="D252" s="750" t="s">
        <v>600</v>
      </c>
      <c r="E252" s="751">
        <v>50113001</v>
      </c>
      <c r="F252" s="750" t="s">
        <v>613</v>
      </c>
      <c r="G252" s="749" t="s">
        <v>626</v>
      </c>
      <c r="H252" s="749">
        <v>848251</v>
      </c>
      <c r="I252" s="749">
        <v>122632</v>
      </c>
      <c r="J252" s="749" t="s">
        <v>1037</v>
      </c>
      <c r="K252" s="749" t="s">
        <v>1038</v>
      </c>
      <c r="L252" s="752">
        <v>210.46</v>
      </c>
      <c r="M252" s="752">
        <v>1</v>
      </c>
      <c r="N252" s="753">
        <v>210.46</v>
      </c>
    </row>
    <row r="253" spans="1:14" ht="14.4" customHeight="1" x14ac:dyDescent="0.3">
      <c r="A253" s="747" t="s">
        <v>585</v>
      </c>
      <c r="B253" s="748" t="s">
        <v>586</v>
      </c>
      <c r="C253" s="749" t="s">
        <v>599</v>
      </c>
      <c r="D253" s="750" t="s">
        <v>600</v>
      </c>
      <c r="E253" s="751">
        <v>50113001</v>
      </c>
      <c r="F253" s="750" t="s">
        <v>613</v>
      </c>
      <c r="G253" s="749" t="s">
        <v>614</v>
      </c>
      <c r="H253" s="749">
        <v>844145</v>
      </c>
      <c r="I253" s="749">
        <v>56350</v>
      </c>
      <c r="J253" s="749" t="s">
        <v>1039</v>
      </c>
      <c r="K253" s="749" t="s">
        <v>1040</v>
      </c>
      <c r="L253" s="752">
        <v>35.526250000000005</v>
      </c>
      <c r="M253" s="752">
        <v>8</v>
      </c>
      <c r="N253" s="753">
        <v>284.21000000000004</v>
      </c>
    </row>
    <row r="254" spans="1:14" ht="14.4" customHeight="1" x14ac:dyDescent="0.3">
      <c r="A254" s="747" t="s">
        <v>585</v>
      </c>
      <c r="B254" s="748" t="s">
        <v>586</v>
      </c>
      <c r="C254" s="749" t="s">
        <v>599</v>
      </c>
      <c r="D254" s="750" t="s">
        <v>600</v>
      </c>
      <c r="E254" s="751">
        <v>50113001</v>
      </c>
      <c r="F254" s="750" t="s">
        <v>613</v>
      </c>
      <c r="G254" s="749" t="s">
        <v>614</v>
      </c>
      <c r="H254" s="749">
        <v>188848</v>
      </c>
      <c r="I254" s="749">
        <v>188848</v>
      </c>
      <c r="J254" s="749" t="s">
        <v>1041</v>
      </c>
      <c r="K254" s="749" t="s">
        <v>1042</v>
      </c>
      <c r="L254" s="752">
        <v>23.445</v>
      </c>
      <c r="M254" s="752">
        <v>2</v>
      </c>
      <c r="N254" s="753">
        <v>46.89</v>
      </c>
    </row>
    <row r="255" spans="1:14" ht="14.4" customHeight="1" x14ac:dyDescent="0.3">
      <c r="A255" s="747" t="s">
        <v>585</v>
      </c>
      <c r="B255" s="748" t="s">
        <v>586</v>
      </c>
      <c r="C255" s="749" t="s">
        <v>599</v>
      </c>
      <c r="D255" s="750" t="s">
        <v>600</v>
      </c>
      <c r="E255" s="751">
        <v>50113001</v>
      </c>
      <c r="F255" s="750" t="s">
        <v>613</v>
      </c>
      <c r="G255" s="749" t="s">
        <v>614</v>
      </c>
      <c r="H255" s="749">
        <v>188850</v>
      </c>
      <c r="I255" s="749">
        <v>188850</v>
      </c>
      <c r="J255" s="749" t="s">
        <v>1041</v>
      </c>
      <c r="K255" s="749" t="s">
        <v>1043</v>
      </c>
      <c r="L255" s="752">
        <v>38.890000000000008</v>
      </c>
      <c r="M255" s="752">
        <v>3</v>
      </c>
      <c r="N255" s="753">
        <v>116.67000000000002</v>
      </c>
    </row>
    <row r="256" spans="1:14" ht="14.4" customHeight="1" x14ac:dyDescent="0.3">
      <c r="A256" s="747" t="s">
        <v>585</v>
      </c>
      <c r="B256" s="748" t="s">
        <v>586</v>
      </c>
      <c r="C256" s="749" t="s">
        <v>599</v>
      </c>
      <c r="D256" s="750" t="s">
        <v>600</v>
      </c>
      <c r="E256" s="751">
        <v>50113001</v>
      </c>
      <c r="F256" s="750" t="s">
        <v>613</v>
      </c>
      <c r="G256" s="749" t="s">
        <v>626</v>
      </c>
      <c r="H256" s="749">
        <v>130779</v>
      </c>
      <c r="I256" s="749">
        <v>30779</v>
      </c>
      <c r="J256" s="749" t="s">
        <v>1044</v>
      </c>
      <c r="K256" s="749" t="s">
        <v>1045</v>
      </c>
      <c r="L256" s="752">
        <v>147.76</v>
      </c>
      <c r="M256" s="752">
        <v>4</v>
      </c>
      <c r="N256" s="753">
        <v>591.04</v>
      </c>
    </row>
    <row r="257" spans="1:14" ht="14.4" customHeight="1" x14ac:dyDescent="0.3">
      <c r="A257" s="747" t="s">
        <v>585</v>
      </c>
      <c r="B257" s="748" t="s">
        <v>586</v>
      </c>
      <c r="C257" s="749" t="s">
        <v>599</v>
      </c>
      <c r="D257" s="750" t="s">
        <v>600</v>
      </c>
      <c r="E257" s="751">
        <v>50113001</v>
      </c>
      <c r="F257" s="750" t="s">
        <v>613</v>
      </c>
      <c r="G257" s="749" t="s">
        <v>614</v>
      </c>
      <c r="H257" s="749">
        <v>988179</v>
      </c>
      <c r="I257" s="749">
        <v>0</v>
      </c>
      <c r="J257" s="749" t="s">
        <v>1046</v>
      </c>
      <c r="K257" s="749" t="s">
        <v>587</v>
      </c>
      <c r="L257" s="752">
        <v>87.347777777777779</v>
      </c>
      <c r="M257" s="752">
        <v>9</v>
      </c>
      <c r="N257" s="753">
        <v>786.13</v>
      </c>
    </row>
    <row r="258" spans="1:14" ht="14.4" customHeight="1" x14ac:dyDescent="0.3">
      <c r="A258" s="747" t="s">
        <v>585</v>
      </c>
      <c r="B258" s="748" t="s">
        <v>586</v>
      </c>
      <c r="C258" s="749" t="s">
        <v>599</v>
      </c>
      <c r="D258" s="750" t="s">
        <v>600</v>
      </c>
      <c r="E258" s="751">
        <v>50113001</v>
      </c>
      <c r="F258" s="750" t="s">
        <v>613</v>
      </c>
      <c r="G258" s="749" t="s">
        <v>614</v>
      </c>
      <c r="H258" s="749">
        <v>103688</v>
      </c>
      <c r="I258" s="749">
        <v>3688</v>
      </c>
      <c r="J258" s="749" t="s">
        <v>1047</v>
      </c>
      <c r="K258" s="749" t="s">
        <v>1048</v>
      </c>
      <c r="L258" s="752">
        <v>54.503043478260878</v>
      </c>
      <c r="M258" s="752">
        <v>23</v>
      </c>
      <c r="N258" s="753">
        <v>1253.5700000000002</v>
      </c>
    </row>
    <row r="259" spans="1:14" ht="14.4" customHeight="1" x14ac:dyDescent="0.3">
      <c r="A259" s="747" t="s">
        <v>585</v>
      </c>
      <c r="B259" s="748" t="s">
        <v>586</v>
      </c>
      <c r="C259" s="749" t="s">
        <v>599</v>
      </c>
      <c r="D259" s="750" t="s">
        <v>600</v>
      </c>
      <c r="E259" s="751">
        <v>50113001</v>
      </c>
      <c r="F259" s="750" t="s">
        <v>613</v>
      </c>
      <c r="G259" s="749" t="s">
        <v>614</v>
      </c>
      <c r="H259" s="749">
        <v>225261</v>
      </c>
      <c r="I259" s="749">
        <v>225261</v>
      </c>
      <c r="J259" s="749" t="s">
        <v>1049</v>
      </c>
      <c r="K259" s="749" t="s">
        <v>1050</v>
      </c>
      <c r="L259" s="752">
        <v>58.23599999999999</v>
      </c>
      <c r="M259" s="752">
        <v>10</v>
      </c>
      <c r="N259" s="753">
        <v>582.3599999999999</v>
      </c>
    </row>
    <row r="260" spans="1:14" ht="14.4" customHeight="1" x14ac:dyDescent="0.3">
      <c r="A260" s="747" t="s">
        <v>585</v>
      </c>
      <c r="B260" s="748" t="s">
        <v>586</v>
      </c>
      <c r="C260" s="749" t="s">
        <v>599</v>
      </c>
      <c r="D260" s="750" t="s">
        <v>600</v>
      </c>
      <c r="E260" s="751">
        <v>50113001</v>
      </c>
      <c r="F260" s="750" t="s">
        <v>613</v>
      </c>
      <c r="G260" s="749" t="s">
        <v>614</v>
      </c>
      <c r="H260" s="749">
        <v>100612</v>
      </c>
      <c r="I260" s="749">
        <v>612</v>
      </c>
      <c r="J260" s="749" t="s">
        <v>1051</v>
      </c>
      <c r="K260" s="749" t="s">
        <v>664</v>
      </c>
      <c r="L260" s="752">
        <v>67.659999999999968</v>
      </c>
      <c r="M260" s="752">
        <v>2</v>
      </c>
      <c r="N260" s="753">
        <v>135.31999999999994</v>
      </c>
    </row>
    <row r="261" spans="1:14" ht="14.4" customHeight="1" x14ac:dyDescent="0.3">
      <c r="A261" s="747" t="s">
        <v>585</v>
      </c>
      <c r="B261" s="748" t="s">
        <v>586</v>
      </c>
      <c r="C261" s="749" t="s">
        <v>599</v>
      </c>
      <c r="D261" s="750" t="s">
        <v>600</v>
      </c>
      <c r="E261" s="751">
        <v>50113001</v>
      </c>
      <c r="F261" s="750" t="s">
        <v>613</v>
      </c>
      <c r="G261" s="749" t="s">
        <v>614</v>
      </c>
      <c r="H261" s="749">
        <v>128178</v>
      </c>
      <c r="I261" s="749">
        <v>28178</v>
      </c>
      <c r="J261" s="749" t="s">
        <v>1052</v>
      </c>
      <c r="K261" s="749" t="s">
        <v>1053</v>
      </c>
      <c r="L261" s="752">
        <v>1317.3300000000002</v>
      </c>
      <c r="M261" s="752">
        <v>1</v>
      </c>
      <c r="N261" s="753">
        <v>1317.3300000000002</v>
      </c>
    </row>
    <row r="262" spans="1:14" ht="14.4" customHeight="1" x14ac:dyDescent="0.3">
      <c r="A262" s="747" t="s">
        <v>585</v>
      </c>
      <c r="B262" s="748" t="s">
        <v>586</v>
      </c>
      <c r="C262" s="749" t="s">
        <v>599</v>
      </c>
      <c r="D262" s="750" t="s">
        <v>600</v>
      </c>
      <c r="E262" s="751">
        <v>50113001</v>
      </c>
      <c r="F262" s="750" t="s">
        <v>613</v>
      </c>
      <c r="G262" s="749" t="s">
        <v>614</v>
      </c>
      <c r="H262" s="749">
        <v>395294</v>
      </c>
      <c r="I262" s="749">
        <v>180306</v>
      </c>
      <c r="J262" s="749" t="s">
        <v>1054</v>
      </c>
      <c r="K262" s="749" t="s">
        <v>1055</v>
      </c>
      <c r="L262" s="752">
        <v>175.67714285714285</v>
      </c>
      <c r="M262" s="752">
        <v>14</v>
      </c>
      <c r="N262" s="753">
        <v>2459.48</v>
      </c>
    </row>
    <row r="263" spans="1:14" ht="14.4" customHeight="1" x14ac:dyDescent="0.3">
      <c r="A263" s="747" t="s">
        <v>585</v>
      </c>
      <c r="B263" s="748" t="s">
        <v>586</v>
      </c>
      <c r="C263" s="749" t="s">
        <v>599</v>
      </c>
      <c r="D263" s="750" t="s">
        <v>600</v>
      </c>
      <c r="E263" s="751">
        <v>50113001</v>
      </c>
      <c r="F263" s="750" t="s">
        <v>613</v>
      </c>
      <c r="G263" s="749" t="s">
        <v>626</v>
      </c>
      <c r="H263" s="749">
        <v>158191</v>
      </c>
      <c r="I263" s="749">
        <v>158191</v>
      </c>
      <c r="J263" s="749" t="s">
        <v>1056</v>
      </c>
      <c r="K263" s="749" t="s">
        <v>1057</v>
      </c>
      <c r="L263" s="752">
        <v>58.880000000000017</v>
      </c>
      <c r="M263" s="752">
        <v>3</v>
      </c>
      <c r="N263" s="753">
        <v>176.64000000000004</v>
      </c>
    </row>
    <row r="264" spans="1:14" ht="14.4" customHeight="1" x14ac:dyDescent="0.3">
      <c r="A264" s="747" t="s">
        <v>585</v>
      </c>
      <c r="B264" s="748" t="s">
        <v>586</v>
      </c>
      <c r="C264" s="749" t="s">
        <v>599</v>
      </c>
      <c r="D264" s="750" t="s">
        <v>600</v>
      </c>
      <c r="E264" s="751">
        <v>50113001</v>
      </c>
      <c r="F264" s="750" t="s">
        <v>613</v>
      </c>
      <c r="G264" s="749" t="s">
        <v>626</v>
      </c>
      <c r="H264" s="749">
        <v>189657</v>
      </c>
      <c r="I264" s="749">
        <v>189657</v>
      </c>
      <c r="J264" s="749" t="s">
        <v>1058</v>
      </c>
      <c r="K264" s="749" t="s">
        <v>937</v>
      </c>
      <c r="L264" s="752">
        <v>76.770000000000024</v>
      </c>
      <c r="M264" s="752">
        <v>5</v>
      </c>
      <c r="N264" s="753">
        <v>383.85000000000014</v>
      </c>
    </row>
    <row r="265" spans="1:14" ht="14.4" customHeight="1" x14ac:dyDescent="0.3">
      <c r="A265" s="747" t="s">
        <v>585</v>
      </c>
      <c r="B265" s="748" t="s">
        <v>586</v>
      </c>
      <c r="C265" s="749" t="s">
        <v>599</v>
      </c>
      <c r="D265" s="750" t="s">
        <v>600</v>
      </c>
      <c r="E265" s="751">
        <v>50113001</v>
      </c>
      <c r="F265" s="750" t="s">
        <v>613</v>
      </c>
      <c r="G265" s="749" t="s">
        <v>614</v>
      </c>
      <c r="H265" s="749">
        <v>845075</v>
      </c>
      <c r="I265" s="749">
        <v>125641</v>
      </c>
      <c r="J265" s="749" t="s">
        <v>1059</v>
      </c>
      <c r="K265" s="749" t="s">
        <v>1060</v>
      </c>
      <c r="L265" s="752">
        <v>353.94</v>
      </c>
      <c r="M265" s="752">
        <v>1</v>
      </c>
      <c r="N265" s="753">
        <v>353.94</v>
      </c>
    </row>
    <row r="266" spans="1:14" ht="14.4" customHeight="1" x14ac:dyDescent="0.3">
      <c r="A266" s="747" t="s">
        <v>585</v>
      </c>
      <c r="B266" s="748" t="s">
        <v>586</v>
      </c>
      <c r="C266" s="749" t="s">
        <v>599</v>
      </c>
      <c r="D266" s="750" t="s">
        <v>600</v>
      </c>
      <c r="E266" s="751">
        <v>50113001</v>
      </c>
      <c r="F266" s="750" t="s">
        <v>613</v>
      </c>
      <c r="G266" s="749" t="s">
        <v>614</v>
      </c>
      <c r="H266" s="749">
        <v>100616</v>
      </c>
      <c r="I266" s="749">
        <v>616</v>
      </c>
      <c r="J266" s="749" t="s">
        <v>1061</v>
      </c>
      <c r="K266" s="749" t="s">
        <v>1062</v>
      </c>
      <c r="L266" s="752">
        <v>94.819999999999979</v>
      </c>
      <c r="M266" s="752">
        <v>1</v>
      </c>
      <c r="N266" s="753">
        <v>94.819999999999979</v>
      </c>
    </row>
    <row r="267" spans="1:14" ht="14.4" customHeight="1" x14ac:dyDescent="0.3">
      <c r="A267" s="747" t="s">
        <v>585</v>
      </c>
      <c r="B267" s="748" t="s">
        <v>586</v>
      </c>
      <c r="C267" s="749" t="s">
        <v>599</v>
      </c>
      <c r="D267" s="750" t="s">
        <v>600</v>
      </c>
      <c r="E267" s="751">
        <v>50113001</v>
      </c>
      <c r="F267" s="750" t="s">
        <v>613</v>
      </c>
      <c r="G267" s="749" t="s">
        <v>626</v>
      </c>
      <c r="H267" s="749">
        <v>216673</v>
      </c>
      <c r="I267" s="749">
        <v>216673</v>
      </c>
      <c r="J267" s="749" t="s">
        <v>1063</v>
      </c>
      <c r="K267" s="749" t="s">
        <v>1064</v>
      </c>
      <c r="L267" s="752">
        <v>507.88000000000034</v>
      </c>
      <c r="M267" s="752">
        <v>2</v>
      </c>
      <c r="N267" s="753">
        <v>1015.7600000000007</v>
      </c>
    </row>
    <row r="268" spans="1:14" ht="14.4" customHeight="1" x14ac:dyDescent="0.3">
      <c r="A268" s="747" t="s">
        <v>585</v>
      </c>
      <c r="B268" s="748" t="s">
        <v>586</v>
      </c>
      <c r="C268" s="749" t="s">
        <v>599</v>
      </c>
      <c r="D268" s="750" t="s">
        <v>600</v>
      </c>
      <c r="E268" s="751">
        <v>50113001</v>
      </c>
      <c r="F268" s="750" t="s">
        <v>613</v>
      </c>
      <c r="G268" s="749" t="s">
        <v>614</v>
      </c>
      <c r="H268" s="749">
        <v>187149</v>
      </c>
      <c r="I268" s="749">
        <v>87149</v>
      </c>
      <c r="J268" s="749" t="s">
        <v>1065</v>
      </c>
      <c r="K268" s="749" t="s">
        <v>1066</v>
      </c>
      <c r="L268" s="752">
        <v>143.14000000000001</v>
      </c>
      <c r="M268" s="752">
        <v>1</v>
      </c>
      <c r="N268" s="753">
        <v>143.14000000000001</v>
      </c>
    </row>
    <row r="269" spans="1:14" ht="14.4" customHeight="1" x14ac:dyDescent="0.3">
      <c r="A269" s="747" t="s">
        <v>585</v>
      </c>
      <c r="B269" s="748" t="s">
        <v>586</v>
      </c>
      <c r="C269" s="749" t="s">
        <v>599</v>
      </c>
      <c r="D269" s="750" t="s">
        <v>600</v>
      </c>
      <c r="E269" s="751">
        <v>50113001</v>
      </c>
      <c r="F269" s="750" t="s">
        <v>613</v>
      </c>
      <c r="G269" s="749" t="s">
        <v>614</v>
      </c>
      <c r="H269" s="749">
        <v>148578</v>
      </c>
      <c r="I269" s="749">
        <v>48578</v>
      </c>
      <c r="J269" s="749" t="s">
        <v>1067</v>
      </c>
      <c r="K269" s="749" t="s">
        <v>1068</v>
      </c>
      <c r="L269" s="752">
        <v>54.980000000000004</v>
      </c>
      <c r="M269" s="752">
        <v>15</v>
      </c>
      <c r="N269" s="753">
        <v>824.7</v>
      </c>
    </row>
    <row r="270" spans="1:14" ht="14.4" customHeight="1" x14ac:dyDescent="0.3">
      <c r="A270" s="747" t="s">
        <v>585</v>
      </c>
      <c r="B270" s="748" t="s">
        <v>586</v>
      </c>
      <c r="C270" s="749" t="s">
        <v>599</v>
      </c>
      <c r="D270" s="750" t="s">
        <v>600</v>
      </c>
      <c r="E270" s="751">
        <v>50113001</v>
      </c>
      <c r="F270" s="750" t="s">
        <v>613</v>
      </c>
      <c r="G270" s="749" t="s">
        <v>614</v>
      </c>
      <c r="H270" s="749">
        <v>848632</v>
      </c>
      <c r="I270" s="749">
        <v>125315</v>
      </c>
      <c r="J270" s="749" t="s">
        <v>1067</v>
      </c>
      <c r="K270" s="749" t="s">
        <v>1069</v>
      </c>
      <c r="L270" s="752">
        <v>59.523432835820898</v>
      </c>
      <c r="M270" s="752">
        <v>67</v>
      </c>
      <c r="N270" s="753">
        <v>3988.07</v>
      </c>
    </row>
    <row r="271" spans="1:14" ht="14.4" customHeight="1" x14ac:dyDescent="0.3">
      <c r="A271" s="747" t="s">
        <v>585</v>
      </c>
      <c r="B271" s="748" t="s">
        <v>586</v>
      </c>
      <c r="C271" s="749" t="s">
        <v>599</v>
      </c>
      <c r="D271" s="750" t="s">
        <v>600</v>
      </c>
      <c r="E271" s="751">
        <v>50113001</v>
      </c>
      <c r="F271" s="750" t="s">
        <v>613</v>
      </c>
      <c r="G271" s="749" t="s">
        <v>614</v>
      </c>
      <c r="H271" s="749">
        <v>101845</v>
      </c>
      <c r="I271" s="749">
        <v>1845</v>
      </c>
      <c r="J271" s="749" t="s">
        <v>1070</v>
      </c>
      <c r="K271" s="749" t="s">
        <v>1071</v>
      </c>
      <c r="L271" s="752">
        <v>75.640000343535931</v>
      </c>
      <c r="M271" s="752">
        <v>1</v>
      </c>
      <c r="N271" s="753">
        <v>75.640000343535931</v>
      </c>
    </row>
    <row r="272" spans="1:14" ht="14.4" customHeight="1" x14ac:dyDescent="0.3">
      <c r="A272" s="747" t="s">
        <v>585</v>
      </c>
      <c r="B272" s="748" t="s">
        <v>586</v>
      </c>
      <c r="C272" s="749" t="s">
        <v>599</v>
      </c>
      <c r="D272" s="750" t="s">
        <v>600</v>
      </c>
      <c r="E272" s="751">
        <v>50113001</v>
      </c>
      <c r="F272" s="750" t="s">
        <v>613</v>
      </c>
      <c r="G272" s="749" t="s">
        <v>614</v>
      </c>
      <c r="H272" s="749">
        <v>114479</v>
      </c>
      <c r="I272" s="749">
        <v>14479</v>
      </c>
      <c r="J272" s="749" t="s">
        <v>1072</v>
      </c>
      <c r="K272" s="749" t="s">
        <v>1073</v>
      </c>
      <c r="L272" s="752">
        <v>64.789999999999992</v>
      </c>
      <c r="M272" s="752">
        <v>1</v>
      </c>
      <c r="N272" s="753">
        <v>64.789999999999992</v>
      </c>
    </row>
    <row r="273" spans="1:14" ht="14.4" customHeight="1" x14ac:dyDescent="0.3">
      <c r="A273" s="747" t="s">
        <v>585</v>
      </c>
      <c r="B273" s="748" t="s">
        <v>586</v>
      </c>
      <c r="C273" s="749" t="s">
        <v>599</v>
      </c>
      <c r="D273" s="750" t="s">
        <v>600</v>
      </c>
      <c r="E273" s="751">
        <v>50113001</v>
      </c>
      <c r="F273" s="750" t="s">
        <v>613</v>
      </c>
      <c r="G273" s="749" t="s">
        <v>614</v>
      </c>
      <c r="H273" s="749">
        <v>225172</v>
      </c>
      <c r="I273" s="749">
        <v>225172</v>
      </c>
      <c r="J273" s="749" t="s">
        <v>1072</v>
      </c>
      <c r="K273" s="749" t="s">
        <v>1074</v>
      </c>
      <c r="L273" s="752">
        <v>58.769999999999996</v>
      </c>
      <c r="M273" s="752">
        <v>1</v>
      </c>
      <c r="N273" s="753">
        <v>58.769999999999996</v>
      </c>
    </row>
    <row r="274" spans="1:14" ht="14.4" customHeight="1" x14ac:dyDescent="0.3">
      <c r="A274" s="747" t="s">
        <v>585</v>
      </c>
      <c r="B274" s="748" t="s">
        <v>586</v>
      </c>
      <c r="C274" s="749" t="s">
        <v>599</v>
      </c>
      <c r="D274" s="750" t="s">
        <v>600</v>
      </c>
      <c r="E274" s="751">
        <v>50113001</v>
      </c>
      <c r="F274" s="750" t="s">
        <v>613</v>
      </c>
      <c r="G274" s="749" t="s">
        <v>614</v>
      </c>
      <c r="H274" s="749">
        <v>191836</v>
      </c>
      <c r="I274" s="749">
        <v>91836</v>
      </c>
      <c r="J274" s="749" t="s">
        <v>1075</v>
      </c>
      <c r="K274" s="749" t="s">
        <v>1076</v>
      </c>
      <c r="L274" s="752">
        <v>44.373333333333314</v>
      </c>
      <c r="M274" s="752">
        <v>3</v>
      </c>
      <c r="N274" s="753">
        <v>133.11999999999995</v>
      </c>
    </row>
    <row r="275" spans="1:14" ht="14.4" customHeight="1" x14ac:dyDescent="0.3">
      <c r="A275" s="747" t="s">
        <v>585</v>
      </c>
      <c r="B275" s="748" t="s">
        <v>586</v>
      </c>
      <c r="C275" s="749" t="s">
        <v>599</v>
      </c>
      <c r="D275" s="750" t="s">
        <v>600</v>
      </c>
      <c r="E275" s="751">
        <v>50113001</v>
      </c>
      <c r="F275" s="750" t="s">
        <v>613</v>
      </c>
      <c r="G275" s="749" t="s">
        <v>626</v>
      </c>
      <c r="H275" s="749">
        <v>190973</v>
      </c>
      <c r="I275" s="749">
        <v>190973</v>
      </c>
      <c r="J275" s="749" t="s">
        <v>1077</v>
      </c>
      <c r="K275" s="749" t="s">
        <v>937</v>
      </c>
      <c r="L275" s="752">
        <v>224.37</v>
      </c>
      <c r="M275" s="752">
        <v>1</v>
      </c>
      <c r="N275" s="753">
        <v>224.37</v>
      </c>
    </row>
    <row r="276" spans="1:14" ht="14.4" customHeight="1" x14ac:dyDescent="0.3">
      <c r="A276" s="747" t="s">
        <v>585</v>
      </c>
      <c r="B276" s="748" t="s">
        <v>586</v>
      </c>
      <c r="C276" s="749" t="s">
        <v>599</v>
      </c>
      <c r="D276" s="750" t="s">
        <v>600</v>
      </c>
      <c r="E276" s="751">
        <v>50113001</v>
      </c>
      <c r="F276" s="750" t="s">
        <v>613</v>
      </c>
      <c r="G276" s="749" t="s">
        <v>626</v>
      </c>
      <c r="H276" s="749">
        <v>190958</v>
      </c>
      <c r="I276" s="749">
        <v>190958</v>
      </c>
      <c r="J276" s="749" t="s">
        <v>1078</v>
      </c>
      <c r="K276" s="749" t="s">
        <v>937</v>
      </c>
      <c r="L276" s="752">
        <v>140.72000000000003</v>
      </c>
      <c r="M276" s="752">
        <v>2</v>
      </c>
      <c r="N276" s="753">
        <v>281.44000000000005</v>
      </c>
    </row>
    <row r="277" spans="1:14" ht="14.4" customHeight="1" x14ac:dyDescent="0.3">
      <c r="A277" s="747" t="s">
        <v>585</v>
      </c>
      <c r="B277" s="748" t="s">
        <v>586</v>
      </c>
      <c r="C277" s="749" t="s">
        <v>599</v>
      </c>
      <c r="D277" s="750" t="s">
        <v>600</v>
      </c>
      <c r="E277" s="751">
        <v>50113001</v>
      </c>
      <c r="F277" s="750" t="s">
        <v>613</v>
      </c>
      <c r="G277" s="749" t="s">
        <v>626</v>
      </c>
      <c r="H277" s="749">
        <v>56972</v>
      </c>
      <c r="I277" s="749">
        <v>56972</v>
      </c>
      <c r="J277" s="749" t="s">
        <v>1079</v>
      </c>
      <c r="K277" s="749" t="s">
        <v>1080</v>
      </c>
      <c r="L277" s="752">
        <v>14.77</v>
      </c>
      <c r="M277" s="752">
        <v>2</v>
      </c>
      <c r="N277" s="753">
        <v>29.54</v>
      </c>
    </row>
    <row r="278" spans="1:14" ht="14.4" customHeight="1" x14ac:dyDescent="0.3">
      <c r="A278" s="747" t="s">
        <v>585</v>
      </c>
      <c r="B278" s="748" t="s">
        <v>586</v>
      </c>
      <c r="C278" s="749" t="s">
        <v>599</v>
      </c>
      <c r="D278" s="750" t="s">
        <v>600</v>
      </c>
      <c r="E278" s="751">
        <v>50113001</v>
      </c>
      <c r="F278" s="750" t="s">
        <v>613</v>
      </c>
      <c r="G278" s="749" t="s">
        <v>626</v>
      </c>
      <c r="H278" s="749">
        <v>115864</v>
      </c>
      <c r="I278" s="749">
        <v>15864</v>
      </c>
      <c r="J278" s="749" t="s">
        <v>1081</v>
      </c>
      <c r="K278" s="749" t="s">
        <v>628</v>
      </c>
      <c r="L278" s="752">
        <v>60.36</v>
      </c>
      <c r="M278" s="752">
        <v>2</v>
      </c>
      <c r="N278" s="753">
        <v>120.72</v>
      </c>
    </row>
    <row r="279" spans="1:14" ht="14.4" customHeight="1" x14ac:dyDescent="0.3">
      <c r="A279" s="747" t="s">
        <v>585</v>
      </c>
      <c r="B279" s="748" t="s">
        <v>586</v>
      </c>
      <c r="C279" s="749" t="s">
        <v>599</v>
      </c>
      <c r="D279" s="750" t="s">
        <v>600</v>
      </c>
      <c r="E279" s="751">
        <v>50113001</v>
      </c>
      <c r="F279" s="750" t="s">
        <v>613</v>
      </c>
      <c r="G279" s="749" t="s">
        <v>626</v>
      </c>
      <c r="H279" s="749">
        <v>15866</v>
      </c>
      <c r="I279" s="749">
        <v>15866</v>
      </c>
      <c r="J279" s="749" t="s">
        <v>1082</v>
      </c>
      <c r="K279" s="749" t="s">
        <v>1083</v>
      </c>
      <c r="L279" s="752">
        <v>201.19999999999993</v>
      </c>
      <c r="M279" s="752">
        <v>1</v>
      </c>
      <c r="N279" s="753">
        <v>201.19999999999993</v>
      </c>
    </row>
    <row r="280" spans="1:14" ht="14.4" customHeight="1" x14ac:dyDescent="0.3">
      <c r="A280" s="747" t="s">
        <v>585</v>
      </c>
      <c r="B280" s="748" t="s">
        <v>586</v>
      </c>
      <c r="C280" s="749" t="s">
        <v>599</v>
      </c>
      <c r="D280" s="750" t="s">
        <v>600</v>
      </c>
      <c r="E280" s="751">
        <v>50113001</v>
      </c>
      <c r="F280" s="750" t="s">
        <v>613</v>
      </c>
      <c r="G280" s="749" t="s">
        <v>626</v>
      </c>
      <c r="H280" s="749">
        <v>56976</v>
      </c>
      <c r="I280" s="749">
        <v>56976</v>
      </c>
      <c r="J280" s="749" t="s">
        <v>1084</v>
      </c>
      <c r="K280" s="749" t="s">
        <v>1085</v>
      </c>
      <c r="L280" s="752">
        <v>11.84</v>
      </c>
      <c r="M280" s="752">
        <v>10</v>
      </c>
      <c r="N280" s="753">
        <v>118.4</v>
      </c>
    </row>
    <row r="281" spans="1:14" ht="14.4" customHeight="1" x14ac:dyDescent="0.3">
      <c r="A281" s="747" t="s">
        <v>585</v>
      </c>
      <c r="B281" s="748" t="s">
        <v>586</v>
      </c>
      <c r="C281" s="749" t="s">
        <v>599</v>
      </c>
      <c r="D281" s="750" t="s">
        <v>600</v>
      </c>
      <c r="E281" s="751">
        <v>50113001</v>
      </c>
      <c r="F281" s="750" t="s">
        <v>613</v>
      </c>
      <c r="G281" s="749" t="s">
        <v>626</v>
      </c>
      <c r="H281" s="749">
        <v>156981</v>
      </c>
      <c r="I281" s="749">
        <v>56981</v>
      </c>
      <c r="J281" s="749" t="s">
        <v>1086</v>
      </c>
      <c r="K281" s="749" t="s">
        <v>1087</v>
      </c>
      <c r="L281" s="752">
        <v>30.232500000000009</v>
      </c>
      <c r="M281" s="752">
        <v>8</v>
      </c>
      <c r="N281" s="753">
        <v>241.86000000000007</v>
      </c>
    </row>
    <row r="282" spans="1:14" ht="14.4" customHeight="1" x14ac:dyDescent="0.3">
      <c r="A282" s="747" t="s">
        <v>585</v>
      </c>
      <c r="B282" s="748" t="s">
        <v>586</v>
      </c>
      <c r="C282" s="749" t="s">
        <v>599</v>
      </c>
      <c r="D282" s="750" t="s">
        <v>600</v>
      </c>
      <c r="E282" s="751">
        <v>50113001</v>
      </c>
      <c r="F282" s="750" t="s">
        <v>613</v>
      </c>
      <c r="G282" s="749" t="s">
        <v>626</v>
      </c>
      <c r="H282" s="749">
        <v>150318</v>
      </c>
      <c r="I282" s="749">
        <v>50318</v>
      </c>
      <c r="J282" s="749" t="s">
        <v>1088</v>
      </c>
      <c r="K282" s="749" t="s">
        <v>1089</v>
      </c>
      <c r="L282" s="752">
        <v>208.32333333333341</v>
      </c>
      <c r="M282" s="752">
        <v>6</v>
      </c>
      <c r="N282" s="753">
        <v>1249.9400000000005</v>
      </c>
    </row>
    <row r="283" spans="1:14" ht="14.4" customHeight="1" x14ac:dyDescent="0.3">
      <c r="A283" s="747" t="s">
        <v>585</v>
      </c>
      <c r="B283" s="748" t="s">
        <v>586</v>
      </c>
      <c r="C283" s="749" t="s">
        <v>599</v>
      </c>
      <c r="D283" s="750" t="s">
        <v>600</v>
      </c>
      <c r="E283" s="751">
        <v>50113001</v>
      </c>
      <c r="F283" s="750" t="s">
        <v>613</v>
      </c>
      <c r="G283" s="749" t="s">
        <v>626</v>
      </c>
      <c r="H283" s="749">
        <v>850592</v>
      </c>
      <c r="I283" s="749">
        <v>148309</v>
      </c>
      <c r="J283" s="749" t="s">
        <v>1090</v>
      </c>
      <c r="K283" s="749" t="s">
        <v>1091</v>
      </c>
      <c r="L283" s="752">
        <v>323.45960000000008</v>
      </c>
      <c r="M283" s="752">
        <v>25</v>
      </c>
      <c r="N283" s="753">
        <v>8086.4900000000016</v>
      </c>
    </row>
    <row r="284" spans="1:14" ht="14.4" customHeight="1" x14ac:dyDescent="0.3">
      <c r="A284" s="747" t="s">
        <v>585</v>
      </c>
      <c r="B284" s="748" t="s">
        <v>586</v>
      </c>
      <c r="C284" s="749" t="s">
        <v>599</v>
      </c>
      <c r="D284" s="750" t="s">
        <v>600</v>
      </c>
      <c r="E284" s="751">
        <v>50113001</v>
      </c>
      <c r="F284" s="750" t="s">
        <v>613</v>
      </c>
      <c r="G284" s="749" t="s">
        <v>626</v>
      </c>
      <c r="H284" s="749">
        <v>850233</v>
      </c>
      <c r="I284" s="749">
        <v>156897</v>
      </c>
      <c r="J284" s="749" t="s">
        <v>1092</v>
      </c>
      <c r="K284" s="749" t="s">
        <v>1093</v>
      </c>
      <c r="L284" s="752">
        <v>107.55</v>
      </c>
      <c r="M284" s="752">
        <v>1</v>
      </c>
      <c r="N284" s="753">
        <v>107.55</v>
      </c>
    </row>
    <row r="285" spans="1:14" ht="14.4" customHeight="1" x14ac:dyDescent="0.3">
      <c r="A285" s="747" t="s">
        <v>585</v>
      </c>
      <c r="B285" s="748" t="s">
        <v>586</v>
      </c>
      <c r="C285" s="749" t="s">
        <v>599</v>
      </c>
      <c r="D285" s="750" t="s">
        <v>600</v>
      </c>
      <c r="E285" s="751">
        <v>50113001</v>
      </c>
      <c r="F285" s="750" t="s">
        <v>613</v>
      </c>
      <c r="G285" s="749" t="s">
        <v>626</v>
      </c>
      <c r="H285" s="749">
        <v>214628</v>
      </c>
      <c r="I285" s="749">
        <v>214628</v>
      </c>
      <c r="J285" s="749" t="s">
        <v>1094</v>
      </c>
      <c r="K285" s="749" t="s">
        <v>1095</v>
      </c>
      <c r="L285" s="752">
        <v>71.627499999999998</v>
      </c>
      <c r="M285" s="752">
        <v>4</v>
      </c>
      <c r="N285" s="753">
        <v>286.51</v>
      </c>
    </row>
    <row r="286" spans="1:14" ht="14.4" customHeight="1" x14ac:dyDescent="0.3">
      <c r="A286" s="747" t="s">
        <v>585</v>
      </c>
      <c r="B286" s="748" t="s">
        <v>586</v>
      </c>
      <c r="C286" s="749" t="s">
        <v>599</v>
      </c>
      <c r="D286" s="750" t="s">
        <v>600</v>
      </c>
      <c r="E286" s="751">
        <v>50113001</v>
      </c>
      <c r="F286" s="750" t="s">
        <v>613</v>
      </c>
      <c r="G286" s="749" t="s">
        <v>626</v>
      </c>
      <c r="H286" s="749">
        <v>131934</v>
      </c>
      <c r="I286" s="749">
        <v>31934</v>
      </c>
      <c r="J286" s="749" t="s">
        <v>1096</v>
      </c>
      <c r="K286" s="749" t="s">
        <v>1097</v>
      </c>
      <c r="L286" s="752">
        <v>49.819999999999986</v>
      </c>
      <c r="M286" s="752">
        <v>6</v>
      </c>
      <c r="N286" s="753">
        <v>298.9199999999999</v>
      </c>
    </row>
    <row r="287" spans="1:14" ht="14.4" customHeight="1" x14ac:dyDescent="0.3">
      <c r="A287" s="747" t="s">
        <v>585</v>
      </c>
      <c r="B287" s="748" t="s">
        <v>586</v>
      </c>
      <c r="C287" s="749" t="s">
        <v>599</v>
      </c>
      <c r="D287" s="750" t="s">
        <v>600</v>
      </c>
      <c r="E287" s="751">
        <v>50113001</v>
      </c>
      <c r="F287" s="750" t="s">
        <v>613</v>
      </c>
      <c r="G287" s="749" t="s">
        <v>626</v>
      </c>
      <c r="H287" s="749">
        <v>158380</v>
      </c>
      <c r="I287" s="749">
        <v>58380</v>
      </c>
      <c r="J287" s="749" t="s">
        <v>1098</v>
      </c>
      <c r="K287" s="749" t="s">
        <v>1099</v>
      </c>
      <c r="L287" s="752">
        <v>81.200000000000017</v>
      </c>
      <c r="M287" s="752">
        <v>13</v>
      </c>
      <c r="N287" s="753">
        <v>1055.6000000000001</v>
      </c>
    </row>
    <row r="288" spans="1:14" ht="14.4" customHeight="1" x14ac:dyDescent="0.3">
      <c r="A288" s="747" t="s">
        <v>585</v>
      </c>
      <c r="B288" s="748" t="s">
        <v>586</v>
      </c>
      <c r="C288" s="749" t="s">
        <v>599</v>
      </c>
      <c r="D288" s="750" t="s">
        <v>600</v>
      </c>
      <c r="E288" s="751">
        <v>50113001</v>
      </c>
      <c r="F288" s="750" t="s">
        <v>613</v>
      </c>
      <c r="G288" s="749" t="s">
        <v>614</v>
      </c>
      <c r="H288" s="749">
        <v>130434</v>
      </c>
      <c r="I288" s="749">
        <v>30434</v>
      </c>
      <c r="J288" s="749" t="s">
        <v>1100</v>
      </c>
      <c r="K288" s="749" t="s">
        <v>1101</v>
      </c>
      <c r="L288" s="752">
        <v>156.62</v>
      </c>
      <c r="M288" s="752">
        <v>6</v>
      </c>
      <c r="N288" s="753">
        <v>939.72</v>
      </c>
    </row>
    <row r="289" spans="1:14" ht="14.4" customHeight="1" x14ac:dyDescent="0.3">
      <c r="A289" s="747" t="s">
        <v>585</v>
      </c>
      <c r="B289" s="748" t="s">
        <v>586</v>
      </c>
      <c r="C289" s="749" t="s">
        <v>599</v>
      </c>
      <c r="D289" s="750" t="s">
        <v>600</v>
      </c>
      <c r="E289" s="751">
        <v>50113001</v>
      </c>
      <c r="F289" s="750" t="s">
        <v>613</v>
      </c>
      <c r="G289" s="749" t="s">
        <v>614</v>
      </c>
      <c r="H289" s="749">
        <v>146754</v>
      </c>
      <c r="I289" s="749">
        <v>46754</v>
      </c>
      <c r="J289" s="749" t="s">
        <v>1102</v>
      </c>
      <c r="K289" s="749" t="s">
        <v>1103</v>
      </c>
      <c r="L289" s="752">
        <v>116.63000000000004</v>
      </c>
      <c r="M289" s="752">
        <v>3</v>
      </c>
      <c r="N289" s="753">
        <v>349.8900000000001</v>
      </c>
    </row>
    <row r="290" spans="1:14" ht="14.4" customHeight="1" x14ac:dyDescent="0.3">
      <c r="A290" s="747" t="s">
        <v>585</v>
      </c>
      <c r="B290" s="748" t="s">
        <v>586</v>
      </c>
      <c r="C290" s="749" t="s">
        <v>599</v>
      </c>
      <c r="D290" s="750" t="s">
        <v>600</v>
      </c>
      <c r="E290" s="751">
        <v>50113001</v>
      </c>
      <c r="F290" s="750" t="s">
        <v>613</v>
      </c>
      <c r="G290" s="749" t="s">
        <v>614</v>
      </c>
      <c r="H290" s="749">
        <v>188385</v>
      </c>
      <c r="I290" s="749">
        <v>188385</v>
      </c>
      <c r="J290" s="749" t="s">
        <v>1104</v>
      </c>
      <c r="K290" s="749" t="s">
        <v>1105</v>
      </c>
      <c r="L290" s="752">
        <v>64.390000000000043</v>
      </c>
      <c r="M290" s="752">
        <v>1</v>
      </c>
      <c r="N290" s="753">
        <v>64.390000000000043</v>
      </c>
    </row>
    <row r="291" spans="1:14" ht="14.4" customHeight="1" x14ac:dyDescent="0.3">
      <c r="A291" s="747" t="s">
        <v>585</v>
      </c>
      <c r="B291" s="748" t="s">
        <v>586</v>
      </c>
      <c r="C291" s="749" t="s">
        <v>599</v>
      </c>
      <c r="D291" s="750" t="s">
        <v>600</v>
      </c>
      <c r="E291" s="751">
        <v>50113001</v>
      </c>
      <c r="F291" s="750" t="s">
        <v>613</v>
      </c>
      <c r="G291" s="749" t="s">
        <v>614</v>
      </c>
      <c r="H291" s="749">
        <v>225452</v>
      </c>
      <c r="I291" s="749">
        <v>225452</v>
      </c>
      <c r="J291" s="749" t="s">
        <v>1106</v>
      </c>
      <c r="K291" s="749" t="s">
        <v>1107</v>
      </c>
      <c r="L291" s="752">
        <v>515.64</v>
      </c>
      <c r="M291" s="752">
        <v>1</v>
      </c>
      <c r="N291" s="753">
        <v>515.64</v>
      </c>
    </row>
    <row r="292" spans="1:14" ht="14.4" customHeight="1" x14ac:dyDescent="0.3">
      <c r="A292" s="747" t="s">
        <v>585</v>
      </c>
      <c r="B292" s="748" t="s">
        <v>586</v>
      </c>
      <c r="C292" s="749" t="s">
        <v>599</v>
      </c>
      <c r="D292" s="750" t="s">
        <v>600</v>
      </c>
      <c r="E292" s="751">
        <v>50113001</v>
      </c>
      <c r="F292" s="750" t="s">
        <v>613</v>
      </c>
      <c r="G292" s="749" t="s">
        <v>614</v>
      </c>
      <c r="H292" s="749">
        <v>100643</v>
      </c>
      <c r="I292" s="749">
        <v>643</v>
      </c>
      <c r="J292" s="749" t="s">
        <v>1108</v>
      </c>
      <c r="K292" s="749" t="s">
        <v>1109</v>
      </c>
      <c r="L292" s="752">
        <v>63.640000000000008</v>
      </c>
      <c r="M292" s="752">
        <v>5</v>
      </c>
      <c r="N292" s="753">
        <v>318.20000000000005</v>
      </c>
    </row>
    <row r="293" spans="1:14" ht="14.4" customHeight="1" x14ac:dyDescent="0.3">
      <c r="A293" s="747" t="s">
        <v>585</v>
      </c>
      <c r="B293" s="748" t="s">
        <v>586</v>
      </c>
      <c r="C293" s="749" t="s">
        <v>599</v>
      </c>
      <c r="D293" s="750" t="s">
        <v>600</v>
      </c>
      <c r="E293" s="751">
        <v>50113001</v>
      </c>
      <c r="F293" s="750" t="s">
        <v>613</v>
      </c>
      <c r="G293" s="749" t="s">
        <v>614</v>
      </c>
      <c r="H293" s="749">
        <v>840464</v>
      </c>
      <c r="I293" s="749">
        <v>0</v>
      </c>
      <c r="J293" s="749" t="s">
        <v>1110</v>
      </c>
      <c r="K293" s="749" t="s">
        <v>1111</v>
      </c>
      <c r="L293" s="752">
        <v>44.249999999999993</v>
      </c>
      <c r="M293" s="752">
        <v>1</v>
      </c>
      <c r="N293" s="753">
        <v>44.249999999999993</v>
      </c>
    </row>
    <row r="294" spans="1:14" ht="14.4" customHeight="1" x14ac:dyDescent="0.3">
      <c r="A294" s="747" t="s">
        <v>585</v>
      </c>
      <c r="B294" s="748" t="s">
        <v>586</v>
      </c>
      <c r="C294" s="749" t="s">
        <v>599</v>
      </c>
      <c r="D294" s="750" t="s">
        <v>600</v>
      </c>
      <c r="E294" s="751">
        <v>50113001</v>
      </c>
      <c r="F294" s="750" t="s">
        <v>613</v>
      </c>
      <c r="G294" s="749" t="s">
        <v>587</v>
      </c>
      <c r="H294" s="749">
        <v>194114</v>
      </c>
      <c r="I294" s="749">
        <v>94114</v>
      </c>
      <c r="J294" s="749" t="s">
        <v>1112</v>
      </c>
      <c r="K294" s="749" t="s">
        <v>1113</v>
      </c>
      <c r="L294" s="752">
        <v>137.52250000000001</v>
      </c>
      <c r="M294" s="752">
        <v>4</v>
      </c>
      <c r="N294" s="753">
        <v>550.09</v>
      </c>
    </row>
    <row r="295" spans="1:14" ht="14.4" customHeight="1" x14ac:dyDescent="0.3">
      <c r="A295" s="747" t="s">
        <v>585</v>
      </c>
      <c r="B295" s="748" t="s">
        <v>586</v>
      </c>
      <c r="C295" s="749" t="s">
        <v>599</v>
      </c>
      <c r="D295" s="750" t="s">
        <v>600</v>
      </c>
      <c r="E295" s="751">
        <v>50113001</v>
      </c>
      <c r="F295" s="750" t="s">
        <v>613</v>
      </c>
      <c r="G295" s="749" t="s">
        <v>626</v>
      </c>
      <c r="H295" s="749">
        <v>194113</v>
      </c>
      <c r="I295" s="749">
        <v>94113</v>
      </c>
      <c r="J295" s="749" t="s">
        <v>1112</v>
      </c>
      <c r="K295" s="749" t="s">
        <v>1114</v>
      </c>
      <c r="L295" s="752">
        <v>111.25</v>
      </c>
      <c r="M295" s="752">
        <v>2</v>
      </c>
      <c r="N295" s="753">
        <v>222.5</v>
      </c>
    </row>
    <row r="296" spans="1:14" ht="14.4" customHeight="1" x14ac:dyDescent="0.3">
      <c r="A296" s="747" t="s">
        <v>585</v>
      </c>
      <c r="B296" s="748" t="s">
        <v>586</v>
      </c>
      <c r="C296" s="749" t="s">
        <v>599</v>
      </c>
      <c r="D296" s="750" t="s">
        <v>600</v>
      </c>
      <c r="E296" s="751">
        <v>50113001</v>
      </c>
      <c r="F296" s="750" t="s">
        <v>613</v>
      </c>
      <c r="G296" s="749" t="s">
        <v>614</v>
      </c>
      <c r="H296" s="749">
        <v>148675</v>
      </c>
      <c r="I296" s="749">
        <v>148675</v>
      </c>
      <c r="J296" s="749" t="s">
        <v>1115</v>
      </c>
      <c r="K296" s="749" t="s">
        <v>1116</v>
      </c>
      <c r="L296" s="752">
        <v>244.04</v>
      </c>
      <c r="M296" s="752">
        <v>2</v>
      </c>
      <c r="N296" s="753">
        <v>488.08</v>
      </c>
    </row>
    <row r="297" spans="1:14" ht="14.4" customHeight="1" x14ac:dyDescent="0.3">
      <c r="A297" s="747" t="s">
        <v>585</v>
      </c>
      <c r="B297" s="748" t="s">
        <v>586</v>
      </c>
      <c r="C297" s="749" t="s">
        <v>599</v>
      </c>
      <c r="D297" s="750" t="s">
        <v>600</v>
      </c>
      <c r="E297" s="751">
        <v>50113001</v>
      </c>
      <c r="F297" s="750" t="s">
        <v>613</v>
      </c>
      <c r="G297" s="749" t="s">
        <v>626</v>
      </c>
      <c r="H297" s="749">
        <v>105496</v>
      </c>
      <c r="I297" s="749">
        <v>5496</v>
      </c>
      <c r="J297" s="749" t="s">
        <v>1117</v>
      </c>
      <c r="K297" s="749" t="s">
        <v>1118</v>
      </c>
      <c r="L297" s="752">
        <v>75.003333333333345</v>
      </c>
      <c r="M297" s="752">
        <v>3</v>
      </c>
      <c r="N297" s="753">
        <v>225.01000000000005</v>
      </c>
    </row>
    <row r="298" spans="1:14" ht="14.4" customHeight="1" x14ac:dyDescent="0.3">
      <c r="A298" s="747" t="s">
        <v>585</v>
      </c>
      <c r="B298" s="748" t="s">
        <v>586</v>
      </c>
      <c r="C298" s="749" t="s">
        <v>599</v>
      </c>
      <c r="D298" s="750" t="s">
        <v>600</v>
      </c>
      <c r="E298" s="751">
        <v>50113001</v>
      </c>
      <c r="F298" s="750" t="s">
        <v>613</v>
      </c>
      <c r="G298" s="749" t="s">
        <v>614</v>
      </c>
      <c r="H298" s="749">
        <v>204756</v>
      </c>
      <c r="I298" s="749">
        <v>204756</v>
      </c>
      <c r="J298" s="749" t="s">
        <v>1119</v>
      </c>
      <c r="K298" s="749" t="s">
        <v>1120</v>
      </c>
      <c r="L298" s="752">
        <v>952.88</v>
      </c>
      <c r="M298" s="752">
        <v>1</v>
      </c>
      <c r="N298" s="753">
        <v>952.88</v>
      </c>
    </row>
    <row r="299" spans="1:14" ht="14.4" customHeight="1" x14ac:dyDescent="0.3">
      <c r="A299" s="747" t="s">
        <v>585</v>
      </c>
      <c r="B299" s="748" t="s">
        <v>586</v>
      </c>
      <c r="C299" s="749" t="s">
        <v>599</v>
      </c>
      <c r="D299" s="750" t="s">
        <v>600</v>
      </c>
      <c r="E299" s="751">
        <v>50113001</v>
      </c>
      <c r="F299" s="750" t="s">
        <v>613</v>
      </c>
      <c r="G299" s="749" t="s">
        <v>626</v>
      </c>
      <c r="H299" s="749">
        <v>989453</v>
      </c>
      <c r="I299" s="749">
        <v>146899</v>
      </c>
      <c r="J299" s="749" t="s">
        <v>1121</v>
      </c>
      <c r="K299" s="749" t="s">
        <v>1122</v>
      </c>
      <c r="L299" s="752">
        <v>45.489999999999995</v>
      </c>
      <c r="M299" s="752">
        <v>5</v>
      </c>
      <c r="N299" s="753">
        <v>227.45</v>
      </c>
    </row>
    <row r="300" spans="1:14" ht="14.4" customHeight="1" x14ac:dyDescent="0.3">
      <c r="A300" s="747" t="s">
        <v>585</v>
      </c>
      <c r="B300" s="748" t="s">
        <v>586</v>
      </c>
      <c r="C300" s="749" t="s">
        <v>599</v>
      </c>
      <c r="D300" s="750" t="s">
        <v>600</v>
      </c>
      <c r="E300" s="751">
        <v>50113001</v>
      </c>
      <c r="F300" s="750" t="s">
        <v>613</v>
      </c>
      <c r="G300" s="749" t="s">
        <v>614</v>
      </c>
      <c r="H300" s="749">
        <v>208818</v>
      </c>
      <c r="I300" s="749">
        <v>208818</v>
      </c>
      <c r="J300" s="749" t="s">
        <v>1123</v>
      </c>
      <c r="K300" s="749" t="s">
        <v>1124</v>
      </c>
      <c r="L300" s="752">
        <v>213.66</v>
      </c>
      <c r="M300" s="752">
        <v>1</v>
      </c>
      <c r="N300" s="753">
        <v>213.66</v>
      </c>
    </row>
    <row r="301" spans="1:14" ht="14.4" customHeight="1" x14ac:dyDescent="0.3">
      <c r="A301" s="747" t="s">
        <v>585</v>
      </c>
      <c r="B301" s="748" t="s">
        <v>586</v>
      </c>
      <c r="C301" s="749" t="s">
        <v>599</v>
      </c>
      <c r="D301" s="750" t="s">
        <v>600</v>
      </c>
      <c r="E301" s="751">
        <v>50113001</v>
      </c>
      <c r="F301" s="750" t="s">
        <v>613</v>
      </c>
      <c r="G301" s="749" t="s">
        <v>626</v>
      </c>
      <c r="H301" s="749">
        <v>145214</v>
      </c>
      <c r="I301" s="749">
        <v>45214</v>
      </c>
      <c r="J301" s="749" t="s">
        <v>1125</v>
      </c>
      <c r="K301" s="749" t="s">
        <v>1013</v>
      </c>
      <c r="L301" s="752">
        <v>62.29</v>
      </c>
      <c r="M301" s="752">
        <v>1</v>
      </c>
      <c r="N301" s="753">
        <v>62.29</v>
      </c>
    </row>
    <row r="302" spans="1:14" ht="14.4" customHeight="1" x14ac:dyDescent="0.3">
      <c r="A302" s="747" t="s">
        <v>585</v>
      </c>
      <c r="B302" s="748" t="s">
        <v>586</v>
      </c>
      <c r="C302" s="749" t="s">
        <v>599</v>
      </c>
      <c r="D302" s="750" t="s">
        <v>600</v>
      </c>
      <c r="E302" s="751">
        <v>50113001</v>
      </c>
      <c r="F302" s="750" t="s">
        <v>613</v>
      </c>
      <c r="G302" s="749" t="s">
        <v>626</v>
      </c>
      <c r="H302" s="749">
        <v>846141</v>
      </c>
      <c r="I302" s="749">
        <v>107794</v>
      </c>
      <c r="J302" s="749" t="s">
        <v>1126</v>
      </c>
      <c r="K302" s="749" t="s">
        <v>1127</v>
      </c>
      <c r="L302" s="752">
        <v>290.36</v>
      </c>
      <c r="M302" s="752">
        <v>1</v>
      </c>
      <c r="N302" s="753">
        <v>290.36</v>
      </c>
    </row>
    <row r="303" spans="1:14" ht="14.4" customHeight="1" x14ac:dyDescent="0.3">
      <c r="A303" s="747" t="s">
        <v>585</v>
      </c>
      <c r="B303" s="748" t="s">
        <v>586</v>
      </c>
      <c r="C303" s="749" t="s">
        <v>599</v>
      </c>
      <c r="D303" s="750" t="s">
        <v>600</v>
      </c>
      <c r="E303" s="751">
        <v>50113001</v>
      </c>
      <c r="F303" s="750" t="s">
        <v>613</v>
      </c>
      <c r="G303" s="749" t="s">
        <v>614</v>
      </c>
      <c r="H303" s="749">
        <v>157139</v>
      </c>
      <c r="I303" s="749">
        <v>157139</v>
      </c>
      <c r="J303" s="749" t="s">
        <v>1128</v>
      </c>
      <c r="K303" s="749" t="s">
        <v>1129</v>
      </c>
      <c r="L303" s="752">
        <v>65.240909090909085</v>
      </c>
      <c r="M303" s="752">
        <v>11</v>
      </c>
      <c r="N303" s="753">
        <v>717.65</v>
      </c>
    </row>
    <row r="304" spans="1:14" ht="14.4" customHeight="1" x14ac:dyDescent="0.3">
      <c r="A304" s="747" t="s">
        <v>585</v>
      </c>
      <c r="B304" s="748" t="s">
        <v>586</v>
      </c>
      <c r="C304" s="749" t="s">
        <v>599</v>
      </c>
      <c r="D304" s="750" t="s">
        <v>600</v>
      </c>
      <c r="E304" s="751">
        <v>50113001</v>
      </c>
      <c r="F304" s="750" t="s">
        <v>613</v>
      </c>
      <c r="G304" s="749" t="s">
        <v>626</v>
      </c>
      <c r="H304" s="749">
        <v>149483</v>
      </c>
      <c r="I304" s="749">
        <v>149483</v>
      </c>
      <c r="J304" s="749" t="s">
        <v>1130</v>
      </c>
      <c r="K304" s="749" t="s">
        <v>1131</v>
      </c>
      <c r="L304" s="752">
        <v>139.3366666666667</v>
      </c>
      <c r="M304" s="752">
        <v>9</v>
      </c>
      <c r="N304" s="753">
        <v>1254.0300000000002</v>
      </c>
    </row>
    <row r="305" spans="1:14" ht="14.4" customHeight="1" x14ac:dyDescent="0.3">
      <c r="A305" s="747" t="s">
        <v>585</v>
      </c>
      <c r="B305" s="748" t="s">
        <v>586</v>
      </c>
      <c r="C305" s="749" t="s">
        <v>599</v>
      </c>
      <c r="D305" s="750" t="s">
        <v>600</v>
      </c>
      <c r="E305" s="751">
        <v>50113001</v>
      </c>
      <c r="F305" s="750" t="s">
        <v>613</v>
      </c>
      <c r="G305" s="749" t="s">
        <v>626</v>
      </c>
      <c r="H305" s="749">
        <v>849578</v>
      </c>
      <c r="I305" s="749">
        <v>149480</v>
      </c>
      <c r="J305" s="749" t="s">
        <v>1130</v>
      </c>
      <c r="K305" s="749" t="s">
        <v>1132</v>
      </c>
      <c r="L305" s="752">
        <v>69.549999999999969</v>
      </c>
      <c r="M305" s="752">
        <v>1</v>
      </c>
      <c r="N305" s="753">
        <v>69.549999999999969</v>
      </c>
    </row>
    <row r="306" spans="1:14" ht="14.4" customHeight="1" x14ac:dyDescent="0.3">
      <c r="A306" s="747" t="s">
        <v>585</v>
      </c>
      <c r="B306" s="748" t="s">
        <v>586</v>
      </c>
      <c r="C306" s="749" t="s">
        <v>599</v>
      </c>
      <c r="D306" s="750" t="s">
        <v>600</v>
      </c>
      <c r="E306" s="751">
        <v>50113002</v>
      </c>
      <c r="F306" s="750" t="s">
        <v>1133</v>
      </c>
      <c r="G306" s="749" t="s">
        <v>614</v>
      </c>
      <c r="H306" s="749">
        <v>103414</v>
      </c>
      <c r="I306" s="749">
        <v>3414</v>
      </c>
      <c r="J306" s="749" t="s">
        <v>1134</v>
      </c>
      <c r="K306" s="749" t="s">
        <v>1135</v>
      </c>
      <c r="L306" s="752">
        <v>2443.1899999999996</v>
      </c>
      <c r="M306" s="752">
        <v>1</v>
      </c>
      <c r="N306" s="753">
        <v>2443.1899999999996</v>
      </c>
    </row>
    <row r="307" spans="1:14" ht="14.4" customHeight="1" x14ac:dyDescent="0.3">
      <c r="A307" s="747" t="s">
        <v>585</v>
      </c>
      <c r="B307" s="748" t="s">
        <v>586</v>
      </c>
      <c r="C307" s="749" t="s">
        <v>599</v>
      </c>
      <c r="D307" s="750" t="s">
        <v>600</v>
      </c>
      <c r="E307" s="751">
        <v>50113002</v>
      </c>
      <c r="F307" s="750" t="s">
        <v>1133</v>
      </c>
      <c r="G307" s="749" t="s">
        <v>614</v>
      </c>
      <c r="H307" s="749">
        <v>111453</v>
      </c>
      <c r="I307" s="749">
        <v>11453</v>
      </c>
      <c r="J307" s="749" t="s">
        <v>1136</v>
      </c>
      <c r="K307" s="749" t="s">
        <v>1137</v>
      </c>
      <c r="L307" s="752">
        <v>2719.2</v>
      </c>
      <c r="M307" s="752">
        <v>1</v>
      </c>
      <c r="N307" s="753">
        <v>2719.2</v>
      </c>
    </row>
    <row r="308" spans="1:14" ht="14.4" customHeight="1" x14ac:dyDescent="0.3">
      <c r="A308" s="747" t="s">
        <v>585</v>
      </c>
      <c r="B308" s="748" t="s">
        <v>586</v>
      </c>
      <c r="C308" s="749" t="s">
        <v>599</v>
      </c>
      <c r="D308" s="750" t="s">
        <v>600</v>
      </c>
      <c r="E308" s="751">
        <v>50113006</v>
      </c>
      <c r="F308" s="750" t="s">
        <v>1138</v>
      </c>
      <c r="G308" s="749" t="s">
        <v>626</v>
      </c>
      <c r="H308" s="749">
        <v>33833</v>
      </c>
      <c r="I308" s="749">
        <v>33833</v>
      </c>
      <c r="J308" s="749" t="s">
        <v>1139</v>
      </c>
      <c r="K308" s="749" t="s">
        <v>1140</v>
      </c>
      <c r="L308" s="752">
        <v>163.66999999999999</v>
      </c>
      <c r="M308" s="752">
        <v>4</v>
      </c>
      <c r="N308" s="753">
        <v>654.67999999999995</v>
      </c>
    </row>
    <row r="309" spans="1:14" ht="14.4" customHeight="1" x14ac:dyDescent="0.3">
      <c r="A309" s="747" t="s">
        <v>585</v>
      </c>
      <c r="B309" s="748" t="s">
        <v>586</v>
      </c>
      <c r="C309" s="749" t="s">
        <v>599</v>
      </c>
      <c r="D309" s="750" t="s">
        <v>600</v>
      </c>
      <c r="E309" s="751">
        <v>50113006</v>
      </c>
      <c r="F309" s="750" t="s">
        <v>1138</v>
      </c>
      <c r="G309" s="749" t="s">
        <v>626</v>
      </c>
      <c r="H309" s="749">
        <v>133339</v>
      </c>
      <c r="I309" s="749">
        <v>33339</v>
      </c>
      <c r="J309" s="749" t="s">
        <v>1141</v>
      </c>
      <c r="K309" s="749" t="s">
        <v>1142</v>
      </c>
      <c r="L309" s="752">
        <v>41.189999999999991</v>
      </c>
      <c r="M309" s="752">
        <v>5</v>
      </c>
      <c r="N309" s="753">
        <v>205.94999999999996</v>
      </c>
    </row>
    <row r="310" spans="1:14" ht="14.4" customHeight="1" x14ac:dyDescent="0.3">
      <c r="A310" s="747" t="s">
        <v>585</v>
      </c>
      <c r="B310" s="748" t="s">
        <v>586</v>
      </c>
      <c r="C310" s="749" t="s">
        <v>599</v>
      </c>
      <c r="D310" s="750" t="s">
        <v>600</v>
      </c>
      <c r="E310" s="751">
        <v>50113006</v>
      </c>
      <c r="F310" s="750" t="s">
        <v>1138</v>
      </c>
      <c r="G310" s="749" t="s">
        <v>626</v>
      </c>
      <c r="H310" s="749">
        <v>133340</v>
      </c>
      <c r="I310" s="749">
        <v>33340</v>
      </c>
      <c r="J310" s="749" t="s">
        <v>1143</v>
      </c>
      <c r="K310" s="749" t="s">
        <v>1142</v>
      </c>
      <c r="L310" s="752">
        <v>41.19</v>
      </c>
      <c r="M310" s="752">
        <v>5</v>
      </c>
      <c r="N310" s="753">
        <v>205.95</v>
      </c>
    </row>
    <row r="311" spans="1:14" ht="14.4" customHeight="1" x14ac:dyDescent="0.3">
      <c r="A311" s="747" t="s">
        <v>585</v>
      </c>
      <c r="B311" s="748" t="s">
        <v>586</v>
      </c>
      <c r="C311" s="749" t="s">
        <v>599</v>
      </c>
      <c r="D311" s="750" t="s">
        <v>600</v>
      </c>
      <c r="E311" s="751">
        <v>50113006</v>
      </c>
      <c r="F311" s="750" t="s">
        <v>1138</v>
      </c>
      <c r="G311" s="749" t="s">
        <v>626</v>
      </c>
      <c r="H311" s="749">
        <v>846763</v>
      </c>
      <c r="I311" s="749">
        <v>33419</v>
      </c>
      <c r="J311" s="749" t="s">
        <v>1144</v>
      </c>
      <c r="K311" s="749" t="s">
        <v>1145</v>
      </c>
      <c r="L311" s="752">
        <v>119.47</v>
      </c>
      <c r="M311" s="752">
        <v>2</v>
      </c>
      <c r="N311" s="753">
        <v>238.94</v>
      </c>
    </row>
    <row r="312" spans="1:14" ht="14.4" customHeight="1" x14ac:dyDescent="0.3">
      <c r="A312" s="747" t="s">
        <v>585</v>
      </c>
      <c r="B312" s="748" t="s">
        <v>586</v>
      </c>
      <c r="C312" s="749" t="s">
        <v>599</v>
      </c>
      <c r="D312" s="750" t="s">
        <v>600</v>
      </c>
      <c r="E312" s="751">
        <v>50113006</v>
      </c>
      <c r="F312" s="750" t="s">
        <v>1138</v>
      </c>
      <c r="G312" s="749" t="s">
        <v>626</v>
      </c>
      <c r="H312" s="749">
        <v>987792</v>
      </c>
      <c r="I312" s="749">
        <v>33749</v>
      </c>
      <c r="J312" s="749" t="s">
        <v>1146</v>
      </c>
      <c r="K312" s="749" t="s">
        <v>1147</v>
      </c>
      <c r="L312" s="752">
        <v>111.95000000000002</v>
      </c>
      <c r="M312" s="752">
        <v>4</v>
      </c>
      <c r="N312" s="753">
        <v>447.80000000000007</v>
      </c>
    </row>
    <row r="313" spans="1:14" ht="14.4" customHeight="1" x14ac:dyDescent="0.3">
      <c r="A313" s="747" t="s">
        <v>585</v>
      </c>
      <c r="B313" s="748" t="s">
        <v>586</v>
      </c>
      <c r="C313" s="749" t="s">
        <v>599</v>
      </c>
      <c r="D313" s="750" t="s">
        <v>600</v>
      </c>
      <c r="E313" s="751">
        <v>50113006</v>
      </c>
      <c r="F313" s="750" t="s">
        <v>1138</v>
      </c>
      <c r="G313" s="749" t="s">
        <v>626</v>
      </c>
      <c r="H313" s="749">
        <v>33750</v>
      </c>
      <c r="I313" s="749">
        <v>33750</v>
      </c>
      <c r="J313" s="749" t="s">
        <v>1148</v>
      </c>
      <c r="K313" s="749" t="s">
        <v>1147</v>
      </c>
      <c r="L313" s="752">
        <v>111.95000000000003</v>
      </c>
      <c r="M313" s="752">
        <v>2</v>
      </c>
      <c r="N313" s="753">
        <v>223.90000000000006</v>
      </c>
    </row>
    <row r="314" spans="1:14" ht="14.4" customHeight="1" x14ac:dyDescent="0.3">
      <c r="A314" s="747" t="s">
        <v>585</v>
      </c>
      <c r="B314" s="748" t="s">
        <v>586</v>
      </c>
      <c r="C314" s="749" t="s">
        <v>599</v>
      </c>
      <c r="D314" s="750" t="s">
        <v>600</v>
      </c>
      <c r="E314" s="751">
        <v>50113006</v>
      </c>
      <c r="F314" s="750" t="s">
        <v>1138</v>
      </c>
      <c r="G314" s="749" t="s">
        <v>626</v>
      </c>
      <c r="H314" s="749">
        <v>33936</v>
      </c>
      <c r="I314" s="749">
        <v>33936</v>
      </c>
      <c r="J314" s="749" t="s">
        <v>1149</v>
      </c>
      <c r="K314" s="749" t="s">
        <v>1142</v>
      </c>
      <c r="L314" s="752">
        <v>30.670000000000009</v>
      </c>
      <c r="M314" s="752">
        <v>4</v>
      </c>
      <c r="N314" s="753">
        <v>122.68000000000004</v>
      </c>
    </row>
    <row r="315" spans="1:14" ht="14.4" customHeight="1" x14ac:dyDescent="0.3">
      <c r="A315" s="747" t="s">
        <v>585</v>
      </c>
      <c r="B315" s="748" t="s">
        <v>586</v>
      </c>
      <c r="C315" s="749" t="s">
        <v>599</v>
      </c>
      <c r="D315" s="750" t="s">
        <v>600</v>
      </c>
      <c r="E315" s="751">
        <v>50113006</v>
      </c>
      <c r="F315" s="750" t="s">
        <v>1138</v>
      </c>
      <c r="G315" s="749" t="s">
        <v>614</v>
      </c>
      <c r="H315" s="749">
        <v>841761</v>
      </c>
      <c r="I315" s="749">
        <v>0</v>
      </c>
      <c r="J315" s="749" t="s">
        <v>1150</v>
      </c>
      <c r="K315" s="749" t="s">
        <v>587</v>
      </c>
      <c r="L315" s="752">
        <v>134.32999999999996</v>
      </c>
      <c r="M315" s="752">
        <v>47</v>
      </c>
      <c r="N315" s="753">
        <v>6313.5099999999984</v>
      </c>
    </row>
    <row r="316" spans="1:14" ht="14.4" customHeight="1" x14ac:dyDescent="0.3">
      <c r="A316" s="747" t="s">
        <v>585</v>
      </c>
      <c r="B316" s="748" t="s">
        <v>586</v>
      </c>
      <c r="C316" s="749" t="s">
        <v>599</v>
      </c>
      <c r="D316" s="750" t="s">
        <v>600</v>
      </c>
      <c r="E316" s="751">
        <v>50113006</v>
      </c>
      <c r="F316" s="750" t="s">
        <v>1138</v>
      </c>
      <c r="G316" s="749" t="s">
        <v>626</v>
      </c>
      <c r="H316" s="749">
        <v>133220</v>
      </c>
      <c r="I316" s="749">
        <v>33220</v>
      </c>
      <c r="J316" s="749" t="s">
        <v>1151</v>
      </c>
      <c r="K316" s="749" t="s">
        <v>1152</v>
      </c>
      <c r="L316" s="752">
        <v>195.99</v>
      </c>
      <c r="M316" s="752">
        <v>2</v>
      </c>
      <c r="N316" s="753">
        <v>391.98</v>
      </c>
    </row>
    <row r="317" spans="1:14" ht="14.4" customHeight="1" x14ac:dyDescent="0.3">
      <c r="A317" s="747" t="s">
        <v>585</v>
      </c>
      <c r="B317" s="748" t="s">
        <v>586</v>
      </c>
      <c r="C317" s="749" t="s">
        <v>599</v>
      </c>
      <c r="D317" s="750" t="s">
        <v>600</v>
      </c>
      <c r="E317" s="751">
        <v>50113013</v>
      </c>
      <c r="F317" s="750" t="s">
        <v>1153</v>
      </c>
      <c r="G317" s="749" t="s">
        <v>626</v>
      </c>
      <c r="H317" s="749">
        <v>195147</v>
      </c>
      <c r="I317" s="749">
        <v>195147</v>
      </c>
      <c r="J317" s="749" t="s">
        <v>1154</v>
      </c>
      <c r="K317" s="749" t="s">
        <v>1155</v>
      </c>
      <c r="L317" s="752">
        <v>561.51</v>
      </c>
      <c r="M317" s="752">
        <v>2</v>
      </c>
      <c r="N317" s="753">
        <v>1123.02</v>
      </c>
    </row>
    <row r="318" spans="1:14" ht="14.4" customHeight="1" x14ac:dyDescent="0.3">
      <c r="A318" s="747" t="s">
        <v>585</v>
      </c>
      <c r="B318" s="748" t="s">
        <v>586</v>
      </c>
      <c r="C318" s="749" t="s">
        <v>599</v>
      </c>
      <c r="D318" s="750" t="s">
        <v>600</v>
      </c>
      <c r="E318" s="751">
        <v>50113013</v>
      </c>
      <c r="F318" s="750" t="s">
        <v>1153</v>
      </c>
      <c r="G318" s="749" t="s">
        <v>626</v>
      </c>
      <c r="H318" s="749">
        <v>203097</v>
      </c>
      <c r="I318" s="749">
        <v>203097</v>
      </c>
      <c r="J318" s="749" t="s">
        <v>1156</v>
      </c>
      <c r="K318" s="749" t="s">
        <v>1157</v>
      </c>
      <c r="L318" s="752">
        <v>167.13916666666668</v>
      </c>
      <c r="M318" s="752">
        <v>12</v>
      </c>
      <c r="N318" s="753">
        <v>2005.67</v>
      </c>
    </row>
    <row r="319" spans="1:14" ht="14.4" customHeight="1" x14ac:dyDescent="0.3">
      <c r="A319" s="747" t="s">
        <v>585</v>
      </c>
      <c r="B319" s="748" t="s">
        <v>586</v>
      </c>
      <c r="C319" s="749" t="s">
        <v>599</v>
      </c>
      <c r="D319" s="750" t="s">
        <v>600</v>
      </c>
      <c r="E319" s="751">
        <v>50113013</v>
      </c>
      <c r="F319" s="750" t="s">
        <v>1153</v>
      </c>
      <c r="G319" s="749" t="s">
        <v>614</v>
      </c>
      <c r="H319" s="749">
        <v>172972</v>
      </c>
      <c r="I319" s="749">
        <v>72972</v>
      </c>
      <c r="J319" s="749" t="s">
        <v>1158</v>
      </c>
      <c r="K319" s="749" t="s">
        <v>1159</v>
      </c>
      <c r="L319" s="752">
        <v>181.65000000000006</v>
      </c>
      <c r="M319" s="752">
        <v>60.2</v>
      </c>
      <c r="N319" s="753">
        <v>10935.330000000004</v>
      </c>
    </row>
    <row r="320" spans="1:14" ht="14.4" customHeight="1" x14ac:dyDescent="0.3">
      <c r="A320" s="747" t="s">
        <v>585</v>
      </c>
      <c r="B320" s="748" t="s">
        <v>586</v>
      </c>
      <c r="C320" s="749" t="s">
        <v>599</v>
      </c>
      <c r="D320" s="750" t="s">
        <v>600</v>
      </c>
      <c r="E320" s="751">
        <v>50113013</v>
      </c>
      <c r="F320" s="750" t="s">
        <v>1153</v>
      </c>
      <c r="G320" s="749" t="s">
        <v>626</v>
      </c>
      <c r="H320" s="749">
        <v>105951</v>
      </c>
      <c r="I320" s="749">
        <v>5951</v>
      </c>
      <c r="J320" s="749" t="s">
        <v>1160</v>
      </c>
      <c r="K320" s="749" t="s">
        <v>1161</v>
      </c>
      <c r="L320" s="752">
        <v>114.92400000000001</v>
      </c>
      <c r="M320" s="752">
        <v>5</v>
      </c>
      <c r="N320" s="753">
        <v>574.62</v>
      </c>
    </row>
    <row r="321" spans="1:14" ht="14.4" customHeight="1" x14ac:dyDescent="0.3">
      <c r="A321" s="747" t="s">
        <v>585</v>
      </c>
      <c r="B321" s="748" t="s">
        <v>586</v>
      </c>
      <c r="C321" s="749" t="s">
        <v>599</v>
      </c>
      <c r="D321" s="750" t="s">
        <v>600</v>
      </c>
      <c r="E321" s="751">
        <v>50113013</v>
      </c>
      <c r="F321" s="750" t="s">
        <v>1153</v>
      </c>
      <c r="G321" s="749" t="s">
        <v>614</v>
      </c>
      <c r="H321" s="749">
        <v>201961</v>
      </c>
      <c r="I321" s="749">
        <v>201961</v>
      </c>
      <c r="J321" s="749" t="s">
        <v>1162</v>
      </c>
      <c r="K321" s="749" t="s">
        <v>1163</v>
      </c>
      <c r="L321" s="752">
        <v>322.63571428571424</v>
      </c>
      <c r="M321" s="752">
        <v>35</v>
      </c>
      <c r="N321" s="753">
        <v>11292.249999999998</v>
      </c>
    </row>
    <row r="322" spans="1:14" ht="14.4" customHeight="1" x14ac:dyDescent="0.3">
      <c r="A322" s="747" t="s">
        <v>585</v>
      </c>
      <c r="B322" s="748" t="s">
        <v>586</v>
      </c>
      <c r="C322" s="749" t="s">
        <v>599</v>
      </c>
      <c r="D322" s="750" t="s">
        <v>600</v>
      </c>
      <c r="E322" s="751">
        <v>50113013</v>
      </c>
      <c r="F322" s="750" t="s">
        <v>1153</v>
      </c>
      <c r="G322" s="749" t="s">
        <v>626</v>
      </c>
      <c r="H322" s="749">
        <v>183817</v>
      </c>
      <c r="I322" s="749">
        <v>183817</v>
      </c>
      <c r="J322" s="749" t="s">
        <v>1164</v>
      </c>
      <c r="K322" s="749" t="s">
        <v>1165</v>
      </c>
      <c r="L322" s="752">
        <v>918.5</v>
      </c>
      <c r="M322" s="752">
        <v>7</v>
      </c>
      <c r="N322" s="753">
        <v>6429.5</v>
      </c>
    </row>
    <row r="323" spans="1:14" ht="14.4" customHeight="1" x14ac:dyDescent="0.3">
      <c r="A323" s="747" t="s">
        <v>585</v>
      </c>
      <c r="B323" s="748" t="s">
        <v>586</v>
      </c>
      <c r="C323" s="749" t="s">
        <v>599</v>
      </c>
      <c r="D323" s="750" t="s">
        <v>600</v>
      </c>
      <c r="E323" s="751">
        <v>50113013</v>
      </c>
      <c r="F323" s="750" t="s">
        <v>1153</v>
      </c>
      <c r="G323" s="749" t="s">
        <v>614</v>
      </c>
      <c r="H323" s="749">
        <v>164831</v>
      </c>
      <c r="I323" s="749">
        <v>64831</v>
      </c>
      <c r="J323" s="749" t="s">
        <v>1166</v>
      </c>
      <c r="K323" s="749" t="s">
        <v>1167</v>
      </c>
      <c r="L323" s="752">
        <v>198.88000000000005</v>
      </c>
      <c r="M323" s="752">
        <v>4</v>
      </c>
      <c r="N323" s="753">
        <v>795.52000000000021</v>
      </c>
    </row>
    <row r="324" spans="1:14" ht="14.4" customHeight="1" x14ac:dyDescent="0.3">
      <c r="A324" s="747" t="s">
        <v>585</v>
      </c>
      <c r="B324" s="748" t="s">
        <v>586</v>
      </c>
      <c r="C324" s="749" t="s">
        <v>599</v>
      </c>
      <c r="D324" s="750" t="s">
        <v>600</v>
      </c>
      <c r="E324" s="751">
        <v>50113013</v>
      </c>
      <c r="F324" s="750" t="s">
        <v>1153</v>
      </c>
      <c r="G324" s="749" t="s">
        <v>614</v>
      </c>
      <c r="H324" s="749">
        <v>183926</v>
      </c>
      <c r="I324" s="749">
        <v>183926</v>
      </c>
      <c r="J324" s="749" t="s">
        <v>1168</v>
      </c>
      <c r="K324" s="749" t="s">
        <v>1165</v>
      </c>
      <c r="L324" s="752">
        <v>134.55796976241865</v>
      </c>
      <c r="M324" s="752">
        <v>46.300000000000061</v>
      </c>
      <c r="N324" s="753">
        <v>6230.0339999999924</v>
      </c>
    </row>
    <row r="325" spans="1:14" ht="14.4" customHeight="1" x14ac:dyDescent="0.3">
      <c r="A325" s="747" t="s">
        <v>585</v>
      </c>
      <c r="B325" s="748" t="s">
        <v>586</v>
      </c>
      <c r="C325" s="749" t="s">
        <v>599</v>
      </c>
      <c r="D325" s="750" t="s">
        <v>600</v>
      </c>
      <c r="E325" s="751">
        <v>50113013</v>
      </c>
      <c r="F325" s="750" t="s">
        <v>1153</v>
      </c>
      <c r="G325" s="749" t="s">
        <v>614</v>
      </c>
      <c r="H325" s="749">
        <v>117170</v>
      </c>
      <c r="I325" s="749">
        <v>17170</v>
      </c>
      <c r="J325" s="749" t="s">
        <v>1169</v>
      </c>
      <c r="K325" s="749" t="s">
        <v>1170</v>
      </c>
      <c r="L325" s="752">
        <v>72.920000000000016</v>
      </c>
      <c r="M325" s="752">
        <v>2</v>
      </c>
      <c r="N325" s="753">
        <v>145.84000000000003</v>
      </c>
    </row>
    <row r="326" spans="1:14" ht="14.4" customHeight="1" x14ac:dyDescent="0.3">
      <c r="A326" s="747" t="s">
        <v>585</v>
      </c>
      <c r="B326" s="748" t="s">
        <v>586</v>
      </c>
      <c r="C326" s="749" t="s">
        <v>599</v>
      </c>
      <c r="D326" s="750" t="s">
        <v>600</v>
      </c>
      <c r="E326" s="751">
        <v>50113013</v>
      </c>
      <c r="F326" s="750" t="s">
        <v>1153</v>
      </c>
      <c r="G326" s="749" t="s">
        <v>614</v>
      </c>
      <c r="H326" s="749">
        <v>117171</v>
      </c>
      <c r="I326" s="749">
        <v>17171</v>
      </c>
      <c r="J326" s="749" t="s">
        <v>1171</v>
      </c>
      <c r="K326" s="749" t="s">
        <v>1172</v>
      </c>
      <c r="L326" s="752">
        <v>72.919999999999987</v>
      </c>
      <c r="M326" s="752">
        <v>1</v>
      </c>
      <c r="N326" s="753">
        <v>72.919999999999987</v>
      </c>
    </row>
    <row r="327" spans="1:14" ht="14.4" customHeight="1" x14ac:dyDescent="0.3">
      <c r="A327" s="747" t="s">
        <v>585</v>
      </c>
      <c r="B327" s="748" t="s">
        <v>586</v>
      </c>
      <c r="C327" s="749" t="s">
        <v>599</v>
      </c>
      <c r="D327" s="750" t="s">
        <v>600</v>
      </c>
      <c r="E327" s="751">
        <v>50113013</v>
      </c>
      <c r="F327" s="750" t="s">
        <v>1153</v>
      </c>
      <c r="G327" s="749" t="s">
        <v>614</v>
      </c>
      <c r="H327" s="749">
        <v>103378</v>
      </c>
      <c r="I327" s="749">
        <v>3378</v>
      </c>
      <c r="J327" s="749" t="s">
        <v>1173</v>
      </c>
      <c r="K327" s="749" t="s">
        <v>1174</v>
      </c>
      <c r="L327" s="752">
        <v>21.960000000000004</v>
      </c>
      <c r="M327" s="752">
        <v>2</v>
      </c>
      <c r="N327" s="753">
        <v>43.920000000000009</v>
      </c>
    </row>
    <row r="328" spans="1:14" ht="14.4" customHeight="1" x14ac:dyDescent="0.3">
      <c r="A328" s="747" t="s">
        <v>585</v>
      </c>
      <c r="B328" s="748" t="s">
        <v>586</v>
      </c>
      <c r="C328" s="749" t="s">
        <v>599</v>
      </c>
      <c r="D328" s="750" t="s">
        <v>600</v>
      </c>
      <c r="E328" s="751">
        <v>50113013</v>
      </c>
      <c r="F328" s="750" t="s">
        <v>1153</v>
      </c>
      <c r="G328" s="749" t="s">
        <v>614</v>
      </c>
      <c r="H328" s="749">
        <v>111706</v>
      </c>
      <c r="I328" s="749">
        <v>11706</v>
      </c>
      <c r="J328" s="749" t="s">
        <v>1175</v>
      </c>
      <c r="K328" s="749" t="s">
        <v>1176</v>
      </c>
      <c r="L328" s="752">
        <v>229.51999999999998</v>
      </c>
      <c r="M328" s="752">
        <v>2</v>
      </c>
      <c r="N328" s="753">
        <v>459.03999999999996</v>
      </c>
    </row>
    <row r="329" spans="1:14" ht="14.4" customHeight="1" x14ac:dyDescent="0.3">
      <c r="A329" s="747" t="s">
        <v>585</v>
      </c>
      <c r="B329" s="748" t="s">
        <v>586</v>
      </c>
      <c r="C329" s="749" t="s">
        <v>599</v>
      </c>
      <c r="D329" s="750" t="s">
        <v>600</v>
      </c>
      <c r="E329" s="751">
        <v>50113013</v>
      </c>
      <c r="F329" s="750" t="s">
        <v>1153</v>
      </c>
      <c r="G329" s="749" t="s">
        <v>614</v>
      </c>
      <c r="H329" s="749">
        <v>115658</v>
      </c>
      <c r="I329" s="749">
        <v>15658</v>
      </c>
      <c r="J329" s="749" t="s">
        <v>1177</v>
      </c>
      <c r="K329" s="749" t="s">
        <v>1178</v>
      </c>
      <c r="L329" s="752">
        <v>58.31</v>
      </c>
      <c r="M329" s="752">
        <v>4</v>
      </c>
      <c r="N329" s="753">
        <v>233.24</v>
      </c>
    </row>
    <row r="330" spans="1:14" ht="14.4" customHeight="1" x14ac:dyDescent="0.3">
      <c r="A330" s="747" t="s">
        <v>585</v>
      </c>
      <c r="B330" s="748" t="s">
        <v>586</v>
      </c>
      <c r="C330" s="749" t="s">
        <v>599</v>
      </c>
      <c r="D330" s="750" t="s">
        <v>600</v>
      </c>
      <c r="E330" s="751">
        <v>50113013</v>
      </c>
      <c r="F330" s="750" t="s">
        <v>1153</v>
      </c>
      <c r="G330" s="749" t="s">
        <v>614</v>
      </c>
      <c r="H330" s="749">
        <v>162180</v>
      </c>
      <c r="I330" s="749">
        <v>162180</v>
      </c>
      <c r="J330" s="749" t="s">
        <v>1179</v>
      </c>
      <c r="K330" s="749" t="s">
        <v>1180</v>
      </c>
      <c r="L330" s="752">
        <v>152.9</v>
      </c>
      <c r="M330" s="752">
        <v>0.6</v>
      </c>
      <c r="N330" s="753">
        <v>91.74</v>
      </c>
    </row>
    <row r="331" spans="1:14" ht="14.4" customHeight="1" x14ac:dyDescent="0.3">
      <c r="A331" s="747" t="s">
        <v>585</v>
      </c>
      <c r="B331" s="748" t="s">
        <v>586</v>
      </c>
      <c r="C331" s="749" t="s">
        <v>599</v>
      </c>
      <c r="D331" s="750" t="s">
        <v>600</v>
      </c>
      <c r="E331" s="751">
        <v>50113013</v>
      </c>
      <c r="F331" s="750" t="s">
        <v>1153</v>
      </c>
      <c r="G331" s="749" t="s">
        <v>614</v>
      </c>
      <c r="H331" s="749">
        <v>162187</v>
      </c>
      <c r="I331" s="749">
        <v>162187</v>
      </c>
      <c r="J331" s="749" t="s">
        <v>1181</v>
      </c>
      <c r="K331" s="749" t="s">
        <v>1182</v>
      </c>
      <c r="L331" s="752">
        <v>286</v>
      </c>
      <c r="M331" s="752">
        <v>4</v>
      </c>
      <c r="N331" s="753">
        <v>1144</v>
      </c>
    </row>
    <row r="332" spans="1:14" ht="14.4" customHeight="1" x14ac:dyDescent="0.3">
      <c r="A332" s="747" t="s">
        <v>585</v>
      </c>
      <c r="B332" s="748" t="s">
        <v>586</v>
      </c>
      <c r="C332" s="749" t="s">
        <v>599</v>
      </c>
      <c r="D332" s="750" t="s">
        <v>600</v>
      </c>
      <c r="E332" s="751">
        <v>50113013</v>
      </c>
      <c r="F332" s="750" t="s">
        <v>1153</v>
      </c>
      <c r="G332" s="749" t="s">
        <v>626</v>
      </c>
      <c r="H332" s="749">
        <v>849655</v>
      </c>
      <c r="I332" s="749">
        <v>129836</v>
      </c>
      <c r="J332" s="749" t="s">
        <v>1183</v>
      </c>
      <c r="K332" s="749" t="s">
        <v>1184</v>
      </c>
      <c r="L332" s="752">
        <v>262.89999999999992</v>
      </c>
      <c r="M332" s="752">
        <v>6</v>
      </c>
      <c r="N332" s="753">
        <v>1577.3999999999996</v>
      </c>
    </row>
    <row r="333" spans="1:14" ht="14.4" customHeight="1" x14ac:dyDescent="0.3">
      <c r="A333" s="747" t="s">
        <v>585</v>
      </c>
      <c r="B333" s="748" t="s">
        <v>586</v>
      </c>
      <c r="C333" s="749" t="s">
        <v>599</v>
      </c>
      <c r="D333" s="750" t="s">
        <v>600</v>
      </c>
      <c r="E333" s="751">
        <v>50113013</v>
      </c>
      <c r="F333" s="750" t="s">
        <v>1153</v>
      </c>
      <c r="G333" s="749" t="s">
        <v>614</v>
      </c>
      <c r="H333" s="749">
        <v>218400</v>
      </c>
      <c r="I333" s="749">
        <v>218400</v>
      </c>
      <c r="J333" s="749" t="s">
        <v>1185</v>
      </c>
      <c r="K333" s="749" t="s">
        <v>1186</v>
      </c>
      <c r="L333" s="752">
        <v>597.7399999999999</v>
      </c>
      <c r="M333" s="752">
        <v>6</v>
      </c>
      <c r="N333" s="753">
        <v>3586.4399999999996</v>
      </c>
    </row>
    <row r="334" spans="1:14" ht="14.4" customHeight="1" x14ac:dyDescent="0.3">
      <c r="A334" s="747" t="s">
        <v>585</v>
      </c>
      <c r="B334" s="748" t="s">
        <v>586</v>
      </c>
      <c r="C334" s="749" t="s">
        <v>599</v>
      </c>
      <c r="D334" s="750" t="s">
        <v>600</v>
      </c>
      <c r="E334" s="751">
        <v>50113013</v>
      </c>
      <c r="F334" s="750" t="s">
        <v>1153</v>
      </c>
      <c r="G334" s="749" t="s">
        <v>614</v>
      </c>
      <c r="H334" s="749">
        <v>190986</v>
      </c>
      <c r="I334" s="749">
        <v>90986</v>
      </c>
      <c r="J334" s="749" t="s">
        <v>1187</v>
      </c>
      <c r="K334" s="749" t="s">
        <v>1188</v>
      </c>
      <c r="L334" s="752">
        <v>46</v>
      </c>
      <c r="M334" s="752">
        <v>2</v>
      </c>
      <c r="N334" s="753">
        <v>92</v>
      </c>
    </row>
    <row r="335" spans="1:14" ht="14.4" customHeight="1" x14ac:dyDescent="0.3">
      <c r="A335" s="747" t="s">
        <v>585</v>
      </c>
      <c r="B335" s="748" t="s">
        <v>586</v>
      </c>
      <c r="C335" s="749" t="s">
        <v>599</v>
      </c>
      <c r="D335" s="750" t="s">
        <v>600</v>
      </c>
      <c r="E335" s="751">
        <v>50113013</v>
      </c>
      <c r="F335" s="750" t="s">
        <v>1153</v>
      </c>
      <c r="G335" s="749" t="s">
        <v>614</v>
      </c>
      <c r="H335" s="749">
        <v>132953</v>
      </c>
      <c r="I335" s="749">
        <v>32953</v>
      </c>
      <c r="J335" s="749" t="s">
        <v>1189</v>
      </c>
      <c r="K335" s="749" t="s">
        <v>1188</v>
      </c>
      <c r="L335" s="752">
        <v>49.445000000000007</v>
      </c>
      <c r="M335" s="752">
        <v>2</v>
      </c>
      <c r="N335" s="753">
        <v>98.890000000000015</v>
      </c>
    </row>
    <row r="336" spans="1:14" ht="14.4" customHeight="1" x14ac:dyDescent="0.3">
      <c r="A336" s="747" t="s">
        <v>585</v>
      </c>
      <c r="B336" s="748" t="s">
        <v>586</v>
      </c>
      <c r="C336" s="749" t="s">
        <v>599</v>
      </c>
      <c r="D336" s="750" t="s">
        <v>600</v>
      </c>
      <c r="E336" s="751">
        <v>50113013</v>
      </c>
      <c r="F336" s="750" t="s">
        <v>1153</v>
      </c>
      <c r="G336" s="749" t="s">
        <v>614</v>
      </c>
      <c r="H336" s="749">
        <v>395399</v>
      </c>
      <c r="I336" s="749">
        <v>101112</v>
      </c>
      <c r="J336" s="749" t="s">
        <v>1190</v>
      </c>
      <c r="K336" s="749" t="s">
        <v>1191</v>
      </c>
      <c r="L336" s="752">
        <v>294.03950000000003</v>
      </c>
      <c r="M336" s="752">
        <v>-8</v>
      </c>
      <c r="N336" s="753">
        <v>-2352.3160000000003</v>
      </c>
    </row>
    <row r="337" spans="1:14" ht="14.4" customHeight="1" x14ac:dyDescent="0.3">
      <c r="A337" s="747" t="s">
        <v>585</v>
      </c>
      <c r="B337" s="748" t="s">
        <v>586</v>
      </c>
      <c r="C337" s="749" t="s">
        <v>599</v>
      </c>
      <c r="D337" s="750" t="s">
        <v>600</v>
      </c>
      <c r="E337" s="751">
        <v>50113013</v>
      </c>
      <c r="F337" s="750" t="s">
        <v>1153</v>
      </c>
      <c r="G337" s="749" t="s">
        <v>614</v>
      </c>
      <c r="H337" s="749">
        <v>101066</v>
      </c>
      <c r="I337" s="749">
        <v>1066</v>
      </c>
      <c r="J337" s="749" t="s">
        <v>1192</v>
      </c>
      <c r="K337" s="749" t="s">
        <v>1193</v>
      </c>
      <c r="L337" s="752">
        <v>52.933333333333358</v>
      </c>
      <c r="M337" s="752">
        <v>3</v>
      </c>
      <c r="N337" s="753">
        <v>158.80000000000007</v>
      </c>
    </row>
    <row r="338" spans="1:14" ht="14.4" customHeight="1" x14ac:dyDescent="0.3">
      <c r="A338" s="747" t="s">
        <v>585</v>
      </c>
      <c r="B338" s="748" t="s">
        <v>586</v>
      </c>
      <c r="C338" s="749" t="s">
        <v>599</v>
      </c>
      <c r="D338" s="750" t="s">
        <v>600</v>
      </c>
      <c r="E338" s="751">
        <v>50113013</v>
      </c>
      <c r="F338" s="750" t="s">
        <v>1153</v>
      </c>
      <c r="G338" s="749" t="s">
        <v>614</v>
      </c>
      <c r="H338" s="749">
        <v>148261</v>
      </c>
      <c r="I338" s="749">
        <v>48261</v>
      </c>
      <c r="J338" s="749" t="s">
        <v>1192</v>
      </c>
      <c r="K338" s="749" t="s">
        <v>1194</v>
      </c>
      <c r="L338" s="752">
        <v>68.999999999999986</v>
      </c>
      <c r="M338" s="752">
        <v>1</v>
      </c>
      <c r="N338" s="753">
        <v>68.999999999999986</v>
      </c>
    </row>
    <row r="339" spans="1:14" ht="14.4" customHeight="1" x14ac:dyDescent="0.3">
      <c r="A339" s="747" t="s">
        <v>585</v>
      </c>
      <c r="B339" s="748" t="s">
        <v>586</v>
      </c>
      <c r="C339" s="749" t="s">
        <v>599</v>
      </c>
      <c r="D339" s="750" t="s">
        <v>600</v>
      </c>
      <c r="E339" s="751">
        <v>50113013</v>
      </c>
      <c r="F339" s="750" t="s">
        <v>1153</v>
      </c>
      <c r="G339" s="749" t="s">
        <v>614</v>
      </c>
      <c r="H339" s="749">
        <v>184492</v>
      </c>
      <c r="I339" s="749">
        <v>84492</v>
      </c>
      <c r="J339" s="749" t="s">
        <v>1195</v>
      </c>
      <c r="K339" s="749" t="s">
        <v>1196</v>
      </c>
      <c r="L339" s="752">
        <v>51.81</v>
      </c>
      <c r="M339" s="752">
        <v>1</v>
      </c>
      <c r="N339" s="753">
        <v>51.81</v>
      </c>
    </row>
    <row r="340" spans="1:14" ht="14.4" customHeight="1" x14ac:dyDescent="0.3">
      <c r="A340" s="747" t="s">
        <v>585</v>
      </c>
      <c r="B340" s="748" t="s">
        <v>586</v>
      </c>
      <c r="C340" s="749" t="s">
        <v>599</v>
      </c>
      <c r="D340" s="750" t="s">
        <v>600</v>
      </c>
      <c r="E340" s="751">
        <v>50113013</v>
      </c>
      <c r="F340" s="750" t="s">
        <v>1153</v>
      </c>
      <c r="G340" s="749" t="s">
        <v>614</v>
      </c>
      <c r="H340" s="749">
        <v>188746</v>
      </c>
      <c r="I340" s="749">
        <v>88746</v>
      </c>
      <c r="J340" s="749" t="s">
        <v>1195</v>
      </c>
      <c r="K340" s="749" t="s">
        <v>1197</v>
      </c>
      <c r="L340" s="752">
        <v>52.009999999999991</v>
      </c>
      <c r="M340" s="752">
        <v>1</v>
      </c>
      <c r="N340" s="753">
        <v>52.009999999999991</v>
      </c>
    </row>
    <row r="341" spans="1:14" ht="14.4" customHeight="1" x14ac:dyDescent="0.3">
      <c r="A341" s="747" t="s">
        <v>585</v>
      </c>
      <c r="B341" s="748" t="s">
        <v>586</v>
      </c>
      <c r="C341" s="749" t="s">
        <v>599</v>
      </c>
      <c r="D341" s="750" t="s">
        <v>600</v>
      </c>
      <c r="E341" s="751">
        <v>50113013</v>
      </c>
      <c r="F341" s="750" t="s">
        <v>1153</v>
      </c>
      <c r="G341" s="749" t="s">
        <v>614</v>
      </c>
      <c r="H341" s="749">
        <v>207280</v>
      </c>
      <c r="I341" s="749">
        <v>207280</v>
      </c>
      <c r="J341" s="749" t="s">
        <v>1198</v>
      </c>
      <c r="K341" s="749" t="s">
        <v>1199</v>
      </c>
      <c r="L341" s="752">
        <v>129.98000000000002</v>
      </c>
      <c r="M341" s="752">
        <v>2</v>
      </c>
      <c r="N341" s="753">
        <v>259.96000000000004</v>
      </c>
    </row>
    <row r="342" spans="1:14" ht="14.4" customHeight="1" x14ac:dyDescent="0.3">
      <c r="A342" s="747" t="s">
        <v>585</v>
      </c>
      <c r="B342" s="748" t="s">
        <v>586</v>
      </c>
      <c r="C342" s="749" t="s">
        <v>599</v>
      </c>
      <c r="D342" s="750" t="s">
        <v>600</v>
      </c>
      <c r="E342" s="751">
        <v>50113013</v>
      </c>
      <c r="F342" s="750" t="s">
        <v>1153</v>
      </c>
      <c r="G342" s="749" t="s">
        <v>614</v>
      </c>
      <c r="H342" s="749">
        <v>394618</v>
      </c>
      <c r="I342" s="749">
        <v>112786</v>
      </c>
      <c r="J342" s="749" t="s">
        <v>1200</v>
      </c>
      <c r="K342" s="749" t="s">
        <v>1201</v>
      </c>
      <c r="L342" s="752">
        <v>310.54333333333335</v>
      </c>
      <c r="M342" s="752">
        <v>4.5</v>
      </c>
      <c r="N342" s="753">
        <v>1397.4450000000002</v>
      </c>
    </row>
    <row r="343" spans="1:14" ht="14.4" customHeight="1" x14ac:dyDescent="0.3">
      <c r="A343" s="747" t="s">
        <v>585</v>
      </c>
      <c r="B343" s="748" t="s">
        <v>586</v>
      </c>
      <c r="C343" s="749" t="s">
        <v>599</v>
      </c>
      <c r="D343" s="750" t="s">
        <v>600</v>
      </c>
      <c r="E343" s="751">
        <v>50113013</v>
      </c>
      <c r="F343" s="750" t="s">
        <v>1153</v>
      </c>
      <c r="G343" s="749" t="s">
        <v>614</v>
      </c>
      <c r="H343" s="749">
        <v>216199</v>
      </c>
      <c r="I343" s="749">
        <v>216199</v>
      </c>
      <c r="J343" s="749" t="s">
        <v>1202</v>
      </c>
      <c r="K343" s="749" t="s">
        <v>1203</v>
      </c>
      <c r="L343" s="752">
        <v>99.899999999999991</v>
      </c>
      <c r="M343" s="752">
        <v>7</v>
      </c>
      <c r="N343" s="753">
        <v>699.3</v>
      </c>
    </row>
    <row r="344" spans="1:14" ht="14.4" customHeight="1" x14ac:dyDescent="0.3">
      <c r="A344" s="747" t="s">
        <v>585</v>
      </c>
      <c r="B344" s="748" t="s">
        <v>586</v>
      </c>
      <c r="C344" s="749" t="s">
        <v>599</v>
      </c>
      <c r="D344" s="750" t="s">
        <v>600</v>
      </c>
      <c r="E344" s="751">
        <v>50113013</v>
      </c>
      <c r="F344" s="750" t="s">
        <v>1153</v>
      </c>
      <c r="G344" s="749" t="s">
        <v>614</v>
      </c>
      <c r="H344" s="749">
        <v>216183</v>
      </c>
      <c r="I344" s="749">
        <v>216183</v>
      </c>
      <c r="J344" s="749" t="s">
        <v>1204</v>
      </c>
      <c r="K344" s="749" t="s">
        <v>1205</v>
      </c>
      <c r="L344" s="752">
        <v>249.42999999999998</v>
      </c>
      <c r="M344" s="752">
        <v>40</v>
      </c>
      <c r="N344" s="753">
        <v>9977.1999999999989</v>
      </c>
    </row>
    <row r="345" spans="1:14" ht="14.4" customHeight="1" x14ac:dyDescent="0.3">
      <c r="A345" s="747" t="s">
        <v>585</v>
      </c>
      <c r="B345" s="748" t="s">
        <v>586</v>
      </c>
      <c r="C345" s="749" t="s">
        <v>599</v>
      </c>
      <c r="D345" s="750" t="s">
        <v>600</v>
      </c>
      <c r="E345" s="751">
        <v>50113013</v>
      </c>
      <c r="F345" s="750" t="s">
        <v>1153</v>
      </c>
      <c r="G345" s="749" t="s">
        <v>614</v>
      </c>
      <c r="H345" s="749">
        <v>207116</v>
      </c>
      <c r="I345" s="749">
        <v>207116</v>
      </c>
      <c r="J345" s="749" t="s">
        <v>1206</v>
      </c>
      <c r="K345" s="749" t="s">
        <v>1207</v>
      </c>
      <c r="L345" s="752">
        <v>419.52000000000004</v>
      </c>
      <c r="M345" s="752">
        <v>4.5999999999999996</v>
      </c>
      <c r="N345" s="753">
        <v>1929.7920000000001</v>
      </c>
    </row>
    <row r="346" spans="1:14" ht="14.4" customHeight="1" x14ac:dyDescent="0.3">
      <c r="A346" s="747" t="s">
        <v>585</v>
      </c>
      <c r="B346" s="748" t="s">
        <v>586</v>
      </c>
      <c r="C346" s="749" t="s">
        <v>599</v>
      </c>
      <c r="D346" s="750" t="s">
        <v>600</v>
      </c>
      <c r="E346" s="751">
        <v>50113013</v>
      </c>
      <c r="F346" s="750" t="s">
        <v>1153</v>
      </c>
      <c r="G346" s="749" t="s">
        <v>614</v>
      </c>
      <c r="H346" s="749">
        <v>201970</v>
      </c>
      <c r="I346" s="749">
        <v>201970</v>
      </c>
      <c r="J346" s="749" t="s">
        <v>1208</v>
      </c>
      <c r="K346" s="749" t="s">
        <v>1209</v>
      </c>
      <c r="L346" s="752">
        <v>72.185714285714297</v>
      </c>
      <c r="M346" s="752">
        <v>7</v>
      </c>
      <c r="N346" s="753">
        <v>505.30000000000007</v>
      </c>
    </row>
    <row r="347" spans="1:14" ht="14.4" customHeight="1" x14ac:dyDescent="0.3">
      <c r="A347" s="747" t="s">
        <v>585</v>
      </c>
      <c r="B347" s="748" t="s">
        <v>586</v>
      </c>
      <c r="C347" s="749" t="s">
        <v>599</v>
      </c>
      <c r="D347" s="750" t="s">
        <v>600</v>
      </c>
      <c r="E347" s="751">
        <v>50113013</v>
      </c>
      <c r="F347" s="750" t="s">
        <v>1153</v>
      </c>
      <c r="G347" s="749" t="s">
        <v>626</v>
      </c>
      <c r="H347" s="749">
        <v>113453</v>
      </c>
      <c r="I347" s="749">
        <v>113453</v>
      </c>
      <c r="J347" s="749" t="s">
        <v>1210</v>
      </c>
      <c r="K347" s="749" t="s">
        <v>1211</v>
      </c>
      <c r="L347" s="752">
        <v>458.7</v>
      </c>
      <c r="M347" s="752">
        <v>11</v>
      </c>
      <c r="N347" s="753">
        <v>5045.7</v>
      </c>
    </row>
    <row r="348" spans="1:14" ht="14.4" customHeight="1" x14ac:dyDescent="0.3">
      <c r="A348" s="747" t="s">
        <v>585</v>
      </c>
      <c r="B348" s="748" t="s">
        <v>586</v>
      </c>
      <c r="C348" s="749" t="s">
        <v>599</v>
      </c>
      <c r="D348" s="750" t="s">
        <v>600</v>
      </c>
      <c r="E348" s="751">
        <v>50113013</v>
      </c>
      <c r="F348" s="750" t="s">
        <v>1153</v>
      </c>
      <c r="G348" s="749" t="s">
        <v>614</v>
      </c>
      <c r="H348" s="749">
        <v>192359</v>
      </c>
      <c r="I348" s="749">
        <v>92359</v>
      </c>
      <c r="J348" s="749" t="s">
        <v>1212</v>
      </c>
      <c r="K348" s="749" t="s">
        <v>1213</v>
      </c>
      <c r="L348" s="752">
        <v>43.680000000000007</v>
      </c>
      <c r="M348" s="752">
        <v>190</v>
      </c>
      <c r="N348" s="753">
        <v>8299.2000000000007</v>
      </c>
    </row>
    <row r="349" spans="1:14" ht="14.4" customHeight="1" x14ac:dyDescent="0.3">
      <c r="A349" s="747" t="s">
        <v>585</v>
      </c>
      <c r="B349" s="748" t="s">
        <v>586</v>
      </c>
      <c r="C349" s="749" t="s">
        <v>599</v>
      </c>
      <c r="D349" s="750" t="s">
        <v>600</v>
      </c>
      <c r="E349" s="751">
        <v>50113013</v>
      </c>
      <c r="F349" s="750" t="s">
        <v>1153</v>
      </c>
      <c r="G349" s="749" t="s">
        <v>587</v>
      </c>
      <c r="H349" s="749">
        <v>201030</v>
      </c>
      <c r="I349" s="749">
        <v>201030</v>
      </c>
      <c r="J349" s="749" t="s">
        <v>1214</v>
      </c>
      <c r="K349" s="749" t="s">
        <v>1215</v>
      </c>
      <c r="L349" s="752">
        <v>28.317500000000003</v>
      </c>
      <c r="M349" s="752">
        <v>80</v>
      </c>
      <c r="N349" s="753">
        <v>2265.4</v>
      </c>
    </row>
    <row r="350" spans="1:14" ht="14.4" customHeight="1" x14ac:dyDescent="0.3">
      <c r="A350" s="747" t="s">
        <v>585</v>
      </c>
      <c r="B350" s="748" t="s">
        <v>586</v>
      </c>
      <c r="C350" s="749" t="s">
        <v>599</v>
      </c>
      <c r="D350" s="750" t="s">
        <v>600</v>
      </c>
      <c r="E350" s="751">
        <v>50113013</v>
      </c>
      <c r="F350" s="750" t="s">
        <v>1153</v>
      </c>
      <c r="G350" s="749" t="s">
        <v>614</v>
      </c>
      <c r="H350" s="749">
        <v>106264</v>
      </c>
      <c r="I350" s="749">
        <v>6264</v>
      </c>
      <c r="J350" s="749" t="s">
        <v>1216</v>
      </c>
      <c r="K350" s="749" t="s">
        <v>1217</v>
      </c>
      <c r="L350" s="752">
        <v>31.670000000000009</v>
      </c>
      <c r="M350" s="752">
        <v>25</v>
      </c>
      <c r="N350" s="753">
        <v>791.75000000000023</v>
      </c>
    </row>
    <row r="351" spans="1:14" ht="14.4" customHeight="1" x14ac:dyDescent="0.3">
      <c r="A351" s="747" t="s">
        <v>585</v>
      </c>
      <c r="B351" s="748" t="s">
        <v>586</v>
      </c>
      <c r="C351" s="749" t="s">
        <v>599</v>
      </c>
      <c r="D351" s="750" t="s">
        <v>600</v>
      </c>
      <c r="E351" s="751">
        <v>50113013</v>
      </c>
      <c r="F351" s="750" t="s">
        <v>1153</v>
      </c>
      <c r="G351" s="749" t="s">
        <v>614</v>
      </c>
      <c r="H351" s="749">
        <v>116600</v>
      </c>
      <c r="I351" s="749">
        <v>16600</v>
      </c>
      <c r="J351" s="749" t="s">
        <v>1218</v>
      </c>
      <c r="K351" s="749" t="s">
        <v>1219</v>
      </c>
      <c r="L351" s="752">
        <v>24.445426540284341</v>
      </c>
      <c r="M351" s="752">
        <v>422</v>
      </c>
      <c r="N351" s="753">
        <v>10315.969999999992</v>
      </c>
    </row>
    <row r="352" spans="1:14" ht="14.4" customHeight="1" x14ac:dyDescent="0.3">
      <c r="A352" s="747" t="s">
        <v>585</v>
      </c>
      <c r="B352" s="748" t="s">
        <v>586</v>
      </c>
      <c r="C352" s="749" t="s">
        <v>599</v>
      </c>
      <c r="D352" s="750" t="s">
        <v>600</v>
      </c>
      <c r="E352" s="751">
        <v>50113013</v>
      </c>
      <c r="F352" s="750" t="s">
        <v>1153</v>
      </c>
      <c r="G352" s="749" t="s">
        <v>614</v>
      </c>
      <c r="H352" s="749">
        <v>117149</v>
      </c>
      <c r="I352" s="749">
        <v>17149</v>
      </c>
      <c r="J352" s="749" t="s">
        <v>1218</v>
      </c>
      <c r="K352" s="749" t="s">
        <v>1220</v>
      </c>
      <c r="L352" s="752">
        <v>163.32444444444445</v>
      </c>
      <c r="M352" s="752">
        <v>9</v>
      </c>
      <c r="N352" s="753">
        <v>1469.92</v>
      </c>
    </row>
    <row r="353" spans="1:14" ht="14.4" customHeight="1" x14ac:dyDescent="0.3">
      <c r="A353" s="747" t="s">
        <v>585</v>
      </c>
      <c r="B353" s="748" t="s">
        <v>586</v>
      </c>
      <c r="C353" s="749" t="s">
        <v>599</v>
      </c>
      <c r="D353" s="750" t="s">
        <v>600</v>
      </c>
      <c r="E353" s="751">
        <v>50113013</v>
      </c>
      <c r="F353" s="750" t="s">
        <v>1153</v>
      </c>
      <c r="G353" s="749" t="s">
        <v>626</v>
      </c>
      <c r="H353" s="749">
        <v>166269</v>
      </c>
      <c r="I353" s="749">
        <v>166269</v>
      </c>
      <c r="J353" s="749" t="s">
        <v>1221</v>
      </c>
      <c r="K353" s="749" t="s">
        <v>1222</v>
      </c>
      <c r="L353" s="752">
        <v>52.879999999999995</v>
      </c>
      <c r="M353" s="752">
        <v>35</v>
      </c>
      <c r="N353" s="753">
        <v>1850.8</v>
      </c>
    </row>
    <row r="354" spans="1:14" ht="14.4" customHeight="1" x14ac:dyDescent="0.3">
      <c r="A354" s="747" t="s">
        <v>585</v>
      </c>
      <c r="B354" s="748" t="s">
        <v>586</v>
      </c>
      <c r="C354" s="749" t="s">
        <v>599</v>
      </c>
      <c r="D354" s="750" t="s">
        <v>600</v>
      </c>
      <c r="E354" s="751">
        <v>50113013</v>
      </c>
      <c r="F354" s="750" t="s">
        <v>1153</v>
      </c>
      <c r="G354" s="749" t="s">
        <v>626</v>
      </c>
      <c r="H354" s="749">
        <v>166265</v>
      </c>
      <c r="I354" s="749">
        <v>166265</v>
      </c>
      <c r="J354" s="749" t="s">
        <v>1223</v>
      </c>
      <c r="K354" s="749" t="s">
        <v>1205</v>
      </c>
      <c r="L354" s="752">
        <v>33.39</v>
      </c>
      <c r="M354" s="752">
        <v>20</v>
      </c>
      <c r="N354" s="753">
        <v>667.8</v>
      </c>
    </row>
    <row r="355" spans="1:14" ht="14.4" customHeight="1" x14ac:dyDescent="0.3">
      <c r="A355" s="747" t="s">
        <v>585</v>
      </c>
      <c r="B355" s="748" t="s">
        <v>586</v>
      </c>
      <c r="C355" s="749" t="s">
        <v>599</v>
      </c>
      <c r="D355" s="750" t="s">
        <v>600</v>
      </c>
      <c r="E355" s="751">
        <v>50113013</v>
      </c>
      <c r="F355" s="750" t="s">
        <v>1153</v>
      </c>
      <c r="G355" s="749" t="s">
        <v>614</v>
      </c>
      <c r="H355" s="749">
        <v>201967</v>
      </c>
      <c r="I355" s="749">
        <v>201967</v>
      </c>
      <c r="J355" s="749" t="s">
        <v>1224</v>
      </c>
      <c r="K355" s="749" t="s">
        <v>1225</v>
      </c>
      <c r="L355" s="752">
        <v>291.4700000000002</v>
      </c>
      <c r="M355" s="752">
        <v>8.3999999999999808</v>
      </c>
      <c r="N355" s="753">
        <v>2448.3479999999959</v>
      </c>
    </row>
    <row r="356" spans="1:14" ht="14.4" customHeight="1" x14ac:dyDescent="0.3">
      <c r="A356" s="747" t="s">
        <v>585</v>
      </c>
      <c r="B356" s="748" t="s">
        <v>586</v>
      </c>
      <c r="C356" s="749" t="s">
        <v>599</v>
      </c>
      <c r="D356" s="750" t="s">
        <v>600</v>
      </c>
      <c r="E356" s="751">
        <v>50113013</v>
      </c>
      <c r="F356" s="750" t="s">
        <v>1153</v>
      </c>
      <c r="G356" s="749" t="s">
        <v>626</v>
      </c>
      <c r="H356" s="749">
        <v>118523</v>
      </c>
      <c r="I356" s="749">
        <v>18523</v>
      </c>
      <c r="J356" s="749" t="s">
        <v>1226</v>
      </c>
      <c r="K356" s="749" t="s">
        <v>1227</v>
      </c>
      <c r="L356" s="752">
        <v>65.20999999999998</v>
      </c>
      <c r="M356" s="752">
        <v>2</v>
      </c>
      <c r="N356" s="753">
        <v>130.41999999999996</v>
      </c>
    </row>
    <row r="357" spans="1:14" ht="14.4" customHeight="1" x14ac:dyDescent="0.3">
      <c r="A357" s="747" t="s">
        <v>585</v>
      </c>
      <c r="B357" s="748" t="s">
        <v>586</v>
      </c>
      <c r="C357" s="749" t="s">
        <v>599</v>
      </c>
      <c r="D357" s="750" t="s">
        <v>600</v>
      </c>
      <c r="E357" s="751">
        <v>50113013</v>
      </c>
      <c r="F357" s="750" t="s">
        <v>1153</v>
      </c>
      <c r="G357" s="749" t="s">
        <v>626</v>
      </c>
      <c r="H357" s="749">
        <v>103708</v>
      </c>
      <c r="I357" s="749">
        <v>3708</v>
      </c>
      <c r="J357" s="749" t="s">
        <v>1228</v>
      </c>
      <c r="K357" s="749" t="s">
        <v>1229</v>
      </c>
      <c r="L357" s="752">
        <v>1128.73</v>
      </c>
      <c r="M357" s="752">
        <v>3</v>
      </c>
      <c r="N357" s="753">
        <v>3386.19</v>
      </c>
    </row>
    <row r="358" spans="1:14" ht="14.4" customHeight="1" x14ac:dyDescent="0.3">
      <c r="A358" s="747" t="s">
        <v>585</v>
      </c>
      <c r="B358" s="748" t="s">
        <v>586</v>
      </c>
      <c r="C358" s="749" t="s">
        <v>599</v>
      </c>
      <c r="D358" s="750" t="s">
        <v>600</v>
      </c>
      <c r="E358" s="751">
        <v>50113014</v>
      </c>
      <c r="F358" s="750" t="s">
        <v>1230</v>
      </c>
      <c r="G358" s="749" t="s">
        <v>626</v>
      </c>
      <c r="H358" s="749">
        <v>64942</v>
      </c>
      <c r="I358" s="749">
        <v>64942</v>
      </c>
      <c r="J358" s="749" t="s">
        <v>1231</v>
      </c>
      <c r="K358" s="749" t="s">
        <v>1232</v>
      </c>
      <c r="L358" s="752">
        <v>2113.8549999999996</v>
      </c>
      <c r="M358" s="752">
        <v>2</v>
      </c>
      <c r="N358" s="753">
        <v>4227.7099999999991</v>
      </c>
    </row>
    <row r="359" spans="1:14" ht="14.4" customHeight="1" x14ac:dyDescent="0.3">
      <c r="A359" s="747" t="s">
        <v>585</v>
      </c>
      <c r="B359" s="748" t="s">
        <v>586</v>
      </c>
      <c r="C359" s="749" t="s">
        <v>599</v>
      </c>
      <c r="D359" s="750" t="s">
        <v>600</v>
      </c>
      <c r="E359" s="751">
        <v>50113014</v>
      </c>
      <c r="F359" s="750" t="s">
        <v>1230</v>
      </c>
      <c r="G359" s="749" t="s">
        <v>626</v>
      </c>
      <c r="H359" s="749">
        <v>164401</v>
      </c>
      <c r="I359" s="749">
        <v>164401</v>
      </c>
      <c r="J359" s="749" t="s">
        <v>1233</v>
      </c>
      <c r="K359" s="749" t="s">
        <v>1234</v>
      </c>
      <c r="L359" s="752">
        <v>148.5</v>
      </c>
      <c r="M359" s="752">
        <v>1</v>
      </c>
      <c r="N359" s="753">
        <v>148.5</v>
      </c>
    </row>
    <row r="360" spans="1:14" ht="14.4" customHeight="1" x14ac:dyDescent="0.3">
      <c r="A360" s="747" t="s">
        <v>585</v>
      </c>
      <c r="B360" s="748" t="s">
        <v>586</v>
      </c>
      <c r="C360" s="749" t="s">
        <v>599</v>
      </c>
      <c r="D360" s="750" t="s">
        <v>600</v>
      </c>
      <c r="E360" s="751">
        <v>50113014</v>
      </c>
      <c r="F360" s="750" t="s">
        <v>1230</v>
      </c>
      <c r="G360" s="749" t="s">
        <v>614</v>
      </c>
      <c r="H360" s="749">
        <v>116895</v>
      </c>
      <c r="I360" s="749">
        <v>16895</v>
      </c>
      <c r="J360" s="749" t="s">
        <v>1235</v>
      </c>
      <c r="K360" s="749" t="s">
        <v>1236</v>
      </c>
      <c r="L360" s="752">
        <v>108.11000000000001</v>
      </c>
      <c r="M360" s="752">
        <v>5</v>
      </c>
      <c r="N360" s="753">
        <v>540.55000000000007</v>
      </c>
    </row>
    <row r="361" spans="1:14" ht="14.4" customHeight="1" x14ac:dyDescent="0.3">
      <c r="A361" s="747" t="s">
        <v>585</v>
      </c>
      <c r="B361" s="748" t="s">
        <v>586</v>
      </c>
      <c r="C361" s="749" t="s">
        <v>599</v>
      </c>
      <c r="D361" s="750" t="s">
        <v>600</v>
      </c>
      <c r="E361" s="751">
        <v>50113014</v>
      </c>
      <c r="F361" s="750" t="s">
        <v>1230</v>
      </c>
      <c r="G361" s="749" t="s">
        <v>614</v>
      </c>
      <c r="H361" s="749">
        <v>116896</v>
      </c>
      <c r="I361" s="749">
        <v>16896</v>
      </c>
      <c r="J361" s="749" t="s">
        <v>1237</v>
      </c>
      <c r="K361" s="749" t="s">
        <v>1238</v>
      </c>
      <c r="L361" s="752">
        <v>109.0025</v>
      </c>
      <c r="M361" s="752">
        <v>8</v>
      </c>
      <c r="N361" s="753">
        <v>872.02</v>
      </c>
    </row>
    <row r="362" spans="1:14" ht="14.4" customHeight="1" x14ac:dyDescent="0.3">
      <c r="A362" s="747" t="s">
        <v>585</v>
      </c>
      <c r="B362" s="748" t="s">
        <v>586</v>
      </c>
      <c r="C362" s="749" t="s">
        <v>599</v>
      </c>
      <c r="D362" s="750" t="s">
        <v>600</v>
      </c>
      <c r="E362" s="751">
        <v>50113014</v>
      </c>
      <c r="F362" s="750" t="s">
        <v>1230</v>
      </c>
      <c r="G362" s="749" t="s">
        <v>614</v>
      </c>
      <c r="H362" s="749">
        <v>150352</v>
      </c>
      <c r="I362" s="749">
        <v>50352</v>
      </c>
      <c r="J362" s="749" t="s">
        <v>1239</v>
      </c>
      <c r="K362" s="749" t="s">
        <v>1240</v>
      </c>
      <c r="L362" s="752">
        <v>520.24999999999989</v>
      </c>
      <c r="M362" s="752">
        <v>1</v>
      </c>
      <c r="N362" s="753">
        <v>520.24999999999989</v>
      </c>
    </row>
    <row r="363" spans="1:14" ht="14.4" customHeight="1" x14ac:dyDescent="0.3">
      <c r="A363" s="747" t="s">
        <v>585</v>
      </c>
      <c r="B363" s="748" t="s">
        <v>586</v>
      </c>
      <c r="C363" s="749" t="s">
        <v>604</v>
      </c>
      <c r="D363" s="750" t="s">
        <v>605</v>
      </c>
      <c r="E363" s="751">
        <v>50113001</v>
      </c>
      <c r="F363" s="750" t="s">
        <v>613</v>
      </c>
      <c r="G363" s="749" t="s">
        <v>614</v>
      </c>
      <c r="H363" s="749">
        <v>930444</v>
      </c>
      <c r="I363" s="749">
        <v>0</v>
      </c>
      <c r="J363" s="749" t="s">
        <v>1241</v>
      </c>
      <c r="K363" s="749" t="s">
        <v>587</v>
      </c>
      <c r="L363" s="752">
        <v>37.434555555555555</v>
      </c>
      <c r="M363" s="752">
        <v>1</v>
      </c>
      <c r="N363" s="753">
        <v>37.434555555555555</v>
      </c>
    </row>
    <row r="364" spans="1:14" ht="14.4" customHeight="1" x14ac:dyDescent="0.3">
      <c r="A364" s="747" t="s">
        <v>585</v>
      </c>
      <c r="B364" s="748" t="s">
        <v>586</v>
      </c>
      <c r="C364" s="749" t="s">
        <v>604</v>
      </c>
      <c r="D364" s="750" t="s">
        <v>605</v>
      </c>
      <c r="E364" s="751">
        <v>50113001</v>
      </c>
      <c r="F364" s="750" t="s">
        <v>613</v>
      </c>
      <c r="G364" s="749" t="s">
        <v>626</v>
      </c>
      <c r="H364" s="749">
        <v>127737</v>
      </c>
      <c r="I364" s="749">
        <v>127737</v>
      </c>
      <c r="J364" s="749" t="s">
        <v>945</v>
      </c>
      <c r="K364" s="749" t="s">
        <v>946</v>
      </c>
      <c r="L364" s="752">
        <v>67.319999999999993</v>
      </c>
      <c r="M364" s="752">
        <v>4</v>
      </c>
      <c r="N364" s="753">
        <v>269.27999999999997</v>
      </c>
    </row>
    <row r="365" spans="1:14" ht="14.4" customHeight="1" x14ac:dyDescent="0.3">
      <c r="A365" s="747" t="s">
        <v>585</v>
      </c>
      <c r="B365" s="748" t="s">
        <v>586</v>
      </c>
      <c r="C365" s="749" t="s">
        <v>607</v>
      </c>
      <c r="D365" s="750" t="s">
        <v>608</v>
      </c>
      <c r="E365" s="751">
        <v>50113001</v>
      </c>
      <c r="F365" s="750" t="s">
        <v>613</v>
      </c>
      <c r="G365" s="749" t="s">
        <v>614</v>
      </c>
      <c r="H365" s="749">
        <v>146686</v>
      </c>
      <c r="I365" s="749">
        <v>146686</v>
      </c>
      <c r="J365" s="749" t="s">
        <v>1242</v>
      </c>
      <c r="K365" s="749" t="s">
        <v>1243</v>
      </c>
      <c r="L365" s="752">
        <v>19.8</v>
      </c>
      <c r="M365" s="752">
        <v>30</v>
      </c>
      <c r="N365" s="753">
        <v>594</v>
      </c>
    </row>
    <row r="366" spans="1:14" ht="14.4" customHeight="1" x14ac:dyDescent="0.3">
      <c r="A366" s="747" t="s">
        <v>585</v>
      </c>
      <c r="B366" s="748" t="s">
        <v>586</v>
      </c>
      <c r="C366" s="749" t="s">
        <v>607</v>
      </c>
      <c r="D366" s="750" t="s">
        <v>608</v>
      </c>
      <c r="E366" s="751">
        <v>50113001</v>
      </c>
      <c r="F366" s="750" t="s">
        <v>613</v>
      </c>
      <c r="G366" s="749" t="s">
        <v>614</v>
      </c>
      <c r="H366" s="749">
        <v>192729</v>
      </c>
      <c r="I366" s="749">
        <v>92729</v>
      </c>
      <c r="J366" s="749" t="s">
        <v>617</v>
      </c>
      <c r="K366" s="749" t="s">
        <v>618</v>
      </c>
      <c r="L366" s="752">
        <v>48.320000000000014</v>
      </c>
      <c r="M366" s="752">
        <v>3</v>
      </c>
      <c r="N366" s="753">
        <v>144.96000000000004</v>
      </c>
    </row>
    <row r="367" spans="1:14" ht="14.4" customHeight="1" x14ac:dyDescent="0.3">
      <c r="A367" s="747" t="s">
        <v>585</v>
      </c>
      <c r="B367" s="748" t="s">
        <v>586</v>
      </c>
      <c r="C367" s="749" t="s">
        <v>607</v>
      </c>
      <c r="D367" s="750" t="s">
        <v>608</v>
      </c>
      <c r="E367" s="751">
        <v>50113001</v>
      </c>
      <c r="F367" s="750" t="s">
        <v>613</v>
      </c>
      <c r="G367" s="749" t="s">
        <v>614</v>
      </c>
      <c r="H367" s="749">
        <v>847132</v>
      </c>
      <c r="I367" s="749">
        <v>137238</v>
      </c>
      <c r="J367" s="749" t="s">
        <v>619</v>
      </c>
      <c r="K367" s="749" t="s">
        <v>620</v>
      </c>
      <c r="L367" s="752">
        <v>634.03999999999974</v>
      </c>
      <c r="M367" s="752">
        <v>1</v>
      </c>
      <c r="N367" s="753">
        <v>634.03999999999974</v>
      </c>
    </row>
    <row r="368" spans="1:14" ht="14.4" customHeight="1" x14ac:dyDescent="0.3">
      <c r="A368" s="747" t="s">
        <v>585</v>
      </c>
      <c r="B368" s="748" t="s">
        <v>586</v>
      </c>
      <c r="C368" s="749" t="s">
        <v>607</v>
      </c>
      <c r="D368" s="750" t="s">
        <v>608</v>
      </c>
      <c r="E368" s="751">
        <v>50113001</v>
      </c>
      <c r="F368" s="750" t="s">
        <v>613</v>
      </c>
      <c r="G368" s="749" t="s">
        <v>614</v>
      </c>
      <c r="H368" s="749">
        <v>100362</v>
      </c>
      <c r="I368" s="749">
        <v>362</v>
      </c>
      <c r="J368" s="749" t="s">
        <v>621</v>
      </c>
      <c r="K368" s="749" t="s">
        <v>622</v>
      </c>
      <c r="L368" s="752">
        <v>86.430000000000035</v>
      </c>
      <c r="M368" s="752">
        <v>15</v>
      </c>
      <c r="N368" s="753">
        <v>1296.4500000000005</v>
      </c>
    </row>
    <row r="369" spans="1:14" ht="14.4" customHeight="1" x14ac:dyDescent="0.3">
      <c r="A369" s="747" t="s">
        <v>585</v>
      </c>
      <c r="B369" s="748" t="s">
        <v>586</v>
      </c>
      <c r="C369" s="749" t="s">
        <v>607</v>
      </c>
      <c r="D369" s="750" t="s">
        <v>608</v>
      </c>
      <c r="E369" s="751">
        <v>50113001</v>
      </c>
      <c r="F369" s="750" t="s">
        <v>613</v>
      </c>
      <c r="G369" s="749" t="s">
        <v>614</v>
      </c>
      <c r="H369" s="749">
        <v>153200</v>
      </c>
      <c r="I369" s="749">
        <v>53200</v>
      </c>
      <c r="J369" s="749" t="s">
        <v>1244</v>
      </c>
      <c r="K369" s="749" t="s">
        <v>1245</v>
      </c>
      <c r="L369" s="752">
        <v>52.377647058823541</v>
      </c>
      <c r="M369" s="752">
        <v>34</v>
      </c>
      <c r="N369" s="753">
        <v>1780.8400000000004</v>
      </c>
    </row>
    <row r="370" spans="1:14" ht="14.4" customHeight="1" x14ac:dyDescent="0.3">
      <c r="A370" s="747" t="s">
        <v>585</v>
      </c>
      <c r="B370" s="748" t="s">
        <v>586</v>
      </c>
      <c r="C370" s="749" t="s">
        <v>607</v>
      </c>
      <c r="D370" s="750" t="s">
        <v>608</v>
      </c>
      <c r="E370" s="751">
        <v>50113001</v>
      </c>
      <c r="F370" s="750" t="s">
        <v>613</v>
      </c>
      <c r="G370" s="749" t="s">
        <v>626</v>
      </c>
      <c r="H370" s="749">
        <v>115379</v>
      </c>
      <c r="I370" s="749">
        <v>15379</v>
      </c>
      <c r="J370" s="749" t="s">
        <v>627</v>
      </c>
      <c r="K370" s="749" t="s">
        <v>1246</v>
      </c>
      <c r="L370" s="752">
        <v>53.97</v>
      </c>
      <c r="M370" s="752">
        <v>1</v>
      </c>
      <c r="N370" s="753">
        <v>53.97</v>
      </c>
    </row>
    <row r="371" spans="1:14" ht="14.4" customHeight="1" x14ac:dyDescent="0.3">
      <c r="A371" s="747" t="s">
        <v>585</v>
      </c>
      <c r="B371" s="748" t="s">
        <v>586</v>
      </c>
      <c r="C371" s="749" t="s">
        <v>607</v>
      </c>
      <c r="D371" s="750" t="s">
        <v>608</v>
      </c>
      <c r="E371" s="751">
        <v>50113001</v>
      </c>
      <c r="F371" s="750" t="s">
        <v>613</v>
      </c>
      <c r="G371" s="749" t="s">
        <v>614</v>
      </c>
      <c r="H371" s="749">
        <v>201384</v>
      </c>
      <c r="I371" s="749">
        <v>201384</v>
      </c>
      <c r="J371" s="749" t="s">
        <v>631</v>
      </c>
      <c r="K371" s="749" t="s">
        <v>632</v>
      </c>
      <c r="L371" s="752">
        <v>1092.4649999999999</v>
      </c>
      <c r="M371" s="752">
        <v>4</v>
      </c>
      <c r="N371" s="753">
        <v>4369.8599999999997</v>
      </c>
    </row>
    <row r="372" spans="1:14" ht="14.4" customHeight="1" x14ac:dyDescent="0.3">
      <c r="A372" s="747" t="s">
        <v>585</v>
      </c>
      <c r="B372" s="748" t="s">
        <v>586</v>
      </c>
      <c r="C372" s="749" t="s">
        <v>607</v>
      </c>
      <c r="D372" s="750" t="s">
        <v>608</v>
      </c>
      <c r="E372" s="751">
        <v>50113001</v>
      </c>
      <c r="F372" s="750" t="s">
        <v>613</v>
      </c>
      <c r="G372" s="749" t="s">
        <v>614</v>
      </c>
      <c r="H372" s="749">
        <v>176954</v>
      </c>
      <c r="I372" s="749">
        <v>176954</v>
      </c>
      <c r="J372" s="749" t="s">
        <v>633</v>
      </c>
      <c r="K372" s="749" t="s">
        <v>634</v>
      </c>
      <c r="L372" s="752">
        <v>94.3</v>
      </c>
      <c r="M372" s="752">
        <v>1</v>
      </c>
      <c r="N372" s="753">
        <v>94.3</v>
      </c>
    </row>
    <row r="373" spans="1:14" ht="14.4" customHeight="1" x14ac:dyDescent="0.3">
      <c r="A373" s="747" t="s">
        <v>585</v>
      </c>
      <c r="B373" s="748" t="s">
        <v>586</v>
      </c>
      <c r="C373" s="749" t="s">
        <v>607</v>
      </c>
      <c r="D373" s="750" t="s">
        <v>608</v>
      </c>
      <c r="E373" s="751">
        <v>50113001</v>
      </c>
      <c r="F373" s="750" t="s">
        <v>613</v>
      </c>
      <c r="G373" s="749" t="s">
        <v>614</v>
      </c>
      <c r="H373" s="749">
        <v>167547</v>
      </c>
      <c r="I373" s="749">
        <v>67547</v>
      </c>
      <c r="J373" s="749" t="s">
        <v>1247</v>
      </c>
      <c r="K373" s="749" t="s">
        <v>1248</v>
      </c>
      <c r="L373" s="752">
        <v>47.12</v>
      </c>
      <c r="M373" s="752">
        <v>20</v>
      </c>
      <c r="N373" s="753">
        <v>942.4</v>
      </c>
    </row>
    <row r="374" spans="1:14" ht="14.4" customHeight="1" x14ac:dyDescent="0.3">
      <c r="A374" s="747" t="s">
        <v>585</v>
      </c>
      <c r="B374" s="748" t="s">
        <v>586</v>
      </c>
      <c r="C374" s="749" t="s">
        <v>607</v>
      </c>
      <c r="D374" s="750" t="s">
        <v>608</v>
      </c>
      <c r="E374" s="751">
        <v>50113001</v>
      </c>
      <c r="F374" s="750" t="s">
        <v>613</v>
      </c>
      <c r="G374" s="749" t="s">
        <v>614</v>
      </c>
      <c r="H374" s="749">
        <v>194916</v>
      </c>
      <c r="I374" s="749">
        <v>94916</v>
      </c>
      <c r="J374" s="749" t="s">
        <v>639</v>
      </c>
      <c r="K374" s="749" t="s">
        <v>640</v>
      </c>
      <c r="L374" s="752">
        <v>84.512079276287153</v>
      </c>
      <c r="M374" s="752">
        <v>101</v>
      </c>
      <c r="N374" s="753">
        <v>8535.7200069050032</v>
      </c>
    </row>
    <row r="375" spans="1:14" ht="14.4" customHeight="1" x14ac:dyDescent="0.3">
      <c r="A375" s="747" t="s">
        <v>585</v>
      </c>
      <c r="B375" s="748" t="s">
        <v>586</v>
      </c>
      <c r="C375" s="749" t="s">
        <v>607</v>
      </c>
      <c r="D375" s="750" t="s">
        <v>608</v>
      </c>
      <c r="E375" s="751">
        <v>50113001</v>
      </c>
      <c r="F375" s="750" t="s">
        <v>613</v>
      </c>
      <c r="G375" s="749" t="s">
        <v>614</v>
      </c>
      <c r="H375" s="749">
        <v>158668</v>
      </c>
      <c r="I375" s="749">
        <v>158668</v>
      </c>
      <c r="J375" s="749" t="s">
        <v>1249</v>
      </c>
      <c r="K375" s="749" t="s">
        <v>1250</v>
      </c>
      <c r="L375" s="752">
        <v>71.81</v>
      </c>
      <c r="M375" s="752">
        <v>115</v>
      </c>
      <c r="N375" s="753">
        <v>8258.15</v>
      </c>
    </row>
    <row r="376" spans="1:14" ht="14.4" customHeight="1" x14ac:dyDescent="0.3">
      <c r="A376" s="747" t="s">
        <v>585</v>
      </c>
      <c r="B376" s="748" t="s">
        <v>586</v>
      </c>
      <c r="C376" s="749" t="s">
        <v>607</v>
      </c>
      <c r="D376" s="750" t="s">
        <v>608</v>
      </c>
      <c r="E376" s="751">
        <v>50113001</v>
      </c>
      <c r="F376" s="750" t="s">
        <v>613</v>
      </c>
      <c r="G376" s="749" t="s">
        <v>614</v>
      </c>
      <c r="H376" s="749">
        <v>844960</v>
      </c>
      <c r="I376" s="749">
        <v>125114</v>
      </c>
      <c r="J376" s="749" t="s">
        <v>648</v>
      </c>
      <c r="K376" s="749" t="s">
        <v>650</v>
      </c>
      <c r="L376" s="752">
        <v>57.849999999999987</v>
      </c>
      <c r="M376" s="752">
        <v>13</v>
      </c>
      <c r="N376" s="753">
        <v>752.04999999999984</v>
      </c>
    </row>
    <row r="377" spans="1:14" ht="14.4" customHeight="1" x14ac:dyDescent="0.3">
      <c r="A377" s="747" t="s">
        <v>585</v>
      </c>
      <c r="B377" s="748" t="s">
        <v>586</v>
      </c>
      <c r="C377" s="749" t="s">
        <v>607</v>
      </c>
      <c r="D377" s="750" t="s">
        <v>608</v>
      </c>
      <c r="E377" s="751">
        <v>50113001</v>
      </c>
      <c r="F377" s="750" t="s">
        <v>613</v>
      </c>
      <c r="G377" s="749" t="s">
        <v>614</v>
      </c>
      <c r="H377" s="749">
        <v>850027</v>
      </c>
      <c r="I377" s="749">
        <v>125122</v>
      </c>
      <c r="J377" s="749" t="s">
        <v>1251</v>
      </c>
      <c r="K377" s="749" t="s">
        <v>1252</v>
      </c>
      <c r="L377" s="752">
        <v>228.76999999999998</v>
      </c>
      <c r="M377" s="752">
        <v>10</v>
      </c>
      <c r="N377" s="753">
        <v>2287.6999999999998</v>
      </c>
    </row>
    <row r="378" spans="1:14" ht="14.4" customHeight="1" x14ac:dyDescent="0.3">
      <c r="A378" s="747" t="s">
        <v>585</v>
      </c>
      <c r="B378" s="748" t="s">
        <v>586</v>
      </c>
      <c r="C378" s="749" t="s">
        <v>607</v>
      </c>
      <c r="D378" s="750" t="s">
        <v>608</v>
      </c>
      <c r="E378" s="751">
        <v>50113001</v>
      </c>
      <c r="F378" s="750" t="s">
        <v>613</v>
      </c>
      <c r="G378" s="749" t="s">
        <v>614</v>
      </c>
      <c r="H378" s="749">
        <v>169789</v>
      </c>
      <c r="I378" s="749">
        <v>69789</v>
      </c>
      <c r="J378" s="749" t="s">
        <v>655</v>
      </c>
      <c r="K378" s="749" t="s">
        <v>1253</v>
      </c>
      <c r="L378" s="752">
        <v>21.880000000000003</v>
      </c>
      <c r="M378" s="752">
        <v>275</v>
      </c>
      <c r="N378" s="753">
        <v>6017.0000000000009</v>
      </c>
    </row>
    <row r="379" spans="1:14" ht="14.4" customHeight="1" x14ac:dyDescent="0.3">
      <c r="A379" s="747" t="s">
        <v>585</v>
      </c>
      <c r="B379" s="748" t="s">
        <v>586</v>
      </c>
      <c r="C379" s="749" t="s">
        <v>607</v>
      </c>
      <c r="D379" s="750" t="s">
        <v>608</v>
      </c>
      <c r="E379" s="751">
        <v>50113001</v>
      </c>
      <c r="F379" s="750" t="s">
        <v>613</v>
      </c>
      <c r="G379" s="749" t="s">
        <v>614</v>
      </c>
      <c r="H379" s="749">
        <v>189244</v>
      </c>
      <c r="I379" s="749">
        <v>89244</v>
      </c>
      <c r="J379" s="749" t="s">
        <v>655</v>
      </c>
      <c r="K379" s="749" t="s">
        <v>656</v>
      </c>
      <c r="L379" s="752">
        <v>20.759820833333336</v>
      </c>
      <c r="M379" s="752">
        <v>720</v>
      </c>
      <c r="N379" s="753">
        <v>14947.071000000002</v>
      </c>
    </row>
    <row r="380" spans="1:14" ht="14.4" customHeight="1" x14ac:dyDescent="0.3">
      <c r="A380" s="747" t="s">
        <v>585</v>
      </c>
      <c r="B380" s="748" t="s">
        <v>586</v>
      </c>
      <c r="C380" s="749" t="s">
        <v>607</v>
      </c>
      <c r="D380" s="750" t="s">
        <v>608</v>
      </c>
      <c r="E380" s="751">
        <v>50113001</v>
      </c>
      <c r="F380" s="750" t="s">
        <v>613</v>
      </c>
      <c r="G380" s="749" t="s">
        <v>614</v>
      </c>
      <c r="H380" s="749">
        <v>169595</v>
      </c>
      <c r="I380" s="749">
        <v>69595</v>
      </c>
      <c r="J380" s="749" t="s">
        <v>1254</v>
      </c>
      <c r="K380" s="749" t="s">
        <v>658</v>
      </c>
      <c r="L380" s="752">
        <v>612.61</v>
      </c>
      <c r="M380" s="752">
        <v>10</v>
      </c>
      <c r="N380" s="753">
        <v>6126.1</v>
      </c>
    </row>
    <row r="381" spans="1:14" ht="14.4" customHeight="1" x14ac:dyDescent="0.3">
      <c r="A381" s="747" t="s">
        <v>585</v>
      </c>
      <c r="B381" s="748" t="s">
        <v>586</v>
      </c>
      <c r="C381" s="749" t="s">
        <v>607</v>
      </c>
      <c r="D381" s="750" t="s">
        <v>608</v>
      </c>
      <c r="E381" s="751">
        <v>50113001</v>
      </c>
      <c r="F381" s="750" t="s">
        <v>613</v>
      </c>
      <c r="G381" s="749" t="s">
        <v>614</v>
      </c>
      <c r="H381" s="749">
        <v>169725</v>
      </c>
      <c r="I381" s="749">
        <v>69725</v>
      </c>
      <c r="J381" s="749" t="s">
        <v>1255</v>
      </c>
      <c r="K381" s="749" t="s">
        <v>658</v>
      </c>
      <c r="L381" s="752">
        <v>30.270400000000002</v>
      </c>
      <c r="M381" s="752">
        <v>75</v>
      </c>
      <c r="N381" s="753">
        <v>2270.2800000000002</v>
      </c>
    </row>
    <row r="382" spans="1:14" ht="14.4" customHeight="1" x14ac:dyDescent="0.3">
      <c r="A382" s="747" t="s">
        <v>585</v>
      </c>
      <c r="B382" s="748" t="s">
        <v>586</v>
      </c>
      <c r="C382" s="749" t="s">
        <v>607</v>
      </c>
      <c r="D382" s="750" t="s">
        <v>608</v>
      </c>
      <c r="E382" s="751">
        <v>50113001</v>
      </c>
      <c r="F382" s="750" t="s">
        <v>613</v>
      </c>
      <c r="G382" s="749" t="s">
        <v>614</v>
      </c>
      <c r="H382" s="749">
        <v>187825</v>
      </c>
      <c r="I382" s="749">
        <v>87825</v>
      </c>
      <c r="J382" s="749" t="s">
        <v>1255</v>
      </c>
      <c r="K382" s="749" t="s">
        <v>1256</v>
      </c>
      <c r="L382" s="752">
        <v>80.37</v>
      </c>
      <c r="M382" s="752">
        <v>32</v>
      </c>
      <c r="N382" s="753">
        <v>2571.84</v>
      </c>
    </row>
    <row r="383" spans="1:14" ht="14.4" customHeight="1" x14ac:dyDescent="0.3">
      <c r="A383" s="747" t="s">
        <v>585</v>
      </c>
      <c r="B383" s="748" t="s">
        <v>586</v>
      </c>
      <c r="C383" s="749" t="s">
        <v>607</v>
      </c>
      <c r="D383" s="750" t="s">
        <v>608</v>
      </c>
      <c r="E383" s="751">
        <v>50113001</v>
      </c>
      <c r="F383" s="750" t="s">
        <v>613</v>
      </c>
      <c r="G383" s="749" t="s">
        <v>614</v>
      </c>
      <c r="H383" s="749">
        <v>169667</v>
      </c>
      <c r="I383" s="749">
        <v>69667</v>
      </c>
      <c r="J383" s="749" t="s">
        <v>1257</v>
      </c>
      <c r="K383" s="749" t="s">
        <v>1256</v>
      </c>
      <c r="L383" s="752">
        <v>103.57000000000001</v>
      </c>
      <c r="M383" s="752">
        <v>3</v>
      </c>
      <c r="N383" s="753">
        <v>310.71000000000004</v>
      </c>
    </row>
    <row r="384" spans="1:14" ht="14.4" customHeight="1" x14ac:dyDescent="0.3">
      <c r="A384" s="747" t="s">
        <v>585</v>
      </c>
      <c r="B384" s="748" t="s">
        <v>586</v>
      </c>
      <c r="C384" s="749" t="s">
        <v>607</v>
      </c>
      <c r="D384" s="750" t="s">
        <v>608</v>
      </c>
      <c r="E384" s="751">
        <v>50113001</v>
      </c>
      <c r="F384" s="750" t="s">
        <v>613</v>
      </c>
      <c r="G384" s="749" t="s">
        <v>614</v>
      </c>
      <c r="H384" s="749">
        <v>208456</v>
      </c>
      <c r="I384" s="749">
        <v>208456</v>
      </c>
      <c r="J384" s="749" t="s">
        <v>1258</v>
      </c>
      <c r="K384" s="749" t="s">
        <v>1259</v>
      </c>
      <c r="L384" s="752">
        <v>738.54</v>
      </c>
      <c r="M384" s="752">
        <v>0.5</v>
      </c>
      <c r="N384" s="753">
        <v>369.27</v>
      </c>
    </row>
    <row r="385" spans="1:14" ht="14.4" customHeight="1" x14ac:dyDescent="0.3">
      <c r="A385" s="747" t="s">
        <v>585</v>
      </c>
      <c r="B385" s="748" t="s">
        <v>586</v>
      </c>
      <c r="C385" s="749" t="s">
        <v>607</v>
      </c>
      <c r="D385" s="750" t="s">
        <v>608</v>
      </c>
      <c r="E385" s="751">
        <v>50113001</v>
      </c>
      <c r="F385" s="750" t="s">
        <v>613</v>
      </c>
      <c r="G385" s="749" t="s">
        <v>614</v>
      </c>
      <c r="H385" s="749">
        <v>173394</v>
      </c>
      <c r="I385" s="749">
        <v>173394</v>
      </c>
      <c r="J385" s="749" t="s">
        <v>1260</v>
      </c>
      <c r="K385" s="749" t="s">
        <v>1261</v>
      </c>
      <c r="L385" s="752">
        <v>376.64</v>
      </c>
      <c r="M385" s="752">
        <v>1.6</v>
      </c>
      <c r="N385" s="753">
        <v>602.62400000000002</v>
      </c>
    </row>
    <row r="386" spans="1:14" ht="14.4" customHeight="1" x14ac:dyDescent="0.3">
      <c r="A386" s="747" t="s">
        <v>585</v>
      </c>
      <c r="B386" s="748" t="s">
        <v>586</v>
      </c>
      <c r="C386" s="749" t="s">
        <v>607</v>
      </c>
      <c r="D386" s="750" t="s">
        <v>608</v>
      </c>
      <c r="E386" s="751">
        <v>50113001</v>
      </c>
      <c r="F386" s="750" t="s">
        <v>613</v>
      </c>
      <c r="G386" s="749" t="s">
        <v>614</v>
      </c>
      <c r="H386" s="749">
        <v>187822</v>
      </c>
      <c r="I386" s="749">
        <v>87822</v>
      </c>
      <c r="J386" s="749" t="s">
        <v>1262</v>
      </c>
      <c r="K386" s="749" t="s">
        <v>1263</v>
      </c>
      <c r="L386" s="752">
        <v>1323.9025000000001</v>
      </c>
      <c r="M386" s="752">
        <v>4</v>
      </c>
      <c r="N386" s="753">
        <v>5295.6100000000006</v>
      </c>
    </row>
    <row r="387" spans="1:14" ht="14.4" customHeight="1" x14ac:dyDescent="0.3">
      <c r="A387" s="747" t="s">
        <v>585</v>
      </c>
      <c r="B387" s="748" t="s">
        <v>586</v>
      </c>
      <c r="C387" s="749" t="s">
        <v>607</v>
      </c>
      <c r="D387" s="750" t="s">
        <v>608</v>
      </c>
      <c r="E387" s="751">
        <v>50113001</v>
      </c>
      <c r="F387" s="750" t="s">
        <v>613</v>
      </c>
      <c r="G387" s="749" t="s">
        <v>614</v>
      </c>
      <c r="H387" s="749">
        <v>179078</v>
      </c>
      <c r="I387" s="749">
        <v>179078</v>
      </c>
      <c r="J387" s="749" t="s">
        <v>1264</v>
      </c>
      <c r="K387" s="749" t="s">
        <v>1265</v>
      </c>
      <c r="L387" s="752">
        <v>5046.09</v>
      </c>
      <c r="M387" s="752">
        <v>1</v>
      </c>
      <c r="N387" s="753">
        <v>5046.09</v>
      </c>
    </row>
    <row r="388" spans="1:14" ht="14.4" customHeight="1" x14ac:dyDescent="0.3">
      <c r="A388" s="747" t="s">
        <v>585</v>
      </c>
      <c r="B388" s="748" t="s">
        <v>586</v>
      </c>
      <c r="C388" s="749" t="s">
        <v>607</v>
      </c>
      <c r="D388" s="750" t="s">
        <v>608</v>
      </c>
      <c r="E388" s="751">
        <v>50113001</v>
      </c>
      <c r="F388" s="750" t="s">
        <v>613</v>
      </c>
      <c r="G388" s="749" t="s">
        <v>614</v>
      </c>
      <c r="H388" s="749">
        <v>100392</v>
      </c>
      <c r="I388" s="749">
        <v>392</v>
      </c>
      <c r="J388" s="749" t="s">
        <v>663</v>
      </c>
      <c r="K388" s="749" t="s">
        <v>664</v>
      </c>
      <c r="L388" s="752">
        <v>57.589999999999982</v>
      </c>
      <c r="M388" s="752">
        <v>1</v>
      </c>
      <c r="N388" s="753">
        <v>57.589999999999982</v>
      </c>
    </row>
    <row r="389" spans="1:14" ht="14.4" customHeight="1" x14ac:dyDescent="0.3">
      <c r="A389" s="747" t="s">
        <v>585</v>
      </c>
      <c r="B389" s="748" t="s">
        <v>586</v>
      </c>
      <c r="C389" s="749" t="s">
        <v>607</v>
      </c>
      <c r="D389" s="750" t="s">
        <v>608</v>
      </c>
      <c r="E389" s="751">
        <v>50113001</v>
      </c>
      <c r="F389" s="750" t="s">
        <v>613</v>
      </c>
      <c r="G389" s="749" t="s">
        <v>614</v>
      </c>
      <c r="H389" s="749">
        <v>192351</v>
      </c>
      <c r="I389" s="749">
        <v>92351</v>
      </c>
      <c r="J389" s="749" t="s">
        <v>665</v>
      </c>
      <c r="K389" s="749" t="s">
        <v>666</v>
      </c>
      <c r="L389" s="752">
        <v>86.219999999999985</v>
      </c>
      <c r="M389" s="752">
        <v>6</v>
      </c>
      <c r="N389" s="753">
        <v>517.31999999999994</v>
      </c>
    </row>
    <row r="390" spans="1:14" ht="14.4" customHeight="1" x14ac:dyDescent="0.3">
      <c r="A390" s="747" t="s">
        <v>585</v>
      </c>
      <c r="B390" s="748" t="s">
        <v>586</v>
      </c>
      <c r="C390" s="749" t="s">
        <v>607</v>
      </c>
      <c r="D390" s="750" t="s">
        <v>608</v>
      </c>
      <c r="E390" s="751">
        <v>50113001</v>
      </c>
      <c r="F390" s="750" t="s">
        <v>613</v>
      </c>
      <c r="G390" s="749" t="s">
        <v>614</v>
      </c>
      <c r="H390" s="749">
        <v>176496</v>
      </c>
      <c r="I390" s="749">
        <v>76496</v>
      </c>
      <c r="J390" s="749" t="s">
        <v>669</v>
      </c>
      <c r="K390" s="749" t="s">
        <v>670</v>
      </c>
      <c r="L390" s="752">
        <v>125.42999999999999</v>
      </c>
      <c r="M390" s="752">
        <v>29</v>
      </c>
      <c r="N390" s="753">
        <v>3637.47</v>
      </c>
    </row>
    <row r="391" spans="1:14" ht="14.4" customHeight="1" x14ac:dyDescent="0.3">
      <c r="A391" s="747" t="s">
        <v>585</v>
      </c>
      <c r="B391" s="748" t="s">
        <v>586</v>
      </c>
      <c r="C391" s="749" t="s">
        <v>607</v>
      </c>
      <c r="D391" s="750" t="s">
        <v>608</v>
      </c>
      <c r="E391" s="751">
        <v>50113001</v>
      </c>
      <c r="F391" s="750" t="s">
        <v>613</v>
      </c>
      <c r="G391" s="749" t="s">
        <v>614</v>
      </c>
      <c r="H391" s="749">
        <v>162320</v>
      </c>
      <c r="I391" s="749">
        <v>62320</v>
      </c>
      <c r="J391" s="749" t="s">
        <v>1266</v>
      </c>
      <c r="K391" s="749" t="s">
        <v>1267</v>
      </c>
      <c r="L391" s="752">
        <v>74.350000000000009</v>
      </c>
      <c r="M391" s="752">
        <v>2</v>
      </c>
      <c r="N391" s="753">
        <v>148.70000000000002</v>
      </c>
    </row>
    <row r="392" spans="1:14" ht="14.4" customHeight="1" x14ac:dyDescent="0.3">
      <c r="A392" s="747" t="s">
        <v>585</v>
      </c>
      <c r="B392" s="748" t="s">
        <v>586</v>
      </c>
      <c r="C392" s="749" t="s">
        <v>607</v>
      </c>
      <c r="D392" s="750" t="s">
        <v>608</v>
      </c>
      <c r="E392" s="751">
        <v>50113001</v>
      </c>
      <c r="F392" s="750" t="s">
        <v>613</v>
      </c>
      <c r="G392" s="749" t="s">
        <v>614</v>
      </c>
      <c r="H392" s="749">
        <v>162317</v>
      </c>
      <c r="I392" s="749">
        <v>62317</v>
      </c>
      <c r="J392" s="749" t="s">
        <v>1268</v>
      </c>
      <c r="K392" s="749" t="s">
        <v>674</v>
      </c>
      <c r="L392" s="752">
        <v>286</v>
      </c>
      <c r="M392" s="752">
        <v>4</v>
      </c>
      <c r="N392" s="753">
        <v>1144</v>
      </c>
    </row>
    <row r="393" spans="1:14" ht="14.4" customHeight="1" x14ac:dyDescent="0.3">
      <c r="A393" s="747" t="s">
        <v>585</v>
      </c>
      <c r="B393" s="748" t="s">
        <v>586</v>
      </c>
      <c r="C393" s="749" t="s">
        <v>607</v>
      </c>
      <c r="D393" s="750" t="s">
        <v>608</v>
      </c>
      <c r="E393" s="751">
        <v>50113001</v>
      </c>
      <c r="F393" s="750" t="s">
        <v>613</v>
      </c>
      <c r="G393" s="749" t="s">
        <v>626</v>
      </c>
      <c r="H393" s="749">
        <v>145499</v>
      </c>
      <c r="I393" s="749">
        <v>45499</v>
      </c>
      <c r="J393" s="749" t="s">
        <v>679</v>
      </c>
      <c r="K393" s="749" t="s">
        <v>680</v>
      </c>
      <c r="L393" s="752">
        <v>101.73500000000001</v>
      </c>
      <c r="M393" s="752">
        <v>4</v>
      </c>
      <c r="N393" s="753">
        <v>406.94000000000005</v>
      </c>
    </row>
    <row r="394" spans="1:14" ht="14.4" customHeight="1" x14ac:dyDescent="0.3">
      <c r="A394" s="747" t="s">
        <v>585</v>
      </c>
      <c r="B394" s="748" t="s">
        <v>586</v>
      </c>
      <c r="C394" s="749" t="s">
        <v>607</v>
      </c>
      <c r="D394" s="750" t="s">
        <v>608</v>
      </c>
      <c r="E394" s="751">
        <v>50113001</v>
      </c>
      <c r="F394" s="750" t="s">
        <v>613</v>
      </c>
      <c r="G394" s="749" t="s">
        <v>626</v>
      </c>
      <c r="H394" s="749">
        <v>132225</v>
      </c>
      <c r="I394" s="749">
        <v>32225</v>
      </c>
      <c r="J394" s="749" t="s">
        <v>681</v>
      </c>
      <c r="K394" s="749" t="s">
        <v>1269</v>
      </c>
      <c r="L394" s="752">
        <v>72.335000000000008</v>
      </c>
      <c r="M394" s="752">
        <v>2</v>
      </c>
      <c r="N394" s="753">
        <v>144.67000000000002</v>
      </c>
    </row>
    <row r="395" spans="1:14" ht="14.4" customHeight="1" x14ac:dyDescent="0.3">
      <c r="A395" s="747" t="s">
        <v>585</v>
      </c>
      <c r="B395" s="748" t="s">
        <v>586</v>
      </c>
      <c r="C395" s="749" t="s">
        <v>607</v>
      </c>
      <c r="D395" s="750" t="s">
        <v>608</v>
      </c>
      <c r="E395" s="751">
        <v>50113001</v>
      </c>
      <c r="F395" s="750" t="s">
        <v>613</v>
      </c>
      <c r="G395" s="749" t="s">
        <v>626</v>
      </c>
      <c r="H395" s="749">
        <v>158037</v>
      </c>
      <c r="I395" s="749">
        <v>58037</v>
      </c>
      <c r="J395" s="749" t="s">
        <v>683</v>
      </c>
      <c r="K395" s="749" t="s">
        <v>684</v>
      </c>
      <c r="L395" s="752">
        <v>93.855000000000004</v>
      </c>
      <c r="M395" s="752">
        <v>4</v>
      </c>
      <c r="N395" s="753">
        <v>375.42</v>
      </c>
    </row>
    <row r="396" spans="1:14" ht="14.4" customHeight="1" x14ac:dyDescent="0.3">
      <c r="A396" s="747" t="s">
        <v>585</v>
      </c>
      <c r="B396" s="748" t="s">
        <v>586</v>
      </c>
      <c r="C396" s="749" t="s">
        <v>607</v>
      </c>
      <c r="D396" s="750" t="s">
        <v>608</v>
      </c>
      <c r="E396" s="751">
        <v>50113001</v>
      </c>
      <c r="F396" s="750" t="s">
        <v>613</v>
      </c>
      <c r="G396" s="749" t="s">
        <v>614</v>
      </c>
      <c r="H396" s="749">
        <v>845329</v>
      </c>
      <c r="I396" s="749">
        <v>0</v>
      </c>
      <c r="J396" s="749" t="s">
        <v>685</v>
      </c>
      <c r="K396" s="749" t="s">
        <v>587</v>
      </c>
      <c r="L396" s="752">
        <v>175.58</v>
      </c>
      <c r="M396" s="752">
        <v>3</v>
      </c>
      <c r="N396" s="753">
        <v>526.74</v>
      </c>
    </row>
    <row r="397" spans="1:14" ht="14.4" customHeight="1" x14ac:dyDescent="0.3">
      <c r="A397" s="747" t="s">
        <v>585</v>
      </c>
      <c r="B397" s="748" t="s">
        <v>586</v>
      </c>
      <c r="C397" s="749" t="s">
        <v>607</v>
      </c>
      <c r="D397" s="750" t="s">
        <v>608</v>
      </c>
      <c r="E397" s="751">
        <v>50113001</v>
      </c>
      <c r="F397" s="750" t="s">
        <v>613</v>
      </c>
      <c r="G397" s="749" t="s">
        <v>614</v>
      </c>
      <c r="H397" s="749">
        <v>203954</v>
      </c>
      <c r="I397" s="749">
        <v>203954</v>
      </c>
      <c r="J397" s="749" t="s">
        <v>1175</v>
      </c>
      <c r="K397" s="749" t="s">
        <v>1270</v>
      </c>
      <c r="L397" s="752">
        <v>92.4</v>
      </c>
      <c r="M397" s="752">
        <v>2</v>
      </c>
      <c r="N397" s="753">
        <v>184.8</v>
      </c>
    </row>
    <row r="398" spans="1:14" ht="14.4" customHeight="1" x14ac:dyDescent="0.3">
      <c r="A398" s="747" t="s">
        <v>585</v>
      </c>
      <c r="B398" s="748" t="s">
        <v>586</v>
      </c>
      <c r="C398" s="749" t="s">
        <v>607</v>
      </c>
      <c r="D398" s="750" t="s">
        <v>608</v>
      </c>
      <c r="E398" s="751">
        <v>50113001</v>
      </c>
      <c r="F398" s="750" t="s">
        <v>613</v>
      </c>
      <c r="G398" s="749" t="s">
        <v>626</v>
      </c>
      <c r="H398" s="749">
        <v>158692</v>
      </c>
      <c r="I398" s="749">
        <v>158692</v>
      </c>
      <c r="J398" s="749" t="s">
        <v>690</v>
      </c>
      <c r="K398" s="749" t="s">
        <v>1271</v>
      </c>
      <c r="L398" s="752">
        <v>26.144999999999996</v>
      </c>
      <c r="M398" s="752">
        <v>4</v>
      </c>
      <c r="N398" s="753">
        <v>104.57999999999998</v>
      </c>
    </row>
    <row r="399" spans="1:14" ht="14.4" customHeight="1" x14ac:dyDescent="0.3">
      <c r="A399" s="747" t="s">
        <v>585</v>
      </c>
      <c r="B399" s="748" t="s">
        <v>586</v>
      </c>
      <c r="C399" s="749" t="s">
        <v>607</v>
      </c>
      <c r="D399" s="750" t="s">
        <v>608</v>
      </c>
      <c r="E399" s="751">
        <v>50113001</v>
      </c>
      <c r="F399" s="750" t="s">
        <v>613</v>
      </c>
      <c r="G399" s="749" t="s">
        <v>614</v>
      </c>
      <c r="H399" s="749">
        <v>167939</v>
      </c>
      <c r="I399" s="749">
        <v>167939</v>
      </c>
      <c r="J399" s="749" t="s">
        <v>696</v>
      </c>
      <c r="K399" s="749" t="s">
        <v>697</v>
      </c>
      <c r="L399" s="752">
        <v>1625</v>
      </c>
      <c r="M399" s="752">
        <v>2</v>
      </c>
      <c r="N399" s="753">
        <v>3250</v>
      </c>
    </row>
    <row r="400" spans="1:14" ht="14.4" customHeight="1" x14ac:dyDescent="0.3">
      <c r="A400" s="747" t="s">
        <v>585</v>
      </c>
      <c r="B400" s="748" t="s">
        <v>586</v>
      </c>
      <c r="C400" s="749" t="s">
        <v>607</v>
      </c>
      <c r="D400" s="750" t="s">
        <v>608</v>
      </c>
      <c r="E400" s="751">
        <v>50113001</v>
      </c>
      <c r="F400" s="750" t="s">
        <v>613</v>
      </c>
      <c r="G400" s="749" t="s">
        <v>614</v>
      </c>
      <c r="H400" s="749">
        <v>100409</v>
      </c>
      <c r="I400" s="749">
        <v>409</v>
      </c>
      <c r="J400" s="749" t="s">
        <v>704</v>
      </c>
      <c r="K400" s="749" t="s">
        <v>705</v>
      </c>
      <c r="L400" s="752">
        <v>78.48146268656717</v>
      </c>
      <c r="M400" s="752">
        <v>335</v>
      </c>
      <c r="N400" s="753">
        <v>26291.29</v>
      </c>
    </row>
    <row r="401" spans="1:14" ht="14.4" customHeight="1" x14ac:dyDescent="0.3">
      <c r="A401" s="747" t="s">
        <v>585</v>
      </c>
      <c r="B401" s="748" t="s">
        <v>586</v>
      </c>
      <c r="C401" s="749" t="s">
        <v>607</v>
      </c>
      <c r="D401" s="750" t="s">
        <v>608</v>
      </c>
      <c r="E401" s="751">
        <v>50113001</v>
      </c>
      <c r="F401" s="750" t="s">
        <v>613</v>
      </c>
      <c r="G401" s="749" t="s">
        <v>614</v>
      </c>
      <c r="H401" s="749">
        <v>137275</v>
      </c>
      <c r="I401" s="749">
        <v>137275</v>
      </c>
      <c r="J401" s="749" t="s">
        <v>1272</v>
      </c>
      <c r="K401" s="749" t="s">
        <v>1273</v>
      </c>
      <c r="L401" s="752">
        <v>1057.0200000000002</v>
      </c>
      <c r="M401" s="752">
        <v>1</v>
      </c>
      <c r="N401" s="753">
        <v>1057.0200000000002</v>
      </c>
    </row>
    <row r="402" spans="1:14" ht="14.4" customHeight="1" x14ac:dyDescent="0.3">
      <c r="A402" s="747" t="s">
        <v>585</v>
      </c>
      <c r="B402" s="748" t="s">
        <v>586</v>
      </c>
      <c r="C402" s="749" t="s">
        <v>607</v>
      </c>
      <c r="D402" s="750" t="s">
        <v>608</v>
      </c>
      <c r="E402" s="751">
        <v>50113001</v>
      </c>
      <c r="F402" s="750" t="s">
        <v>613</v>
      </c>
      <c r="G402" s="749" t="s">
        <v>614</v>
      </c>
      <c r="H402" s="749">
        <v>187814</v>
      </c>
      <c r="I402" s="749">
        <v>87814</v>
      </c>
      <c r="J402" s="749" t="s">
        <v>1274</v>
      </c>
      <c r="K402" s="749" t="s">
        <v>1275</v>
      </c>
      <c r="L402" s="752">
        <v>535.69333333333338</v>
      </c>
      <c r="M402" s="752">
        <v>3</v>
      </c>
      <c r="N402" s="753">
        <v>1607.0800000000002</v>
      </c>
    </row>
    <row r="403" spans="1:14" ht="14.4" customHeight="1" x14ac:dyDescent="0.3">
      <c r="A403" s="747" t="s">
        <v>585</v>
      </c>
      <c r="B403" s="748" t="s">
        <v>586</v>
      </c>
      <c r="C403" s="749" t="s">
        <v>607</v>
      </c>
      <c r="D403" s="750" t="s">
        <v>608</v>
      </c>
      <c r="E403" s="751">
        <v>50113001</v>
      </c>
      <c r="F403" s="750" t="s">
        <v>613</v>
      </c>
      <c r="G403" s="749" t="s">
        <v>614</v>
      </c>
      <c r="H403" s="749">
        <v>841498</v>
      </c>
      <c r="I403" s="749">
        <v>0</v>
      </c>
      <c r="J403" s="749" t="s">
        <v>708</v>
      </c>
      <c r="K403" s="749" t="s">
        <v>587</v>
      </c>
      <c r="L403" s="752">
        <v>51.16</v>
      </c>
      <c r="M403" s="752">
        <v>1</v>
      </c>
      <c r="N403" s="753">
        <v>51.16</v>
      </c>
    </row>
    <row r="404" spans="1:14" ht="14.4" customHeight="1" x14ac:dyDescent="0.3">
      <c r="A404" s="747" t="s">
        <v>585</v>
      </c>
      <c r="B404" s="748" t="s">
        <v>586</v>
      </c>
      <c r="C404" s="749" t="s">
        <v>607</v>
      </c>
      <c r="D404" s="750" t="s">
        <v>608</v>
      </c>
      <c r="E404" s="751">
        <v>50113001</v>
      </c>
      <c r="F404" s="750" t="s">
        <v>613</v>
      </c>
      <c r="G404" s="749" t="s">
        <v>614</v>
      </c>
      <c r="H404" s="749">
        <v>102132</v>
      </c>
      <c r="I404" s="749">
        <v>2132</v>
      </c>
      <c r="J404" s="749" t="s">
        <v>1276</v>
      </c>
      <c r="K404" s="749" t="s">
        <v>1277</v>
      </c>
      <c r="L404" s="752">
        <v>135.80600000000001</v>
      </c>
      <c r="M404" s="752">
        <v>5</v>
      </c>
      <c r="N404" s="753">
        <v>679.03000000000009</v>
      </c>
    </row>
    <row r="405" spans="1:14" ht="14.4" customHeight="1" x14ac:dyDescent="0.3">
      <c r="A405" s="747" t="s">
        <v>585</v>
      </c>
      <c r="B405" s="748" t="s">
        <v>586</v>
      </c>
      <c r="C405" s="749" t="s">
        <v>607</v>
      </c>
      <c r="D405" s="750" t="s">
        <v>608</v>
      </c>
      <c r="E405" s="751">
        <v>50113001</v>
      </c>
      <c r="F405" s="750" t="s">
        <v>613</v>
      </c>
      <c r="G405" s="749" t="s">
        <v>626</v>
      </c>
      <c r="H405" s="749">
        <v>849990</v>
      </c>
      <c r="I405" s="749">
        <v>102596</v>
      </c>
      <c r="J405" s="749" t="s">
        <v>711</v>
      </c>
      <c r="K405" s="749" t="s">
        <v>1278</v>
      </c>
      <c r="L405" s="752">
        <v>24.75</v>
      </c>
      <c r="M405" s="752">
        <v>1</v>
      </c>
      <c r="N405" s="753">
        <v>24.75</v>
      </c>
    </row>
    <row r="406" spans="1:14" ht="14.4" customHeight="1" x14ac:dyDescent="0.3">
      <c r="A406" s="747" t="s">
        <v>585</v>
      </c>
      <c r="B406" s="748" t="s">
        <v>586</v>
      </c>
      <c r="C406" s="749" t="s">
        <v>607</v>
      </c>
      <c r="D406" s="750" t="s">
        <v>608</v>
      </c>
      <c r="E406" s="751">
        <v>50113001</v>
      </c>
      <c r="F406" s="750" t="s">
        <v>613</v>
      </c>
      <c r="G406" s="749" t="s">
        <v>614</v>
      </c>
      <c r="H406" s="749">
        <v>843217</v>
      </c>
      <c r="I406" s="749">
        <v>0</v>
      </c>
      <c r="J406" s="749" t="s">
        <v>1279</v>
      </c>
      <c r="K406" s="749" t="s">
        <v>1280</v>
      </c>
      <c r="L406" s="752">
        <v>187.88499999999999</v>
      </c>
      <c r="M406" s="752">
        <v>20</v>
      </c>
      <c r="N406" s="753">
        <v>3757.7</v>
      </c>
    </row>
    <row r="407" spans="1:14" ht="14.4" customHeight="1" x14ac:dyDescent="0.3">
      <c r="A407" s="747" t="s">
        <v>585</v>
      </c>
      <c r="B407" s="748" t="s">
        <v>586</v>
      </c>
      <c r="C407" s="749" t="s">
        <v>607</v>
      </c>
      <c r="D407" s="750" t="s">
        <v>608</v>
      </c>
      <c r="E407" s="751">
        <v>50113001</v>
      </c>
      <c r="F407" s="750" t="s">
        <v>613</v>
      </c>
      <c r="G407" s="749" t="s">
        <v>614</v>
      </c>
      <c r="H407" s="749">
        <v>150660</v>
      </c>
      <c r="I407" s="749">
        <v>150660</v>
      </c>
      <c r="J407" s="749" t="s">
        <v>1281</v>
      </c>
      <c r="K407" s="749" t="s">
        <v>1282</v>
      </c>
      <c r="L407" s="752">
        <v>798.39973684210531</v>
      </c>
      <c r="M407" s="752">
        <v>76</v>
      </c>
      <c r="N407" s="753">
        <v>60678.380000000005</v>
      </c>
    </row>
    <row r="408" spans="1:14" ht="14.4" customHeight="1" x14ac:dyDescent="0.3">
      <c r="A408" s="747" t="s">
        <v>585</v>
      </c>
      <c r="B408" s="748" t="s">
        <v>586</v>
      </c>
      <c r="C408" s="749" t="s">
        <v>607</v>
      </c>
      <c r="D408" s="750" t="s">
        <v>608</v>
      </c>
      <c r="E408" s="751">
        <v>50113001</v>
      </c>
      <c r="F408" s="750" t="s">
        <v>613</v>
      </c>
      <c r="G408" s="749" t="s">
        <v>614</v>
      </c>
      <c r="H408" s="749">
        <v>145981</v>
      </c>
      <c r="I408" s="749">
        <v>45981</v>
      </c>
      <c r="J408" s="749" t="s">
        <v>1283</v>
      </c>
      <c r="K408" s="749" t="s">
        <v>1284</v>
      </c>
      <c r="L408" s="752">
        <v>1704.5600000000004</v>
      </c>
      <c r="M408" s="752">
        <v>18</v>
      </c>
      <c r="N408" s="753">
        <v>30682.080000000009</v>
      </c>
    </row>
    <row r="409" spans="1:14" ht="14.4" customHeight="1" x14ac:dyDescent="0.3">
      <c r="A409" s="747" t="s">
        <v>585</v>
      </c>
      <c r="B409" s="748" t="s">
        <v>586</v>
      </c>
      <c r="C409" s="749" t="s">
        <v>607</v>
      </c>
      <c r="D409" s="750" t="s">
        <v>608</v>
      </c>
      <c r="E409" s="751">
        <v>50113001</v>
      </c>
      <c r="F409" s="750" t="s">
        <v>613</v>
      </c>
      <c r="G409" s="749" t="s">
        <v>626</v>
      </c>
      <c r="H409" s="749">
        <v>846446</v>
      </c>
      <c r="I409" s="749">
        <v>124343</v>
      </c>
      <c r="J409" s="749" t="s">
        <v>1285</v>
      </c>
      <c r="K409" s="749" t="s">
        <v>1271</v>
      </c>
      <c r="L409" s="752">
        <v>43.76</v>
      </c>
      <c r="M409" s="752">
        <v>2</v>
      </c>
      <c r="N409" s="753">
        <v>87.52</v>
      </c>
    </row>
    <row r="410" spans="1:14" ht="14.4" customHeight="1" x14ac:dyDescent="0.3">
      <c r="A410" s="747" t="s">
        <v>585</v>
      </c>
      <c r="B410" s="748" t="s">
        <v>586</v>
      </c>
      <c r="C410" s="749" t="s">
        <v>607</v>
      </c>
      <c r="D410" s="750" t="s">
        <v>608</v>
      </c>
      <c r="E410" s="751">
        <v>50113001</v>
      </c>
      <c r="F410" s="750" t="s">
        <v>613</v>
      </c>
      <c r="G410" s="749" t="s">
        <v>626</v>
      </c>
      <c r="H410" s="749">
        <v>117425</v>
      </c>
      <c r="I410" s="749">
        <v>17425</v>
      </c>
      <c r="J410" s="749" t="s">
        <v>713</v>
      </c>
      <c r="K410" s="749" t="s">
        <v>714</v>
      </c>
      <c r="L410" s="752">
        <v>19.789999999999996</v>
      </c>
      <c r="M410" s="752">
        <v>1</v>
      </c>
      <c r="N410" s="753">
        <v>19.789999999999996</v>
      </c>
    </row>
    <row r="411" spans="1:14" ht="14.4" customHeight="1" x14ac:dyDescent="0.3">
      <c r="A411" s="747" t="s">
        <v>585</v>
      </c>
      <c r="B411" s="748" t="s">
        <v>586</v>
      </c>
      <c r="C411" s="749" t="s">
        <v>607</v>
      </c>
      <c r="D411" s="750" t="s">
        <v>608</v>
      </c>
      <c r="E411" s="751">
        <v>50113001</v>
      </c>
      <c r="F411" s="750" t="s">
        <v>613</v>
      </c>
      <c r="G411" s="749" t="s">
        <v>626</v>
      </c>
      <c r="H411" s="749">
        <v>117431</v>
      </c>
      <c r="I411" s="749">
        <v>17431</v>
      </c>
      <c r="J411" s="749" t="s">
        <v>715</v>
      </c>
      <c r="K411" s="749" t="s">
        <v>625</v>
      </c>
      <c r="L411" s="752">
        <v>27.091250000000002</v>
      </c>
      <c r="M411" s="752">
        <v>8</v>
      </c>
      <c r="N411" s="753">
        <v>216.73000000000002</v>
      </c>
    </row>
    <row r="412" spans="1:14" ht="14.4" customHeight="1" x14ac:dyDescent="0.3">
      <c r="A412" s="747" t="s">
        <v>585</v>
      </c>
      <c r="B412" s="748" t="s">
        <v>586</v>
      </c>
      <c r="C412" s="749" t="s">
        <v>607</v>
      </c>
      <c r="D412" s="750" t="s">
        <v>608</v>
      </c>
      <c r="E412" s="751">
        <v>50113001</v>
      </c>
      <c r="F412" s="750" t="s">
        <v>613</v>
      </c>
      <c r="G412" s="749" t="s">
        <v>614</v>
      </c>
      <c r="H412" s="749">
        <v>847085</v>
      </c>
      <c r="I412" s="749">
        <v>115401</v>
      </c>
      <c r="J412" s="749" t="s">
        <v>718</v>
      </c>
      <c r="K412" s="749" t="s">
        <v>1286</v>
      </c>
      <c r="L412" s="752">
        <v>606.69500000000005</v>
      </c>
      <c r="M412" s="752">
        <v>1</v>
      </c>
      <c r="N412" s="753">
        <v>606.69500000000005</v>
      </c>
    </row>
    <row r="413" spans="1:14" ht="14.4" customHeight="1" x14ac:dyDescent="0.3">
      <c r="A413" s="747" t="s">
        <v>585</v>
      </c>
      <c r="B413" s="748" t="s">
        <v>586</v>
      </c>
      <c r="C413" s="749" t="s">
        <v>607</v>
      </c>
      <c r="D413" s="750" t="s">
        <v>608</v>
      </c>
      <c r="E413" s="751">
        <v>50113001</v>
      </c>
      <c r="F413" s="750" t="s">
        <v>613</v>
      </c>
      <c r="G413" s="749" t="s">
        <v>614</v>
      </c>
      <c r="H413" s="749">
        <v>156992</v>
      </c>
      <c r="I413" s="749">
        <v>56992</v>
      </c>
      <c r="J413" s="749" t="s">
        <v>1287</v>
      </c>
      <c r="K413" s="749" t="s">
        <v>1288</v>
      </c>
      <c r="L413" s="752">
        <v>61.440000000000012</v>
      </c>
      <c r="M413" s="752">
        <v>1</v>
      </c>
      <c r="N413" s="753">
        <v>61.440000000000012</v>
      </c>
    </row>
    <row r="414" spans="1:14" ht="14.4" customHeight="1" x14ac:dyDescent="0.3">
      <c r="A414" s="747" t="s">
        <v>585</v>
      </c>
      <c r="B414" s="748" t="s">
        <v>586</v>
      </c>
      <c r="C414" s="749" t="s">
        <v>607</v>
      </c>
      <c r="D414" s="750" t="s">
        <v>608</v>
      </c>
      <c r="E414" s="751">
        <v>50113001</v>
      </c>
      <c r="F414" s="750" t="s">
        <v>613</v>
      </c>
      <c r="G414" s="749" t="s">
        <v>614</v>
      </c>
      <c r="H414" s="749">
        <v>156993</v>
      </c>
      <c r="I414" s="749">
        <v>56993</v>
      </c>
      <c r="J414" s="749" t="s">
        <v>720</v>
      </c>
      <c r="K414" s="749" t="s">
        <v>721</v>
      </c>
      <c r="L414" s="752">
        <v>73.149999999999991</v>
      </c>
      <c r="M414" s="752">
        <v>3</v>
      </c>
      <c r="N414" s="753">
        <v>219.45</v>
      </c>
    </row>
    <row r="415" spans="1:14" ht="14.4" customHeight="1" x14ac:dyDescent="0.3">
      <c r="A415" s="747" t="s">
        <v>585</v>
      </c>
      <c r="B415" s="748" t="s">
        <v>586</v>
      </c>
      <c r="C415" s="749" t="s">
        <v>607</v>
      </c>
      <c r="D415" s="750" t="s">
        <v>608</v>
      </c>
      <c r="E415" s="751">
        <v>50113001</v>
      </c>
      <c r="F415" s="750" t="s">
        <v>613</v>
      </c>
      <c r="G415" s="749" t="s">
        <v>626</v>
      </c>
      <c r="H415" s="749">
        <v>214427</v>
      </c>
      <c r="I415" s="749">
        <v>214427</v>
      </c>
      <c r="J415" s="749" t="s">
        <v>729</v>
      </c>
      <c r="K415" s="749" t="s">
        <v>730</v>
      </c>
      <c r="L415" s="752">
        <v>16.581416666666666</v>
      </c>
      <c r="M415" s="752">
        <v>600</v>
      </c>
      <c r="N415" s="753">
        <v>9948.8499999999985</v>
      </c>
    </row>
    <row r="416" spans="1:14" ht="14.4" customHeight="1" x14ac:dyDescent="0.3">
      <c r="A416" s="747" t="s">
        <v>585</v>
      </c>
      <c r="B416" s="748" t="s">
        <v>586</v>
      </c>
      <c r="C416" s="749" t="s">
        <v>607</v>
      </c>
      <c r="D416" s="750" t="s">
        <v>608</v>
      </c>
      <c r="E416" s="751">
        <v>50113001</v>
      </c>
      <c r="F416" s="750" t="s">
        <v>613</v>
      </c>
      <c r="G416" s="749" t="s">
        <v>626</v>
      </c>
      <c r="H416" s="749">
        <v>113767</v>
      </c>
      <c r="I416" s="749">
        <v>13767</v>
      </c>
      <c r="J416" s="749" t="s">
        <v>731</v>
      </c>
      <c r="K416" s="749" t="s">
        <v>732</v>
      </c>
      <c r="L416" s="752">
        <v>44.66</v>
      </c>
      <c r="M416" s="752">
        <v>2</v>
      </c>
      <c r="N416" s="753">
        <v>89.32</v>
      </c>
    </row>
    <row r="417" spans="1:14" ht="14.4" customHeight="1" x14ac:dyDescent="0.3">
      <c r="A417" s="747" t="s">
        <v>585</v>
      </c>
      <c r="B417" s="748" t="s">
        <v>586</v>
      </c>
      <c r="C417" s="749" t="s">
        <v>607</v>
      </c>
      <c r="D417" s="750" t="s">
        <v>608</v>
      </c>
      <c r="E417" s="751">
        <v>50113001</v>
      </c>
      <c r="F417" s="750" t="s">
        <v>613</v>
      </c>
      <c r="G417" s="749" t="s">
        <v>626</v>
      </c>
      <c r="H417" s="749">
        <v>113768</v>
      </c>
      <c r="I417" s="749">
        <v>13768</v>
      </c>
      <c r="J417" s="749" t="s">
        <v>731</v>
      </c>
      <c r="K417" s="749" t="s">
        <v>733</v>
      </c>
      <c r="L417" s="752">
        <v>89.75</v>
      </c>
      <c r="M417" s="752">
        <v>2</v>
      </c>
      <c r="N417" s="753">
        <v>179.5</v>
      </c>
    </row>
    <row r="418" spans="1:14" ht="14.4" customHeight="1" x14ac:dyDescent="0.3">
      <c r="A418" s="747" t="s">
        <v>585</v>
      </c>
      <c r="B418" s="748" t="s">
        <v>586</v>
      </c>
      <c r="C418" s="749" t="s">
        <v>607</v>
      </c>
      <c r="D418" s="750" t="s">
        <v>608</v>
      </c>
      <c r="E418" s="751">
        <v>50113001</v>
      </c>
      <c r="F418" s="750" t="s">
        <v>613</v>
      </c>
      <c r="G418" s="749" t="s">
        <v>626</v>
      </c>
      <c r="H418" s="749">
        <v>848765</v>
      </c>
      <c r="I418" s="749">
        <v>107938</v>
      </c>
      <c r="J418" s="749" t="s">
        <v>731</v>
      </c>
      <c r="K418" s="749" t="s">
        <v>734</v>
      </c>
      <c r="L418" s="752">
        <v>128.54591194968552</v>
      </c>
      <c r="M418" s="752">
        <v>159</v>
      </c>
      <c r="N418" s="753">
        <v>20438.799999999996</v>
      </c>
    </row>
    <row r="419" spans="1:14" ht="14.4" customHeight="1" x14ac:dyDescent="0.3">
      <c r="A419" s="747" t="s">
        <v>585</v>
      </c>
      <c r="B419" s="748" t="s">
        <v>586</v>
      </c>
      <c r="C419" s="749" t="s">
        <v>607</v>
      </c>
      <c r="D419" s="750" t="s">
        <v>608</v>
      </c>
      <c r="E419" s="751">
        <v>50113001</v>
      </c>
      <c r="F419" s="750" t="s">
        <v>613</v>
      </c>
      <c r="G419" s="749" t="s">
        <v>614</v>
      </c>
      <c r="H419" s="749">
        <v>845813</v>
      </c>
      <c r="I419" s="749">
        <v>0</v>
      </c>
      <c r="J419" s="749" t="s">
        <v>739</v>
      </c>
      <c r="K419" s="749" t="s">
        <v>587</v>
      </c>
      <c r="L419" s="752">
        <v>533.80235294117654</v>
      </c>
      <c r="M419" s="752">
        <v>17</v>
      </c>
      <c r="N419" s="753">
        <v>9074.6400000000012</v>
      </c>
    </row>
    <row r="420" spans="1:14" ht="14.4" customHeight="1" x14ac:dyDescent="0.3">
      <c r="A420" s="747" t="s">
        <v>585</v>
      </c>
      <c r="B420" s="748" t="s">
        <v>586</v>
      </c>
      <c r="C420" s="749" t="s">
        <v>607</v>
      </c>
      <c r="D420" s="750" t="s">
        <v>608</v>
      </c>
      <c r="E420" s="751">
        <v>50113001</v>
      </c>
      <c r="F420" s="750" t="s">
        <v>613</v>
      </c>
      <c r="G420" s="749" t="s">
        <v>614</v>
      </c>
      <c r="H420" s="749">
        <v>193105</v>
      </c>
      <c r="I420" s="749">
        <v>93105</v>
      </c>
      <c r="J420" s="749" t="s">
        <v>740</v>
      </c>
      <c r="K420" s="749" t="s">
        <v>742</v>
      </c>
      <c r="L420" s="752">
        <v>207.89666666666665</v>
      </c>
      <c r="M420" s="752">
        <v>9</v>
      </c>
      <c r="N420" s="753">
        <v>1871.0699999999997</v>
      </c>
    </row>
    <row r="421" spans="1:14" ht="14.4" customHeight="1" x14ac:dyDescent="0.3">
      <c r="A421" s="747" t="s">
        <v>585</v>
      </c>
      <c r="B421" s="748" t="s">
        <v>586</v>
      </c>
      <c r="C421" s="749" t="s">
        <v>607</v>
      </c>
      <c r="D421" s="750" t="s">
        <v>608</v>
      </c>
      <c r="E421" s="751">
        <v>50113001</v>
      </c>
      <c r="F421" s="750" t="s">
        <v>613</v>
      </c>
      <c r="G421" s="749" t="s">
        <v>626</v>
      </c>
      <c r="H421" s="749">
        <v>847134</v>
      </c>
      <c r="I421" s="749">
        <v>151050</v>
      </c>
      <c r="J421" s="749" t="s">
        <v>1289</v>
      </c>
      <c r="K421" s="749" t="s">
        <v>1290</v>
      </c>
      <c r="L421" s="752">
        <v>501.82000000000005</v>
      </c>
      <c r="M421" s="752">
        <v>2</v>
      </c>
      <c r="N421" s="753">
        <v>1003.6400000000001</v>
      </c>
    </row>
    <row r="422" spans="1:14" ht="14.4" customHeight="1" x14ac:dyDescent="0.3">
      <c r="A422" s="747" t="s">
        <v>585</v>
      </c>
      <c r="B422" s="748" t="s">
        <v>586</v>
      </c>
      <c r="C422" s="749" t="s">
        <v>607</v>
      </c>
      <c r="D422" s="750" t="s">
        <v>608</v>
      </c>
      <c r="E422" s="751">
        <v>50113001</v>
      </c>
      <c r="F422" s="750" t="s">
        <v>613</v>
      </c>
      <c r="G422" s="749" t="s">
        <v>614</v>
      </c>
      <c r="H422" s="749">
        <v>989970</v>
      </c>
      <c r="I422" s="749">
        <v>168651</v>
      </c>
      <c r="J422" s="749" t="s">
        <v>748</v>
      </c>
      <c r="K422" s="749" t="s">
        <v>1291</v>
      </c>
      <c r="L422" s="752">
        <v>13831.08</v>
      </c>
      <c r="M422" s="752">
        <v>25</v>
      </c>
      <c r="N422" s="753">
        <v>345777</v>
      </c>
    </row>
    <row r="423" spans="1:14" ht="14.4" customHeight="1" x14ac:dyDescent="0.3">
      <c r="A423" s="747" t="s">
        <v>585</v>
      </c>
      <c r="B423" s="748" t="s">
        <v>586</v>
      </c>
      <c r="C423" s="749" t="s">
        <v>607</v>
      </c>
      <c r="D423" s="750" t="s">
        <v>608</v>
      </c>
      <c r="E423" s="751">
        <v>50113001</v>
      </c>
      <c r="F423" s="750" t="s">
        <v>613</v>
      </c>
      <c r="G423" s="749" t="s">
        <v>614</v>
      </c>
      <c r="H423" s="749">
        <v>208694</v>
      </c>
      <c r="I423" s="749">
        <v>208694</v>
      </c>
      <c r="J423" s="749" t="s">
        <v>750</v>
      </c>
      <c r="K423" s="749" t="s">
        <v>986</v>
      </c>
      <c r="L423" s="752">
        <v>40.250000000000007</v>
      </c>
      <c r="M423" s="752">
        <v>1</v>
      </c>
      <c r="N423" s="753">
        <v>40.250000000000007</v>
      </c>
    </row>
    <row r="424" spans="1:14" ht="14.4" customHeight="1" x14ac:dyDescent="0.3">
      <c r="A424" s="747" t="s">
        <v>585</v>
      </c>
      <c r="B424" s="748" t="s">
        <v>586</v>
      </c>
      <c r="C424" s="749" t="s">
        <v>607</v>
      </c>
      <c r="D424" s="750" t="s">
        <v>608</v>
      </c>
      <c r="E424" s="751">
        <v>50113001</v>
      </c>
      <c r="F424" s="750" t="s">
        <v>613</v>
      </c>
      <c r="G424" s="749" t="s">
        <v>614</v>
      </c>
      <c r="H424" s="749">
        <v>117011</v>
      </c>
      <c r="I424" s="749">
        <v>17011</v>
      </c>
      <c r="J424" s="749" t="s">
        <v>1292</v>
      </c>
      <c r="K424" s="749" t="s">
        <v>1293</v>
      </c>
      <c r="L424" s="752">
        <v>145.565</v>
      </c>
      <c r="M424" s="752">
        <v>20</v>
      </c>
      <c r="N424" s="753">
        <v>2911.2999999999997</v>
      </c>
    </row>
    <row r="425" spans="1:14" ht="14.4" customHeight="1" x14ac:dyDescent="0.3">
      <c r="A425" s="747" t="s">
        <v>585</v>
      </c>
      <c r="B425" s="748" t="s">
        <v>586</v>
      </c>
      <c r="C425" s="749" t="s">
        <v>607</v>
      </c>
      <c r="D425" s="750" t="s">
        <v>608</v>
      </c>
      <c r="E425" s="751">
        <v>50113001</v>
      </c>
      <c r="F425" s="750" t="s">
        <v>613</v>
      </c>
      <c r="G425" s="749" t="s">
        <v>614</v>
      </c>
      <c r="H425" s="749">
        <v>844831</v>
      </c>
      <c r="I425" s="749">
        <v>0</v>
      </c>
      <c r="J425" s="749" t="s">
        <v>756</v>
      </c>
      <c r="K425" s="749" t="s">
        <v>757</v>
      </c>
      <c r="L425" s="752">
        <v>1377.51</v>
      </c>
      <c r="M425" s="752">
        <v>1</v>
      </c>
      <c r="N425" s="753">
        <v>1377.51</v>
      </c>
    </row>
    <row r="426" spans="1:14" ht="14.4" customHeight="1" x14ac:dyDescent="0.3">
      <c r="A426" s="747" t="s">
        <v>585</v>
      </c>
      <c r="B426" s="748" t="s">
        <v>586</v>
      </c>
      <c r="C426" s="749" t="s">
        <v>607</v>
      </c>
      <c r="D426" s="750" t="s">
        <v>608</v>
      </c>
      <c r="E426" s="751">
        <v>50113001</v>
      </c>
      <c r="F426" s="750" t="s">
        <v>613</v>
      </c>
      <c r="G426" s="749" t="s">
        <v>614</v>
      </c>
      <c r="H426" s="749">
        <v>103645</v>
      </c>
      <c r="I426" s="749">
        <v>3645</v>
      </c>
      <c r="J426" s="749" t="s">
        <v>1294</v>
      </c>
      <c r="K426" s="749" t="s">
        <v>1295</v>
      </c>
      <c r="L426" s="752">
        <v>69.914999999999992</v>
      </c>
      <c r="M426" s="752">
        <v>2</v>
      </c>
      <c r="N426" s="753">
        <v>139.82999999999998</v>
      </c>
    </row>
    <row r="427" spans="1:14" ht="14.4" customHeight="1" x14ac:dyDescent="0.3">
      <c r="A427" s="747" t="s">
        <v>585</v>
      </c>
      <c r="B427" s="748" t="s">
        <v>586</v>
      </c>
      <c r="C427" s="749" t="s">
        <v>607</v>
      </c>
      <c r="D427" s="750" t="s">
        <v>608</v>
      </c>
      <c r="E427" s="751">
        <v>50113001</v>
      </c>
      <c r="F427" s="750" t="s">
        <v>613</v>
      </c>
      <c r="G427" s="749" t="s">
        <v>614</v>
      </c>
      <c r="H427" s="749">
        <v>108499</v>
      </c>
      <c r="I427" s="749">
        <v>8499</v>
      </c>
      <c r="J427" s="749" t="s">
        <v>758</v>
      </c>
      <c r="K427" s="749" t="s">
        <v>759</v>
      </c>
      <c r="L427" s="752">
        <v>111.52000000000007</v>
      </c>
      <c r="M427" s="752">
        <v>214</v>
      </c>
      <c r="N427" s="753">
        <v>23865.280000000013</v>
      </c>
    </row>
    <row r="428" spans="1:14" ht="14.4" customHeight="1" x14ac:dyDescent="0.3">
      <c r="A428" s="747" t="s">
        <v>585</v>
      </c>
      <c r="B428" s="748" t="s">
        <v>586</v>
      </c>
      <c r="C428" s="749" t="s">
        <v>607</v>
      </c>
      <c r="D428" s="750" t="s">
        <v>608</v>
      </c>
      <c r="E428" s="751">
        <v>50113001</v>
      </c>
      <c r="F428" s="750" t="s">
        <v>613</v>
      </c>
      <c r="G428" s="749" t="s">
        <v>614</v>
      </c>
      <c r="H428" s="749">
        <v>102479</v>
      </c>
      <c r="I428" s="749">
        <v>2479</v>
      </c>
      <c r="J428" s="749" t="s">
        <v>760</v>
      </c>
      <c r="K428" s="749" t="s">
        <v>761</v>
      </c>
      <c r="L428" s="752">
        <v>65.569999999999993</v>
      </c>
      <c r="M428" s="752">
        <v>1</v>
      </c>
      <c r="N428" s="753">
        <v>65.569999999999993</v>
      </c>
    </row>
    <row r="429" spans="1:14" ht="14.4" customHeight="1" x14ac:dyDescent="0.3">
      <c r="A429" s="747" t="s">
        <v>585</v>
      </c>
      <c r="B429" s="748" t="s">
        <v>586</v>
      </c>
      <c r="C429" s="749" t="s">
        <v>607</v>
      </c>
      <c r="D429" s="750" t="s">
        <v>608</v>
      </c>
      <c r="E429" s="751">
        <v>50113001</v>
      </c>
      <c r="F429" s="750" t="s">
        <v>613</v>
      </c>
      <c r="G429" s="749" t="s">
        <v>614</v>
      </c>
      <c r="H429" s="749">
        <v>104071</v>
      </c>
      <c r="I429" s="749">
        <v>4071</v>
      </c>
      <c r="J429" s="749" t="s">
        <v>760</v>
      </c>
      <c r="K429" s="749" t="s">
        <v>1296</v>
      </c>
      <c r="L429" s="752">
        <v>152.97666666666669</v>
      </c>
      <c r="M429" s="752">
        <v>6</v>
      </c>
      <c r="N429" s="753">
        <v>917.86000000000013</v>
      </c>
    </row>
    <row r="430" spans="1:14" ht="14.4" customHeight="1" x14ac:dyDescent="0.3">
      <c r="A430" s="747" t="s">
        <v>585</v>
      </c>
      <c r="B430" s="748" t="s">
        <v>586</v>
      </c>
      <c r="C430" s="749" t="s">
        <v>607</v>
      </c>
      <c r="D430" s="750" t="s">
        <v>608</v>
      </c>
      <c r="E430" s="751">
        <v>50113001</v>
      </c>
      <c r="F430" s="750" t="s">
        <v>613</v>
      </c>
      <c r="G430" s="749" t="s">
        <v>614</v>
      </c>
      <c r="H430" s="749">
        <v>846599</v>
      </c>
      <c r="I430" s="749">
        <v>107754</v>
      </c>
      <c r="J430" s="749" t="s">
        <v>762</v>
      </c>
      <c r="K430" s="749" t="s">
        <v>587</v>
      </c>
      <c r="L430" s="752">
        <v>131.29222222222222</v>
      </c>
      <c r="M430" s="752">
        <v>135</v>
      </c>
      <c r="N430" s="753">
        <v>17724.45</v>
      </c>
    </row>
    <row r="431" spans="1:14" ht="14.4" customHeight="1" x14ac:dyDescent="0.3">
      <c r="A431" s="747" t="s">
        <v>585</v>
      </c>
      <c r="B431" s="748" t="s">
        <v>586</v>
      </c>
      <c r="C431" s="749" t="s">
        <v>607</v>
      </c>
      <c r="D431" s="750" t="s">
        <v>608</v>
      </c>
      <c r="E431" s="751">
        <v>50113001</v>
      </c>
      <c r="F431" s="750" t="s">
        <v>613</v>
      </c>
      <c r="G431" s="749" t="s">
        <v>614</v>
      </c>
      <c r="H431" s="749">
        <v>58880</v>
      </c>
      <c r="I431" s="749">
        <v>58880</v>
      </c>
      <c r="J431" s="749" t="s">
        <v>763</v>
      </c>
      <c r="K431" s="749" t="s">
        <v>764</v>
      </c>
      <c r="L431" s="752">
        <v>46.11</v>
      </c>
      <c r="M431" s="752">
        <v>2</v>
      </c>
      <c r="N431" s="753">
        <v>92.22</v>
      </c>
    </row>
    <row r="432" spans="1:14" ht="14.4" customHeight="1" x14ac:dyDescent="0.3">
      <c r="A432" s="747" t="s">
        <v>585</v>
      </c>
      <c r="B432" s="748" t="s">
        <v>586</v>
      </c>
      <c r="C432" s="749" t="s">
        <v>607</v>
      </c>
      <c r="D432" s="750" t="s">
        <v>608</v>
      </c>
      <c r="E432" s="751">
        <v>50113001</v>
      </c>
      <c r="F432" s="750" t="s">
        <v>613</v>
      </c>
      <c r="G432" s="749" t="s">
        <v>626</v>
      </c>
      <c r="H432" s="749">
        <v>142150</v>
      </c>
      <c r="I432" s="749">
        <v>142150</v>
      </c>
      <c r="J432" s="749" t="s">
        <v>1297</v>
      </c>
      <c r="K432" s="749" t="s">
        <v>1298</v>
      </c>
      <c r="L432" s="752">
        <v>197.56000000000006</v>
      </c>
      <c r="M432" s="752">
        <v>1</v>
      </c>
      <c r="N432" s="753">
        <v>197.56000000000006</v>
      </c>
    </row>
    <row r="433" spans="1:14" ht="14.4" customHeight="1" x14ac:dyDescent="0.3">
      <c r="A433" s="747" t="s">
        <v>585</v>
      </c>
      <c r="B433" s="748" t="s">
        <v>586</v>
      </c>
      <c r="C433" s="749" t="s">
        <v>607</v>
      </c>
      <c r="D433" s="750" t="s">
        <v>608</v>
      </c>
      <c r="E433" s="751">
        <v>50113001</v>
      </c>
      <c r="F433" s="750" t="s">
        <v>613</v>
      </c>
      <c r="G433" s="749" t="s">
        <v>626</v>
      </c>
      <c r="H433" s="749">
        <v>215713</v>
      </c>
      <c r="I433" s="749">
        <v>215713</v>
      </c>
      <c r="J433" s="749" t="s">
        <v>768</v>
      </c>
      <c r="K433" s="749" t="s">
        <v>1299</v>
      </c>
      <c r="L433" s="752">
        <v>51.960000351129551</v>
      </c>
      <c r="M433" s="752">
        <v>8</v>
      </c>
      <c r="N433" s="753">
        <v>415.68000280903641</v>
      </c>
    </row>
    <row r="434" spans="1:14" ht="14.4" customHeight="1" x14ac:dyDescent="0.3">
      <c r="A434" s="747" t="s">
        <v>585</v>
      </c>
      <c r="B434" s="748" t="s">
        <v>586</v>
      </c>
      <c r="C434" s="749" t="s">
        <v>607</v>
      </c>
      <c r="D434" s="750" t="s">
        <v>608</v>
      </c>
      <c r="E434" s="751">
        <v>50113001</v>
      </c>
      <c r="F434" s="750" t="s">
        <v>613</v>
      </c>
      <c r="G434" s="749" t="s">
        <v>614</v>
      </c>
      <c r="H434" s="749">
        <v>930535</v>
      </c>
      <c r="I434" s="749">
        <v>0</v>
      </c>
      <c r="J434" s="749" t="s">
        <v>771</v>
      </c>
      <c r="K434" s="749" t="s">
        <v>587</v>
      </c>
      <c r="L434" s="752">
        <v>156.78856477058716</v>
      </c>
      <c r="M434" s="752">
        <v>44</v>
      </c>
      <c r="N434" s="753">
        <v>6898.6968499058348</v>
      </c>
    </row>
    <row r="435" spans="1:14" ht="14.4" customHeight="1" x14ac:dyDescent="0.3">
      <c r="A435" s="747" t="s">
        <v>585</v>
      </c>
      <c r="B435" s="748" t="s">
        <v>586</v>
      </c>
      <c r="C435" s="749" t="s">
        <v>607</v>
      </c>
      <c r="D435" s="750" t="s">
        <v>608</v>
      </c>
      <c r="E435" s="751">
        <v>50113001</v>
      </c>
      <c r="F435" s="750" t="s">
        <v>613</v>
      </c>
      <c r="G435" s="749" t="s">
        <v>614</v>
      </c>
      <c r="H435" s="749">
        <v>905097</v>
      </c>
      <c r="I435" s="749">
        <v>158767</v>
      </c>
      <c r="J435" s="749" t="s">
        <v>1300</v>
      </c>
      <c r="K435" s="749" t="s">
        <v>1301</v>
      </c>
      <c r="L435" s="752">
        <v>175.03896314802648</v>
      </c>
      <c r="M435" s="752">
        <v>8</v>
      </c>
      <c r="N435" s="753">
        <v>1400.3117051842119</v>
      </c>
    </row>
    <row r="436" spans="1:14" ht="14.4" customHeight="1" x14ac:dyDescent="0.3">
      <c r="A436" s="747" t="s">
        <v>585</v>
      </c>
      <c r="B436" s="748" t="s">
        <v>586</v>
      </c>
      <c r="C436" s="749" t="s">
        <v>607</v>
      </c>
      <c r="D436" s="750" t="s">
        <v>608</v>
      </c>
      <c r="E436" s="751">
        <v>50113001</v>
      </c>
      <c r="F436" s="750" t="s">
        <v>613</v>
      </c>
      <c r="G436" s="749" t="s">
        <v>614</v>
      </c>
      <c r="H436" s="749">
        <v>920170</v>
      </c>
      <c r="I436" s="749">
        <v>0</v>
      </c>
      <c r="J436" s="749" t="s">
        <v>1302</v>
      </c>
      <c r="K436" s="749" t="s">
        <v>587</v>
      </c>
      <c r="L436" s="752">
        <v>75.166056681971625</v>
      </c>
      <c r="M436" s="752">
        <v>4</v>
      </c>
      <c r="N436" s="753">
        <v>300.6642267278865</v>
      </c>
    </row>
    <row r="437" spans="1:14" ht="14.4" customHeight="1" x14ac:dyDescent="0.3">
      <c r="A437" s="747" t="s">
        <v>585</v>
      </c>
      <c r="B437" s="748" t="s">
        <v>586</v>
      </c>
      <c r="C437" s="749" t="s">
        <v>607</v>
      </c>
      <c r="D437" s="750" t="s">
        <v>608</v>
      </c>
      <c r="E437" s="751">
        <v>50113001</v>
      </c>
      <c r="F437" s="750" t="s">
        <v>613</v>
      </c>
      <c r="G437" s="749" t="s">
        <v>614</v>
      </c>
      <c r="H437" s="749">
        <v>215473</v>
      </c>
      <c r="I437" s="749">
        <v>215473</v>
      </c>
      <c r="J437" s="749" t="s">
        <v>1303</v>
      </c>
      <c r="K437" s="749" t="s">
        <v>1304</v>
      </c>
      <c r="L437" s="752">
        <v>336.57000000000005</v>
      </c>
      <c r="M437" s="752">
        <v>4</v>
      </c>
      <c r="N437" s="753">
        <v>1346.2800000000002</v>
      </c>
    </row>
    <row r="438" spans="1:14" ht="14.4" customHeight="1" x14ac:dyDescent="0.3">
      <c r="A438" s="747" t="s">
        <v>585</v>
      </c>
      <c r="B438" s="748" t="s">
        <v>586</v>
      </c>
      <c r="C438" s="749" t="s">
        <v>607</v>
      </c>
      <c r="D438" s="750" t="s">
        <v>608</v>
      </c>
      <c r="E438" s="751">
        <v>50113001</v>
      </c>
      <c r="F438" s="750" t="s">
        <v>613</v>
      </c>
      <c r="G438" s="749" t="s">
        <v>626</v>
      </c>
      <c r="H438" s="749">
        <v>847425</v>
      </c>
      <c r="I438" s="749">
        <v>134513</v>
      </c>
      <c r="J438" s="749" t="s">
        <v>1305</v>
      </c>
      <c r="K438" s="749" t="s">
        <v>1306</v>
      </c>
      <c r="L438" s="752">
        <v>100.58</v>
      </c>
      <c r="M438" s="752">
        <v>1</v>
      </c>
      <c r="N438" s="753">
        <v>100.58</v>
      </c>
    </row>
    <row r="439" spans="1:14" ht="14.4" customHeight="1" x14ac:dyDescent="0.3">
      <c r="A439" s="747" t="s">
        <v>585</v>
      </c>
      <c r="B439" s="748" t="s">
        <v>586</v>
      </c>
      <c r="C439" s="749" t="s">
        <v>607</v>
      </c>
      <c r="D439" s="750" t="s">
        <v>608</v>
      </c>
      <c r="E439" s="751">
        <v>50113001</v>
      </c>
      <c r="F439" s="750" t="s">
        <v>613</v>
      </c>
      <c r="G439" s="749" t="s">
        <v>614</v>
      </c>
      <c r="H439" s="749">
        <v>145274</v>
      </c>
      <c r="I439" s="749">
        <v>45274</v>
      </c>
      <c r="J439" s="749" t="s">
        <v>1307</v>
      </c>
      <c r="K439" s="749" t="s">
        <v>1308</v>
      </c>
      <c r="L439" s="752">
        <v>56.269999999999989</v>
      </c>
      <c r="M439" s="752">
        <v>1</v>
      </c>
      <c r="N439" s="753">
        <v>56.269999999999989</v>
      </c>
    </row>
    <row r="440" spans="1:14" ht="14.4" customHeight="1" x14ac:dyDescent="0.3">
      <c r="A440" s="747" t="s">
        <v>585</v>
      </c>
      <c r="B440" s="748" t="s">
        <v>586</v>
      </c>
      <c r="C440" s="749" t="s">
        <v>607</v>
      </c>
      <c r="D440" s="750" t="s">
        <v>608</v>
      </c>
      <c r="E440" s="751">
        <v>50113001</v>
      </c>
      <c r="F440" s="750" t="s">
        <v>613</v>
      </c>
      <c r="G440" s="749" t="s">
        <v>614</v>
      </c>
      <c r="H440" s="749">
        <v>145273</v>
      </c>
      <c r="I440" s="749">
        <v>45273</v>
      </c>
      <c r="J440" s="749" t="s">
        <v>1309</v>
      </c>
      <c r="K440" s="749" t="s">
        <v>1087</v>
      </c>
      <c r="L440" s="752">
        <v>50.470000000000013</v>
      </c>
      <c r="M440" s="752">
        <v>1</v>
      </c>
      <c r="N440" s="753">
        <v>50.470000000000013</v>
      </c>
    </row>
    <row r="441" spans="1:14" ht="14.4" customHeight="1" x14ac:dyDescent="0.3">
      <c r="A441" s="747" t="s">
        <v>585</v>
      </c>
      <c r="B441" s="748" t="s">
        <v>586</v>
      </c>
      <c r="C441" s="749" t="s">
        <v>607</v>
      </c>
      <c r="D441" s="750" t="s">
        <v>608</v>
      </c>
      <c r="E441" s="751">
        <v>50113001</v>
      </c>
      <c r="F441" s="750" t="s">
        <v>613</v>
      </c>
      <c r="G441" s="749" t="s">
        <v>614</v>
      </c>
      <c r="H441" s="749">
        <v>162597</v>
      </c>
      <c r="I441" s="749">
        <v>62597</v>
      </c>
      <c r="J441" s="749" t="s">
        <v>1310</v>
      </c>
      <c r="K441" s="749" t="s">
        <v>1311</v>
      </c>
      <c r="L441" s="752">
        <v>77.980000000000018</v>
      </c>
      <c r="M441" s="752">
        <v>1</v>
      </c>
      <c r="N441" s="753">
        <v>77.980000000000018</v>
      </c>
    </row>
    <row r="442" spans="1:14" ht="14.4" customHeight="1" x14ac:dyDescent="0.3">
      <c r="A442" s="747" t="s">
        <v>585</v>
      </c>
      <c r="B442" s="748" t="s">
        <v>586</v>
      </c>
      <c r="C442" s="749" t="s">
        <v>607</v>
      </c>
      <c r="D442" s="750" t="s">
        <v>608</v>
      </c>
      <c r="E442" s="751">
        <v>50113001</v>
      </c>
      <c r="F442" s="750" t="s">
        <v>613</v>
      </c>
      <c r="G442" s="749" t="s">
        <v>614</v>
      </c>
      <c r="H442" s="749">
        <v>197026</v>
      </c>
      <c r="I442" s="749">
        <v>97026</v>
      </c>
      <c r="J442" s="749" t="s">
        <v>788</v>
      </c>
      <c r="K442" s="749" t="s">
        <v>789</v>
      </c>
      <c r="L442" s="752">
        <v>45.109999999999985</v>
      </c>
      <c r="M442" s="752">
        <v>1</v>
      </c>
      <c r="N442" s="753">
        <v>45.109999999999985</v>
      </c>
    </row>
    <row r="443" spans="1:14" ht="14.4" customHeight="1" x14ac:dyDescent="0.3">
      <c r="A443" s="747" t="s">
        <v>585</v>
      </c>
      <c r="B443" s="748" t="s">
        <v>586</v>
      </c>
      <c r="C443" s="749" t="s">
        <v>607</v>
      </c>
      <c r="D443" s="750" t="s">
        <v>608</v>
      </c>
      <c r="E443" s="751">
        <v>50113001</v>
      </c>
      <c r="F443" s="750" t="s">
        <v>613</v>
      </c>
      <c r="G443" s="749" t="s">
        <v>614</v>
      </c>
      <c r="H443" s="749">
        <v>447</v>
      </c>
      <c r="I443" s="749">
        <v>447</v>
      </c>
      <c r="J443" s="749" t="s">
        <v>1312</v>
      </c>
      <c r="K443" s="749" t="s">
        <v>1313</v>
      </c>
      <c r="L443" s="752">
        <v>178.6164</v>
      </c>
      <c r="M443" s="752">
        <v>25</v>
      </c>
      <c r="N443" s="753">
        <v>4465.41</v>
      </c>
    </row>
    <row r="444" spans="1:14" ht="14.4" customHeight="1" x14ac:dyDescent="0.3">
      <c r="A444" s="747" t="s">
        <v>585</v>
      </c>
      <c r="B444" s="748" t="s">
        <v>586</v>
      </c>
      <c r="C444" s="749" t="s">
        <v>607</v>
      </c>
      <c r="D444" s="750" t="s">
        <v>608</v>
      </c>
      <c r="E444" s="751">
        <v>50113001</v>
      </c>
      <c r="F444" s="750" t="s">
        <v>613</v>
      </c>
      <c r="G444" s="749" t="s">
        <v>614</v>
      </c>
      <c r="H444" s="749">
        <v>850053</v>
      </c>
      <c r="I444" s="749">
        <v>162694</v>
      </c>
      <c r="J444" s="749" t="s">
        <v>790</v>
      </c>
      <c r="K444" s="749" t="s">
        <v>791</v>
      </c>
      <c r="L444" s="752">
        <v>56.630000000000017</v>
      </c>
      <c r="M444" s="752">
        <v>1</v>
      </c>
      <c r="N444" s="753">
        <v>56.630000000000017</v>
      </c>
    </row>
    <row r="445" spans="1:14" ht="14.4" customHeight="1" x14ac:dyDescent="0.3">
      <c r="A445" s="747" t="s">
        <v>585</v>
      </c>
      <c r="B445" s="748" t="s">
        <v>586</v>
      </c>
      <c r="C445" s="749" t="s">
        <v>607</v>
      </c>
      <c r="D445" s="750" t="s">
        <v>608</v>
      </c>
      <c r="E445" s="751">
        <v>50113001</v>
      </c>
      <c r="F445" s="750" t="s">
        <v>613</v>
      </c>
      <c r="G445" s="749" t="s">
        <v>614</v>
      </c>
      <c r="H445" s="749">
        <v>199680</v>
      </c>
      <c r="I445" s="749">
        <v>199680</v>
      </c>
      <c r="J445" s="749" t="s">
        <v>794</v>
      </c>
      <c r="K445" s="749" t="s">
        <v>796</v>
      </c>
      <c r="L445" s="752">
        <v>362.89</v>
      </c>
      <c r="M445" s="752">
        <v>1</v>
      </c>
      <c r="N445" s="753">
        <v>362.89</v>
      </c>
    </row>
    <row r="446" spans="1:14" ht="14.4" customHeight="1" x14ac:dyDescent="0.3">
      <c r="A446" s="747" t="s">
        <v>585</v>
      </c>
      <c r="B446" s="748" t="s">
        <v>586</v>
      </c>
      <c r="C446" s="749" t="s">
        <v>607</v>
      </c>
      <c r="D446" s="750" t="s">
        <v>608</v>
      </c>
      <c r="E446" s="751">
        <v>50113001</v>
      </c>
      <c r="F446" s="750" t="s">
        <v>613</v>
      </c>
      <c r="G446" s="749" t="s">
        <v>614</v>
      </c>
      <c r="H446" s="749">
        <v>187076</v>
      </c>
      <c r="I446" s="749">
        <v>87076</v>
      </c>
      <c r="J446" s="749" t="s">
        <v>797</v>
      </c>
      <c r="K446" s="749" t="s">
        <v>798</v>
      </c>
      <c r="L446" s="752">
        <v>131.03</v>
      </c>
      <c r="M446" s="752">
        <v>3</v>
      </c>
      <c r="N446" s="753">
        <v>393.09000000000003</v>
      </c>
    </row>
    <row r="447" spans="1:14" ht="14.4" customHeight="1" x14ac:dyDescent="0.3">
      <c r="A447" s="747" t="s">
        <v>585</v>
      </c>
      <c r="B447" s="748" t="s">
        <v>586</v>
      </c>
      <c r="C447" s="749" t="s">
        <v>607</v>
      </c>
      <c r="D447" s="750" t="s">
        <v>608</v>
      </c>
      <c r="E447" s="751">
        <v>50113001</v>
      </c>
      <c r="F447" s="750" t="s">
        <v>613</v>
      </c>
      <c r="G447" s="749" t="s">
        <v>587</v>
      </c>
      <c r="H447" s="749">
        <v>846826</v>
      </c>
      <c r="I447" s="749">
        <v>125002</v>
      </c>
      <c r="J447" s="749" t="s">
        <v>1314</v>
      </c>
      <c r="K447" s="749" t="s">
        <v>587</v>
      </c>
      <c r="L447" s="752">
        <v>951.93</v>
      </c>
      <c r="M447" s="752">
        <v>1</v>
      </c>
      <c r="N447" s="753">
        <v>951.93</v>
      </c>
    </row>
    <row r="448" spans="1:14" ht="14.4" customHeight="1" x14ac:dyDescent="0.3">
      <c r="A448" s="747" t="s">
        <v>585</v>
      </c>
      <c r="B448" s="748" t="s">
        <v>586</v>
      </c>
      <c r="C448" s="749" t="s">
        <v>607</v>
      </c>
      <c r="D448" s="750" t="s">
        <v>608</v>
      </c>
      <c r="E448" s="751">
        <v>50113001</v>
      </c>
      <c r="F448" s="750" t="s">
        <v>613</v>
      </c>
      <c r="G448" s="749" t="s">
        <v>614</v>
      </c>
      <c r="H448" s="749">
        <v>159465</v>
      </c>
      <c r="I448" s="749">
        <v>159465</v>
      </c>
      <c r="J448" s="749" t="s">
        <v>1315</v>
      </c>
      <c r="K448" s="749" t="s">
        <v>1316</v>
      </c>
      <c r="L448" s="752">
        <v>3393.57</v>
      </c>
      <c r="M448" s="752">
        <v>1</v>
      </c>
      <c r="N448" s="753">
        <v>3393.57</v>
      </c>
    </row>
    <row r="449" spans="1:14" ht="14.4" customHeight="1" x14ac:dyDescent="0.3">
      <c r="A449" s="747" t="s">
        <v>585</v>
      </c>
      <c r="B449" s="748" t="s">
        <v>586</v>
      </c>
      <c r="C449" s="749" t="s">
        <v>607</v>
      </c>
      <c r="D449" s="750" t="s">
        <v>608</v>
      </c>
      <c r="E449" s="751">
        <v>50113001</v>
      </c>
      <c r="F449" s="750" t="s">
        <v>613</v>
      </c>
      <c r="G449" s="749" t="s">
        <v>614</v>
      </c>
      <c r="H449" s="749">
        <v>848560</v>
      </c>
      <c r="I449" s="749">
        <v>125752</v>
      </c>
      <c r="J449" s="749" t="s">
        <v>1317</v>
      </c>
      <c r="K449" s="749" t="s">
        <v>1318</v>
      </c>
      <c r="L449" s="752">
        <v>186.57</v>
      </c>
      <c r="M449" s="752">
        <v>1</v>
      </c>
      <c r="N449" s="753">
        <v>186.57</v>
      </c>
    </row>
    <row r="450" spans="1:14" ht="14.4" customHeight="1" x14ac:dyDescent="0.3">
      <c r="A450" s="747" t="s">
        <v>585</v>
      </c>
      <c r="B450" s="748" t="s">
        <v>586</v>
      </c>
      <c r="C450" s="749" t="s">
        <v>607</v>
      </c>
      <c r="D450" s="750" t="s">
        <v>608</v>
      </c>
      <c r="E450" s="751">
        <v>50113001</v>
      </c>
      <c r="F450" s="750" t="s">
        <v>613</v>
      </c>
      <c r="G450" s="749" t="s">
        <v>614</v>
      </c>
      <c r="H450" s="749">
        <v>214904</v>
      </c>
      <c r="I450" s="749">
        <v>214904</v>
      </c>
      <c r="J450" s="749" t="s">
        <v>808</v>
      </c>
      <c r="K450" s="749" t="s">
        <v>809</v>
      </c>
      <c r="L450" s="752">
        <v>64.790000000000006</v>
      </c>
      <c r="M450" s="752">
        <v>2</v>
      </c>
      <c r="N450" s="753">
        <v>129.58000000000001</v>
      </c>
    </row>
    <row r="451" spans="1:14" ht="14.4" customHeight="1" x14ac:dyDescent="0.3">
      <c r="A451" s="747" t="s">
        <v>585</v>
      </c>
      <c r="B451" s="748" t="s">
        <v>586</v>
      </c>
      <c r="C451" s="749" t="s">
        <v>607</v>
      </c>
      <c r="D451" s="750" t="s">
        <v>608</v>
      </c>
      <c r="E451" s="751">
        <v>50113001</v>
      </c>
      <c r="F451" s="750" t="s">
        <v>613</v>
      </c>
      <c r="G451" s="749" t="s">
        <v>614</v>
      </c>
      <c r="H451" s="749">
        <v>214906</v>
      </c>
      <c r="I451" s="749">
        <v>214906</v>
      </c>
      <c r="J451" s="749" t="s">
        <v>1319</v>
      </c>
      <c r="K451" s="749" t="s">
        <v>1320</v>
      </c>
      <c r="L451" s="752">
        <v>88.63</v>
      </c>
      <c r="M451" s="752">
        <v>1</v>
      </c>
      <c r="N451" s="753">
        <v>88.63</v>
      </c>
    </row>
    <row r="452" spans="1:14" ht="14.4" customHeight="1" x14ac:dyDescent="0.3">
      <c r="A452" s="747" t="s">
        <v>585</v>
      </c>
      <c r="B452" s="748" t="s">
        <v>586</v>
      </c>
      <c r="C452" s="749" t="s">
        <v>607</v>
      </c>
      <c r="D452" s="750" t="s">
        <v>608</v>
      </c>
      <c r="E452" s="751">
        <v>50113001</v>
      </c>
      <c r="F452" s="750" t="s">
        <v>613</v>
      </c>
      <c r="G452" s="749" t="s">
        <v>614</v>
      </c>
      <c r="H452" s="749">
        <v>149990</v>
      </c>
      <c r="I452" s="749">
        <v>49990</v>
      </c>
      <c r="J452" s="749" t="s">
        <v>1321</v>
      </c>
      <c r="K452" s="749" t="s">
        <v>1322</v>
      </c>
      <c r="L452" s="752">
        <v>123.92516161448243</v>
      </c>
      <c r="M452" s="752">
        <v>31</v>
      </c>
      <c r="N452" s="753">
        <v>3841.6800100489554</v>
      </c>
    </row>
    <row r="453" spans="1:14" ht="14.4" customHeight="1" x14ac:dyDescent="0.3">
      <c r="A453" s="747" t="s">
        <v>585</v>
      </c>
      <c r="B453" s="748" t="s">
        <v>586</v>
      </c>
      <c r="C453" s="749" t="s">
        <v>607</v>
      </c>
      <c r="D453" s="750" t="s">
        <v>608</v>
      </c>
      <c r="E453" s="751">
        <v>50113001</v>
      </c>
      <c r="F453" s="750" t="s">
        <v>613</v>
      </c>
      <c r="G453" s="749" t="s">
        <v>614</v>
      </c>
      <c r="H453" s="749">
        <v>498328</v>
      </c>
      <c r="I453" s="749">
        <v>0</v>
      </c>
      <c r="J453" s="749" t="s">
        <v>825</v>
      </c>
      <c r="K453" s="749" t="s">
        <v>826</v>
      </c>
      <c r="L453" s="752">
        <v>1813.22</v>
      </c>
      <c r="M453" s="752">
        <v>1</v>
      </c>
      <c r="N453" s="753">
        <v>1813.22</v>
      </c>
    </row>
    <row r="454" spans="1:14" ht="14.4" customHeight="1" x14ac:dyDescent="0.3">
      <c r="A454" s="747" t="s">
        <v>585</v>
      </c>
      <c r="B454" s="748" t="s">
        <v>586</v>
      </c>
      <c r="C454" s="749" t="s">
        <v>607</v>
      </c>
      <c r="D454" s="750" t="s">
        <v>608</v>
      </c>
      <c r="E454" s="751">
        <v>50113001</v>
      </c>
      <c r="F454" s="750" t="s">
        <v>613</v>
      </c>
      <c r="G454" s="749" t="s">
        <v>626</v>
      </c>
      <c r="H454" s="749">
        <v>213485</v>
      </c>
      <c r="I454" s="749">
        <v>213485</v>
      </c>
      <c r="J454" s="749" t="s">
        <v>829</v>
      </c>
      <c r="K454" s="749" t="s">
        <v>830</v>
      </c>
      <c r="L454" s="752">
        <v>721.2</v>
      </c>
      <c r="M454" s="752">
        <v>7</v>
      </c>
      <c r="N454" s="753">
        <v>5048.4000000000005</v>
      </c>
    </row>
    <row r="455" spans="1:14" ht="14.4" customHeight="1" x14ac:dyDescent="0.3">
      <c r="A455" s="747" t="s">
        <v>585</v>
      </c>
      <c r="B455" s="748" t="s">
        <v>586</v>
      </c>
      <c r="C455" s="749" t="s">
        <v>607</v>
      </c>
      <c r="D455" s="750" t="s">
        <v>608</v>
      </c>
      <c r="E455" s="751">
        <v>50113001</v>
      </c>
      <c r="F455" s="750" t="s">
        <v>613</v>
      </c>
      <c r="G455" s="749" t="s">
        <v>626</v>
      </c>
      <c r="H455" s="749">
        <v>213487</v>
      </c>
      <c r="I455" s="749">
        <v>213487</v>
      </c>
      <c r="J455" s="749" t="s">
        <v>829</v>
      </c>
      <c r="K455" s="749" t="s">
        <v>831</v>
      </c>
      <c r="L455" s="752">
        <v>271.85000000000002</v>
      </c>
      <c r="M455" s="752">
        <v>100</v>
      </c>
      <c r="N455" s="753">
        <v>27185.000000000004</v>
      </c>
    </row>
    <row r="456" spans="1:14" ht="14.4" customHeight="1" x14ac:dyDescent="0.3">
      <c r="A456" s="747" t="s">
        <v>585</v>
      </c>
      <c r="B456" s="748" t="s">
        <v>586</v>
      </c>
      <c r="C456" s="749" t="s">
        <v>607</v>
      </c>
      <c r="D456" s="750" t="s">
        <v>608</v>
      </c>
      <c r="E456" s="751">
        <v>50113001</v>
      </c>
      <c r="F456" s="750" t="s">
        <v>613</v>
      </c>
      <c r="G456" s="749" t="s">
        <v>626</v>
      </c>
      <c r="H456" s="749">
        <v>213489</v>
      </c>
      <c r="I456" s="749">
        <v>213489</v>
      </c>
      <c r="J456" s="749" t="s">
        <v>829</v>
      </c>
      <c r="K456" s="749" t="s">
        <v>832</v>
      </c>
      <c r="L456" s="752">
        <v>630.66</v>
      </c>
      <c r="M456" s="752">
        <v>14</v>
      </c>
      <c r="N456" s="753">
        <v>8829.24</v>
      </c>
    </row>
    <row r="457" spans="1:14" ht="14.4" customHeight="1" x14ac:dyDescent="0.3">
      <c r="A457" s="747" t="s">
        <v>585</v>
      </c>
      <c r="B457" s="748" t="s">
        <v>586</v>
      </c>
      <c r="C457" s="749" t="s">
        <v>607</v>
      </c>
      <c r="D457" s="750" t="s">
        <v>608</v>
      </c>
      <c r="E457" s="751">
        <v>50113001</v>
      </c>
      <c r="F457" s="750" t="s">
        <v>613</v>
      </c>
      <c r="G457" s="749" t="s">
        <v>626</v>
      </c>
      <c r="H457" s="749">
        <v>213494</v>
      </c>
      <c r="I457" s="749">
        <v>213494</v>
      </c>
      <c r="J457" s="749" t="s">
        <v>829</v>
      </c>
      <c r="K457" s="749" t="s">
        <v>834</v>
      </c>
      <c r="L457" s="752">
        <v>408.95000000000005</v>
      </c>
      <c r="M457" s="752">
        <v>66</v>
      </c>
      <c r="N457" s="753">
        <v>26990.700000000004</v>
      </c>
    </row>
    <row r="458" spans="1:14" ht="14.4" customHeight="1" x14ac:dyDescent="0.3">
      <c r="A458" s="747" t="s">
        <v>585</v>
      </c>
      <c r="B458" s="748" t="s">
        <v>586</v>
      </c>
      <c r="C458" s="749" t="s">
        <v>607</v>
      </c>
      <c r="D458" s="750" t="s">
        <v>608</v>
      </c>
      <c r="E458" s="751">
        <v>50113001</v>
      </c>
      <c r="F458" s="750" t="s">
        <v>613</v>
      </c>
      <c r="G458" s="749" t="s">
        <v>626</v>
      </c>
      <c r="H458" s="749">
        <v>213480</v>
      </c>
      <c r="I458" s="749">
        <v>213480</v>
      </c>
      <c r="J458" s="749" t="s">
        <v>835</v>
      </c>
      <c r="K458" s="749" t="s">
        <v>832</v>
      </c>
      <c r="L458" s="752">
        <v>1106.26</v>
      </c>
      <c r="M458" s="752">
        <v>1</v>
      </c>
      <c r="N458" s="753">
        <v>1106.26</v>
      </c>
    </row>
    <row r="459" spans="1:14" ht="14.4" customHeight="1" x14ac:dyDescent="0.3">
      <c r="A459" s="747" t="s">
        <v>585</v>
      </c>
      <c r="B459" s="748" t="s">
        <v>586</v>
      </c>
      <c r="C459" s="749" t="s">
        <v>607</v>
      </c>
      <c r="D459" s="750" t="s">
        <v>608</v>
      </c>
      <c r="E459" s="751">
        <v>50113001</v>
      </c>
      <c r="F459" s="750" t="s">
        <v>613</v>
      </c>
      <c r="G459" s="749" t="s">
        <v>587</v>
      </c>
      <c r="H459" s="749">
        <v>198219</v>
      </c>
      <c r="I459" s="749">
        <v>98219</v>
      </c>
      <c r="J459" s="749" t="s">
        <v>1323</v>
      </c>
      <c r="K459" s="749" t="s">
        <v>1324</v>
      </c>
      <c r="L459" s="752">
        <v>59.879999999999988</v>
      </c>
      <c r="M459" s="752">
        <v>1</v>
      </c>
      <c r="N459" s="753">
        <v>59.879999999999988</v>
      </c>
    </row>
    <row r="460" spans="1:14" ht="14.4" customHeight="1" x14ac:dyDescent="0.3">
      <c r="A460" s="747" t="s">
        <v>585</v>
      </c>
      <c r="B460" s="748" t="s">
        <v>586</v>
      </c>
      <c r="C460" s="749" t="s">
        <v>607</v>
      </c>
      <c r="D460" s="750" t="s">
        <v>608</v>
      </c>
      <c r="E460" s="751">
        <v>50113001</v>
      </c>
      <c r="F460" s="750" t="s">
        <v>613</v>
      </c>
      <c r="G460" s="749" t="s">
        <v>626</v>
      </c>
      <c r="H460" s="749">
        <v>214036</v>
      </c>
      <c r="I460" s="749">
        <v>214036</v>
      </c>
      <c r="J460" s="749" t="s">
        <v>841</v>
      </c>
      <c r="K460" s="749" t="s">
        <v>842</v>
      </c>
      <c r="L460" s="752">
        <v>40.390000014914925</v>
      </c>
      <c r="M460" s="752">
        <v>366</v>
      </c>
      <c r="N460" s="753">
        <v>14782.740005458863</v>
      </c>
    </row>
    <row r="461" spans="1:14" ht="14.4" customHeight="1" x14ac:dyDescent="0.3">
      <c r="A461" s="747" t="s">
        <v>585</v>
      </c>
      <c r="B461" s="748" t="s">
        <v>586</v>
      </c>
      <c r="C461" s="749" t="s">
        <v>607</v>
      </c>
      <c r="D461" s="750" t="s">
        <v>608</v>
      </c>
      <c r="E461" s="751">
        <v>50113001</v>
      </c>
      <c r="F461" s="750" t="s">
        <v>613</v>
      </c>
      <c r="G461" s="749" t="s">
        <v>614</v>
      </c>
      <c r="H461" s="749">
        <v>199333</v>
      </c>
      <c r="I461" s="749">
        <v>99333</v>
      </c>
      <c r="J461" s="749" t="s">
        <v>843</v>
      </c>
      <c r="K461" s="749" t="s">
        <v>844</v>
      </c>
      <c r="L461" s="752">
        <v>243.04548343475327</v>
      </c>
      <c r="M461" s="752">
        <v>147.9</v>
      </c>
      <c r="N461" s="753">
        <v>35946.427000000011</v>
      </c>
    </row>
    <row r="462" spans="1:14" ht="14.4" customHeight="1" x14ac:dyDescent="0.3">
      <c r="A462" s="747" t="s">
        <v>585</v>
      </c>
      <c r="B462" s="748" t="s">
        <v>586</v>
      </c>
      <c r="C462" s="749" t="s">
        <v>607</v>
      </c>
      <c r="D462" s="750" t="s">
        <v>608</v>
      </c>
      <c r="E462" s="751">
        <v>50113001</v>
      </c>
      <c r="F462" s="750" t="s">
        <v>613</v>
      </c>
      <c r="G462" s="749" t="s">
        <v>614</v>
      </c>
      <c r="H462" s="749">
        <v>198864</v>
      </c>
      <c r="I462" s="749">
        <v>98864</v>
      </c>
      <c r="J462" s="749" t="s">
        <v>845</v>
      </c>
      <c r="K462" s="749" t="s">
        <v>846</v>
      </c>
      <c r="L462" s="752">
        <v>537.87</v>
      </c>
      <c r="M462" s="752">
        <v>1</v>
      </c>
      <c r="N462" s="753">
        <v>537.87</v>
      </c>
    </row>
    <row r="463" spans="1:14" ht="14.4" customHeight="1" x14ac:dyDescent="0.3">
      <c r="A463" s="747" t="s">
        <v>585</v>
      </c>
      <c r="B463" s="748" t="s">
        <v>586</v>
      </c>
      <c r="C463" s="749" t="s">
        <v>607</v>
      </c>
      <c r="D463" s="750" t="s">
        <v>608</v>
      </c>
      <c r="E463" s="751">
        <v>50113001</v>
      </c>
      <c r="F463" s="750" t="s">
        <v>613</v>
      </c>
      <c r="G463" s="749" t="s">
        <v>614</v>
      </c>
      <c r="H463" s="749">
        <v>165633</v>
      </c>
      <c r="I463" s="749">
        <v>165751</v>
      </c>
      <c r="J463" s="749" t="s">
        <v>1325</v>
      </c>
      <c r="K463" s="749" t="s">
        <v>1326</v>
      </c>
      <c r="L463" s="752">
        <v>3212.5866666666661</v>
      </c>
      <c r="M463" s="752">
        <v>6</v>
      </c>
      <c r="N463" s="753">
        <v>19275.519999999997</v>
      </c>
    </row>
    <row r="464" spans="1:14" ht="14.4" customHeight="1" x14ac:dyDescent="0.3">
      <c r="A464" s="747" t="s">
        <v>585</v>
      </c>
      <c r="B464" s="748" t="s">
        <v>586</v>
      </c>
      <c r="C464" s="749" t="s">
        <v>607</v>
      </c>
      <c r="D464" s="750" t="s">
        <v>608</v>
      </c>
      <c r="E464" s="751">
        <v>50113001</v>
      </c>
      <c r="F464" s="750" t="s">
        <v>613</v>
      </c>
      <c r="G464" s="749" t="s">
        <v>614</v>
      </c>
      <c r="H464" s="749">
        <v>111337</v>
      </c>
      <c r="I464" s="749">
        <v>52421</v>
      </c>
      <c r="J464" s="749" t="s">
        <v>1327</v>
      </c>
      <c r="K464" s="749" t="s">
        <v>1328</v>
      </c>
      <c r="L464" s="752">
        <v>74.666666666666671</v>
      </c>
      <c r="M464" s="752">
        <v>42</v>
      </c>
      <c r="N464" s="753">
        <v>3136</v>
      </c>
    </row>
    <row r="465" spans="1:14" ht="14.4" customHeight="1" x14ac:dyDescent="0.3">
      <c r="A465" s="747" t="s">
        <v>585</v>
      </c>
      <c r="B465" s="748" t="s">
        <v>586</v>
      </c>
      <c r="C465" s="749" t="s">
        <v>607</v>
      </c>
      <c r="D465" s="750" t="s">
        <v>608</v>
      </c>
      <c r="E465" s="751">
        <v>50113001</v>
      </c>
      <c r="F465" s="750" t="s">
        <v>613</v>
      </c>
      <c r="G465" s="749" t="s">
        <v>614</v>
      </c>
      <c r="H465" s="749">
        <v>31915</v>
      </c>
      <c r="I465" s="749">
        <v>31915</v>
      </c>
      <c r="J465" s="749" t="s">
        <v>847</v>
      </c>
      <c r="K465" s="749" t="s">
        <v>848</v>
      </c>
      <c r="L465" s="752">
        <v>176.08282679738554</v>
      </c>
      <c r="M465" s="752">
        <v>34</v>
      </c>
      <c r="N465" s="753">
        <v>5986.8161111111085</v>
      </c>
    </row>
    <row r="466" spans="1:14" ht="14.4" customHeight="1" x14ac:dyDescent="0.3">
      <c r="A466" s="747" t="s">
        <v>585</v>
      </c>
      <c r="B466" s="748" t="s">
        <v>586</v>
      </c>
      <c r="C466" s="749" t="s">
        <v>607</v>
      </c>
      <c r="D466" s="750" t="s">
        <v>608</v>
      </c>
      <c r="E466" s="751">
        <v>50113001</v>
      </c>
      <c r="F466" s="750" t="s">
        <v>613</v>
      </c>
      <c r="G466" s="749" t="s">
        <v>614</v>
      </c>
      <c r="H466" s="749">
        <v>47244</v>
      </c>
      <c r="I466" s="749">
        <v>47244</v>
      </c>
      <c r="J466" s="749" t="s">
        <v>849</v>
      </c>
      <c r="K466" s="749" t="s">
        <v>848</v>
      </c>
      <c r="L466" s="752">
        <v>143</v>
      </c>
      <c r="M466" s="752">
        <v>36</v>
      </c>
      <c r="N466" s="753">
        <v>5148</v>
      </c>
    </row>
    <row r="467" spans="1:14" ht="14.4" customHeight="1" x14ac:dyDescent="0.3">
      <c r="A467" s="747" t="s">
        <v>585</v>
      </c>
      <c r="B467" s="748" t="s">
        <v>586</v>
      </c>
      <c r="C467" s="749" t="s">
        <v>607</v>
      </c>
      <c r="D467" s="750" t="s">
        <v>608</v>
      </c>
      <c r="E467" s="751">
        <v>50113001</v>
      </c>
      <c r="F467" s="750" t="s">
        <v>613</v>
      </c>
      <c r="G467" s="749" t="s">
        <v>614</v>
      </c>
      <c r="H467" s="749">
        <v>47249</v>
      </c>
      <c r="I467" s="749">
        <v>47249</v>
      </c>
      <c r="J467" s="749" t="s">
        <v>849</v>
      </c>
      <c r="K467" s="749" t="s">
        <v>1329</v>
      </c>
      <c r="L467" s="752">
        <v>126.5</v>
      </c>
      <c r="M467" s="752">
        <v>11</v>
      </c>
      <c r="N467" s="753">
        <v>1391.5</v>
      </c>
    </row>
    <row r="468" spans="1:14" ht="14.4" customHeight="1" x14ac:dyDescent="0.3">
      <c r="A468" s="747" t="s">
        <v>585</v>
      </c>
      <c r="B468" s="748" t="s">
        <v>586</v>
      </c>
      <c r="C468" s="749" t="s">
        <v>607</v>
      </c>
      <c r="D468" s="750" t="s">
        <v>608</v>
      </c>
      <c r="E468" s="751">
        <v>50113001</v>
      </c>
      <c r="F468" s="750" t="s">
        <v>613</v>
      </c>
      <c r="G468" s="749" t="s">
        <v>614</v>
      </c>
      <c r="H468" s="749">
        <v>47256</v>
      </c>
      <c r="I468" s="749">
        <v>47256</v>
      </c>
      <c r="J468" s="749" t="s">
        <v>849</v>
      </c>
      <c r="K468" s="749" t="s">
        <v>850</v>
      </c>
      <c r="L468" s="752">
        <v>222.19999999999996</v>
      </c>
      <c r="M468" s="752">
        <v>20.999999999999982</v>
      </c>
      <c r="N468" s="753">
        <v>4666.1999999999953</v>
      </c>
    </row>
    <row r="469" spans="1:14" ht="14.4" customHeight="1" x14ac:dyDescent="0.3">
      <c r="A469" s="747" t="s">
        <v>585</v>
      </c>
      <c r="B469" s="748" t="s">
        <v>586</v>
      </c>
      <c r="C469" s="749" t="s">
        <v>607</v>
      </c>
      <c r="D469" s="750" t="s">
        <v>608</v>
      </c>
      <c r="E469" s="751">
        <v>50113001</v>
      </c>
      <c r="F469" s="750" t="s">
        <v>613</v>
      </c>
      <c r="G469" s="749" t="s">
        <v>614</v>
      </c>
      <c r="H469" s="749">
        <v>102538</v>
      </c>
      <c r="I469" s="749">
        <v>2538</v>
      </c>
      <c r="J469" s="749" t="s">
        <v>1330</v>
      </c>
      <c r="K469" s="749" t="s">
        <v>1331</v>
      </c>
      <c r="L469" s="752">
        <v>55.499999999999993</v>
      </c>
      <c r="M469" s="752">
        <v>16</v>
      </c>
      <c r="N469" s="753">
        <v>887.99999999999989</v>
      </c>
    </row>
    <row r="470" spans="1:14" ht="14.4" customHeight="1" x14ac:dyDescent="0.3">
      <c r="A470" s="747" t="s">
        <v>585</v>
      </c>
      <c r="B470" s="748" t="s">
        <v>586</v>
      </c>
      <c r="C470" s="749" t="s">
        <v>607</v>
      </c>
      <c r="D470" s="750" t="s">
        <v>608</v>
      </c>
      <c r="E470" s="751">
        <v>50113001</v>
      </c>
      <c r="F470" s="750" t="s">
        <v>613</v>
      </c>
      <c r="G470" s="749" t="s">
        <v>614</v>
      </c>
      <c r="H470" s="749">
        <v>125366</v>
      </c>
      <c r="I470" s="749">
        <v>25366</v>
      </c>
      <c r="J470" s="749" t="s">
        <v>853</v>
      </c>
      <c r="K470" s="749" t="s">
        <v>854</v>
      </c>
      <c r="L470" s="752">
        <v>72.371999999999986</v>
      </c>
      <c r="M470" s="752">
        <v>5</v>
      </c>
      <c r="N470" s="753">
        <v>361.85999999999996</v>
      </c>
    </row>
    <row r="471" spans="1:14" ht="14.4" customHeight="1" x14ac:dyDescent="0.3">
      <c r="A471" s="747" t="s">
        <v>585</v>
      </c>
      <c r="B471" s="748" t="s">
        <v>586</v>
      </c>
      <c r="C471" s="749" t="s">
        <v>607</v>
      </c>
      <c r="D471" s="750" t="s">
        <v>608</v>
      </c>
      <c r="E471" s="751">
        <v>50113001</v>
      </c>
      <c r="F471" s="750" t="s">
        <v>613</v>
      </c>
      <c r="G471" s="749" t="s">
        <v>614</v>
      </c>
      <c r="H471" s="749">
        <v>215605</v>
      </c>
      <c r="I471" s="749">
        <v>215605</v>
      </c>
      <c r="J471" s="749" t="s">
        <v>853</v>
      </c>
      <c r="K471" s="749" t="s">
        <v>1332</v>
      </c>
      <c r="L471" s="752">
        <v>28.269999999999992</v>
      </c>
      <c r="M471" s="752">
        <v>1</v>
      </c>
      <c r="N471" s="753">
        <v>28.269999999999992</v>
      </c>
    </row>
    <row r="472" spans="1:14" ht="14.4" customHeight="1" x14ac:dyDescent="0.3">
      <c r="A472" s="747" t="s">
        <v>585</v>
      </c>
      <c r="B472" s="748" t="s">
        <v>586</v>
      </c>
      <c r="C472" s="749" t="s">
        <v>607</v>
      </c>
      <c r="D472" s="750" t="s">
        <v>608</v>
      </c>
      <c r="E472" s="751">
        <v>50113001</v>
      </c>
      <c r="F472" s="750" t="s">
        <v>613</v>
      </c>
      <c r="G472" s="749" t="s">
        <v>614</v>
      </c>
      <c r="H472" s="749">
        <v>215606</v>
      </c>
      <c r="I472" s="749">
        <v>215606</v>
      </c>
      <c r="J472" s="749" t="s">
        <v>853</v>
      </c>
      <c r="K472" s="749" t="s">
        <v>854</v>
      </c>
      <c r="L472" s="752">
        <v>72.09</v>
      </c>
      <c r="M472" s="752">
        <v>4</v>
      </c>
      <c r="N472" s="753">
        <v>288.36</v>
      </c>
    </row>
    <row r="473" spans="1:14" ht="14.4" customHeight="1" x14ac:dyDescent="0.3">
      <c r="A473" s="747" t="s">
        <v>585</v>
      </c>
      <c r="B473" s="748" t="s">
        <v>586</v>
      </c>
      <c r="C473" s="749" t="s">
        <v>607</v>
      </c>
      <c r="D473" s="750" t="s">
        <v>608</v>
      </c>
      <c r="E473" s="751">
        <v>50113001</v>
      </c>
      <c r="F473" s="750" t="s">
        <v>613</v>
      </c>
      <c r="G473" s="749" t="s">
        <v>614</v>
      </c>
      <c r="H473" s="749">
        <v>109139</v>
      </c>
      <c r="I473" s="749">
        <v>176129</v>
      </c>
      <c r="J473" s="749" t="s">
        <v>857</v>
      </c>
      <c r="K473" s="749" t="s">
        <v>858</v>
      </c>
      <c r="L473" s="752">
        <v>625.24</v>
      </c>
      <c r="M473" s="752">
        <v>2</v>
      </c>
      <c r="N473" s="753">
        <v>1250.48</v>
      </c>
    </row>
    <row r="474" spans="1:14" ht="14.4" customHeight="1" x14ac:dyDescent="0.3">
      <c r="A474" s="747" t="s">
        <v>585</v>
      </c>
      <c r="B474" s="748" t="s">
        <v>586</v>
      </c>
      <c r="C474" s="749" t="s">
        <v>607</v>
      </c>
      <c r="D474" s="750" t="s">
        <v>608</v>
      </c>
      <c r="E474" s="751">
        <v>50113001</v>
      </c>
      <c r="F474" s="750" t="s">
        <v>613</v>
      </c>
      <c r="G474" s="749" t="s">
        <v>614</v>
      </c>
      <c r="H474" s="749">
        <v>193746</v>
      </c>
      <c r="I474" s="749">
        <v>93746</v>
      </c>
      <c r="J474" s="749" t="s">
        <v>859</v>
      </c>
      <c r="K474" s="749" t="s">
        <v>860</v>
      </c>
      <c r="L474" s="752">
        <v>368.20767999999998</v>
      </c>
      <c r="M474" s="752">
        <v>25</v>
      </c>
      <c r="N474" s="753">
        <v>9205.1919999999991</v>
      </c>
    </row>
    <row r="475" spans="1:14" ht="14.4" customHeight="1" x14ac:dyDescent="0.3">
      <c r="A475" s="747" t="s">
        <v>585</v>
      </c>
      <c r="B475" s="748" t="s">
        <v>586</v>
      </c>
      <c r="C475" s="749" t="s">
        <v>607</v>
      </c>
      <c r="D475" s="750" t="s">
        <v>608</v>
      </c>
      <c r="E475" s="751">
        <v>50113001</v>
      </c>
      <c r="F475" s="750" t="s">
        <v>613</v>
      </c>
      <c r="G475" s="749" t="s">
        <v>626</v>
      </c>
      <c r="H475" s="749">
        <v>845593</v>
      </c>
      <c r="I475" s="749">
        <v>100304</v>
      </c>
      <c r="J475" s="749" t="s">
        <v>864</v>
      </c>
      <c r="K475" s="749" t="s">
        <v>866</v>
      </c>
      <c r="L475" s="752">
        <v>55.270434782608696</v>
      </c>
      <c r="M475" s="752">
        <v>23</v>
      </c>
      <c r="N475" s="753">
        <v>1271.22</v>
      </c>
    </row>
    <row r="476" spans="1:14" ht="14.4" customHeight="1" x14ac:dyDescent="0.3">
      <c r="A476" s="747" t="s">
        <v>585</v>
      </c>
      <c r="B476" s="748" t="s">
        <v>586</v>
      </c>
      <c r="C476" s="749" t="s">
        <v>607</v>
      </c>
      <c r="D476" s="750" t="s">
        <v>608</v>
      </c>
      <c r="E476" s="751">
        <v>50113001</v>
      </c>
      <c r="F476" s="750" t="s">
        <v>613</v>
      </c>
      <c r="G476" s="749" t="s">
        <v>614</v>
      </c>
      <c r="H476" s="749">
        <v>214355</v>
      </c>
      <c r="I476" s="749">
        <v>214355</v>
      </c>
      <c r="J476" s="749" t="s">
        <v>870</v>
      </c>
      <c r="K476" s="749" t="s">
        <v>869</v>
      </c>
      <c r="L476" s="752">
        <v>229.54739726027401</v>
      </c>
      <c r="M476" s="752">
        <v>73</v>
      </c>
      <c r="N476" s="753">
        <v>16756.960000000003</v>
      </c>
    </row>
    <row r="477" spans="1:14" ht="14.4" customHeight="1" x14ac:dyDescent="0.3">
      <c r="A477" s="747" t="s">
        <v>585</v>
      </c>
      <c r="B477" s="748" t="s">
        <v>586</v>
      </c>
      <c r="C477" s="749" t="s">
        <v>607</v>
      </c>
      <c r="D477" s="750" t="s">
        <v>608</v>
      </c>
      <c r="E477" s="751">
        <v>50113001</v>
      </c>
      <c r="F477" s="750" t="s">
        <v>613</v>
      </c>
      <c r="G477" s="749" t="s">
        <v>614</v>
      </c>
      <c r="H477" s="749">
        <v>216572</v>
      </c>
      <c r="I477" s="749">
        <v>216572</v>
      </c>
      <c r="J477" s="749" t="s">
        <v>871</v>
      </c>
      <c r="K477" s="749" t="s">
        <v>872</v>
      </c>
      <c r="L477" s="752">
        <v>36.28235294117647</v>
      </c>
      <c r="M477" s="752">
        <v>255</v>
      </c>
      <c r="N477" s="753">
        <v>9252</v>
      </c>
    </row>
    <row r="478" spans="1:14" ht="14.4" customHeight="1" x14ac:dyDescent="0.3">
      <c r="A478" s="747" t="s">
        <v>585</v>
      </c>
      <c r="B478" s="748" t="s">
        <v>586</v>
      </c>
      <c r="C478" s="749" t="s">
        <v>607</v>
      </c>
      <c r="D478" s="750" t="s">
        <v>608</v>
      </c>
      <c r="E478" s="751">
        <v>50113001</v>
      </c>
      <c r="F478" s="750" t="s">
        <v>613</v>
      </c>
      <c r="G478" s="749" t="s">
        <v>614</v>
      </c>
      <c r="H478" s="749">
        <v>100168</v>
      </c>
      <c r="I478" s="749">
        <v>168</v>
      </c>
      <c r="J478" s="749" t="s">
        <v>873</v>
      </c>
      <c r="K478" s="749" t="s">
        <v>874</v>
      </c>
      <c r="L478" s="752">
        <v>43.14</v>
      </c>
      <c r="M478" s="752">
        <v>1</v>
      </c>
      <c r="N478" s="753">
        <v>43.14</v>
      </c>
    </row>
    <row r="479" spans="1:14" ht="14.4" customHeight="1" x14ac:dyDescent="0.3">
      <c r="A479" s="747" t="s">
        <v>585</v>
      </c>
      <c r="B479" s="748" t="s">
        <v>586</v>
      </c>
      <c r="C479" s="749" t="s">
        <v>607</v>
      </c>
      <c r="D479" s="750" t="s">
        <v>608</v>
      </c>
      <c r="E479" s="751">
        <v>50113001</v>
      </c>
      <c r="F479" s="750" t="s">
        <v>613</v>
      </c>
      <c r="G479" s="749" t="s">
        <v>614</v>
      </c>
      <c r="H479" s="749">
        <v>109159</v>
      </c>
      <c r="I479" s="749">
        <v>9159</v>
      </c>
      <c r="J479" s="749" t="s">
        <v>875</v>
      </c>
      <c r="K479" s="749" t="s">
        <v>876</v>
      </c>
      <c r="L479" s="752">
        <v>144.80499999999998</v>
      </c>
      <c r="M479" s="752">
        <v>6</v>
      </c>
      <c r="N479" s="753">
        <v>868.82999999999993</v>
      </c>
    </row>
    <row r="480" spans="1:14" ht="14.4" customHeight="1" x14ac:dyDescent="0.3">
      <c r="A480" s="747" t="s">
        <v>585</v>
      </c>
      <c r="B480" s="748" t="s">
        <v>586</v>
      </c>
      <c r="C480" s="749" t="s">
        <v>607</v>
      </c>
      <c r="D480" s="750" t="s">
        <v>608</v>
      </c>
      <c r="E480" s="751">
        <v>50113001</v>
      </c>
      <c r="F480" s="750" t="s">
        <v>613</v>
      </c>
      <c r="G480" s="749" t="s">
        <v>614</v>
      </c>
      <c r="H480" s="749">
        <v>223200</v>
      </c>
      <c r="I480" s="749">
        <v>223200</v>
      </c>
      <c r="J480" s="749" t="s">
        <v>875</v>
      </c>
      <c r="K480" s="749" t="s">
        <v>876</v>
      </c>
      <c r="L480" s="752">
        <v>143.78666666666666</v>
      </c>
      <c r="M480" s="752">
        <v>3</v>
      </c>
      <c r="N480" s="753">
        <v>431.35999999999996</v>
      </c>
    </row>
    <row r="481" spans="1:14" ht="14.4" customHeight="1" x14ac:dyDescent="0.3">
      <c r="A481" s="747" t="s">
        <v>585</v>
      </c>
      <c r="B481" s="748" t="s">
        <v>586</v>
      </c>
      <c r="C481" s="749" t="s">
        <v>607</v>
      </c>
      <c r="D481" s="750" t="s">
        <v>608</v>
      </c>
      <c r="E481" s="751">
        <v>50113001</v>
      </c>
      <c r="F481" s="750" t="s">
        <v>613</v>
      </c>
      <c r="G481" s="749" t="s">
        <v>614</v>
      </c>
      <c r="H481" s="749">
        <v>51366</v>
      </c>
      <c r="I481" s="749">
        <v>51366</v>
      </c>
      <c r="J481" s="749" t="s">
        <v>877</v>
      </c>
      <c r="K481" s="749" t="s">
        <v>878</v>
      </c>
      <c r="L481" s="752">
        <v>177.96512820512822</v>
      </c>
      <c r="M481" s="752">
        <v>39</v>
      </c>
      <c r="N481" s="753">
        <v>6940.64</v>
      </c>
    </row>
    <row r="482" spans="1:14" ht="14.4" customHeight="1" x14ac:dyDescent="0.3">
      <c r="A482" s="747" t="s">
        <v>585</v>
      </c>
      <c r="B482" s="748" t="s">
        <v>586</v>
      </c>
      <c r="C482" s="749" t="s">
        <v>607</v>
      </c>
      <c r="D482" s="750" t="s">
        <v>608</v>
      </c>
      <c r="E482" s="751">
        <v>50113001</v>
      </c>
      <c r="F482" s="750" t="s">
        <v>613</v>
      </c>
      <c r="G482" s="749" t="s">
        <v>614</v>
      </c>
      <c r="H482" s="749">
        <v>51367</v>
      </c>
      <c r="I482" s="749">
        <v>51367</v>
      </c>
      <c r="J482" s="749" t="s">
        <v>877</v>
      </c>
      <c r="K482" s="749" t="s">
        <v>879</v>
      </c>
      <c r="L482" s="752">
        <v>92.949999999999989</v>
      </c>
      <c r="M482" s="752">
        <v>151</v>
      </c>
      <c r="N482" s="753">
        <v>14035.449999999999</v>
      </c>
    </row>
    <row r="483" spans="1:14" ht="14.4" customHeight="1" x14ac:dyDescent="0.3">
      <c r="A483" s="747" t="s">
        <v>585</v>
      </c>
      <c r="B483" s="748" t="s">
        <v>586</v>
      </c>
      <c r="C483" s="749" t="s">
        <v>607</v>
      </c>
      <c r="D483" s="750" t="s">
        <v>608</v>
      </c>
      <c r="E483" s="751">
        <v>50113001</v>
      </c>
      <c r="F483" s="750" t="s">
        <v>613</v>
      </c>
      <c r="G483" s="749" t="s">
        <v>614</v>
      </c>
      <c r="H483" s="749">
        <v>51383</v>
      </c>
      <c r="I483" s="749">
        <v>51383</v>
      </c>
      <c r="J483" s="749" t="s">
        <v>877</v>
      </c>
      <c r="K483" s="749" t="s">
        <v>880</v>
      </c>
      <c r="L483" s="752">
        <v>93.5</v>
      </c>
      <c r="M483" s="752">
        <v>5</v>
      </c>
      <c r="N483" s="753">
        <v>467.5</v>
      </c>
    </row>
    <row r="484" spans="1:14" ht="14.4" customHeight="1" x14ac:dyDescent="0.3">
      <c r="A484" s="747" t="s">
        <v>585</v>
      </c>
      <c r="B484" s="748" t="s">
        <v>586</v>
      </c>
      <c r="C484" s="749" t="s">
        <v>607</v>
      </c>
      <c r="D484" s="750" t="s">
        <v>608</v>
      </c>
      <c r="E484" s="751">
        <v>50113001</v>
      </c>
      <c r="F484" s="750" t="s">
        <v>613</v>
      </c>
      <c r="G484" s="749" t="s">
        <v>614</v>
      </c>
      <c r="H484" s="749">
        <v>51384</v>
      </c>
      <c r="I484" s="749">
        <v>51384</v>
      </c>
      <c r="J484" s="749" t="s">
        <v>877</v>
      </c>
      <c r="K484" s="749" t="s">
        <v>881</v>
      </c>
      <c r="L484" s="752">
        <v>192.49999880348321</v>
      </c>
      <c r="M484" s="752">
        <v>11</v>
      </c>
      <c r="N484" s="753">
        <v>2117.4999868383152</v>
      </c>
    </row>
    <row r="485" spans="1:14" ht="14.4" customHeight="1" x14ac:dyDescent="0.3">
      <c r="A485" s="747" t="s">
        <v>585</v>
      </c>
      <c r="B485" s="748" t="s">
        <v>586</v>
      </c>
      <c r="C485" s="749" t="s">
        <v>607</v>
      </c>
      <c r="D485" s="750" t="s">
        <v>608</v>
      </c>
      <c r="E485" s="751">
        <v>50113001</v>
      </c>
      <c r="F485" s="750" t="s">
        <v>613</v>
      </c>
      <c r="G485" s="749" t="s">
        <v>614</v>
      </c>
      <c r="H485" s="749">
        <v>132082</v>
      </c>
      <c r="I485" s="749">
        <v>32082</v>
      </c>
      <c r="J485" s="749" t="s">
        <v>883</v>
      </c>
      <c r="K485" s="749" t="s">
        <v>884</v>
      </c>
      <c r="L485" s="752">
        <v>82.105000000000018</v>
      </c>
      <c r="M485" s="752">
        <v>2</v>
      </c>
      <c r="N485" s="753">
        <v>164.21000000000004</v>
      </c>
    </row>
    <row r="486" spans="1:14" ht="14.4" customHeight="1" x14ac:dyDescent="0.3">
      <c r="A486" s="747" t="s">
        <v>585</v>
      </c>
      <c r="B486" s="748" t="s">
        <v>586</v>
      </c>
      <c r="C486" s="749" t="s">
        <v>607</v>
      </c>
      <c r="D486" s="750" t="s">
        <v>608</v>
      </c>
      <c r="E486" s="751">
        <v>50113001</v>
      </c>
      <c r="F486" s="750" t="s">
        <v>613</v>
      </c>
      <c r="G486" s="749" t="s">
        <v>614</v>
      </c>
      <c r="H486" s="749">
        <v>844864</v>
      </c>
      <c r="I486" s="749">
        <v>85346</v>
      </c>
      <c r="J486" s="749" t="s">
        <v>1333</v>
      </c>
      <c r="K486" s="749" t="s">
        <v>1334</v>
      </c>
      <c r="L486" s="752">
        <v>304.65000000000003</v>
      </c>
      <c r="M486" s="752">
        <v>3</v>
      </c>
      <c r="N486" s="753">
        <v>913.95</v>
      </c>
    </row>
    <row r="487" spans="1:14" ht="14.4" customHeight="1" x14ac:dyDescent="0.3">
      <c r="A487" s="747" t="s">
        <v>585</v>
      </c>
      <c r="B487" s="748" t="s">
        <v>586</v>
      </c>
      <c r="C487" s="749" t="s">
        <v>607</v>
      </c>
      <c r="D487" s="750" t="s">
        <v>608</v>
      </c>
      <c r="E487" s="751">
        <v>50113001</v>
      </c>
      <c r="F487" s="750" t="s">
        <v>613</v>
      </c>
      <c r="G487" s="749" t="s">
        <v>614</v>
      </c>
      <c r="H487" s="749">
        <v>208465</v>
      </c>
      <c r="I487" s="749">
        <v>208465</v>
      </c>
      <c r="J487" s="749" t="s">
        <v>1335</v>
      </c>
      <c r="K487" s="749" t="s">
        <v>1336</v>
      </c>
      <c r="L487" s="752">
        <v>2234.65</v>
      </c>
      <c r="M487" s="752">
        <v>2.5</v>
      </c>
      <c r="N487" s="753">
        <v>5586.625</v>
      </c>
    </row>
    <row r="488" spans="1:14" ht="14.4" customHeight="1" x14ac:dyDescent="0.3">
      <c r="A488" s="747" t="s">
        <v>585</v>
      </c>
      <c r="B488" s="748" t="s">
        <v>586</v>
      </c>
      <c r="C488" s="749" t="s">
        <v>607</v>
      </c>
      <c r="D488" s="750" t="s">
        <v>608</v>
      </c>
      <c r="E488" s="751">
        <v>50113001</v>
      </c>
      <c r="F488" s="750" t="s">
        <v>613</v>
      </c>
      <c r="G488" s="749" t="s">
        <v>614</v>
      </c>
      <c r="H488" s="749">
        <v>394712</v>
      </c>
      <c r="I488" s="749">
        <v>0</v>
      </c>
      <c r="J488" s="749" t="s">
        <v>1337</v>
      </c>
      <c r="K488" s="749" t="s">
        <v>1338</v>
      </c>
      <c r="L488" s="752">
        <v>23.914893617021278</v>
      </c>
      <c r="M488" s="752">
        <v>564</v>
      </c>
      <c r="N488" s="753">
        <v>13488</v>
      </c>
    </row>
    <row r="489" spans="1:14" ht="14.4" customHeight="1" x14ac:dyDescent="0.3">
      <c r="A489" s="747" t="s">
        <v>585</v>
      </c>
      <c r="B489" s="748" t="s">
        <v>586</v>
      </c>
      <c r="C489" s="749" t="s">
        <v>607</v>
      </c>
      <c r="D489" s="750" t="s">
        <v>608</v>
      </c>
      <c r="E489" s="751">
        <v>50113001</v>
      </c>
      <c r="F489" s="750" t="s">
        <v>613</v>
      </c>
      <c r="G489" s="749" t="s">
        <v>614</v>
      </c>
      <c r="H489" s="749">
        <v>902048</v>
      </c>
      <c r="I489" s="749">
        <v>0</v>
      </c>
      <c r="J489" s="749" t="s">
        <v>1339</v>
      </c>
      <c r="K489" s="749" t="s">
        <v>1340</v>
      </c>
      <c r="L489" s="752">
        <v>331.19998958884827</v>
      </c>
      <c r="M489" s="752">
        <v>234</v>
      </c>
      <c r="N489" s="753">
        <v>77500.797563790489</v>
      </c>
    </row>
    <row r="490" spans="1:14" ht="14.4" customHeight="1" x14ac:dyDescent="0.3">
      <c r="A490" s="747" t="s">
        <v>585</v>
      </c>
      <c r="B490" s="748" t="s">
        <v>586</v>
      </c>
      <c r="C490" s="749" t="s">
        <v>607</v>
      </c>
      <c r="D490" s="750" t="s">
        <v>608</v>
      </c>
      <c r="E490" s="751">
        <v>50113001</v>
      </c>
      <c r="F490" s="750" t="s">
        <v>613</v>
      </c>
      <c r="G490" s="749" t="s">
        <v>614</v>
      </c>
      <c r="H490" s="749">
        <v>902087</v>
      </c>
      <c r="I490" s="749">
        <v>0</v>
      </c>
      <c r="J490" s="749" t="s">
        <v>1341</v>
      </c>
      <c r="K490" s="749" t="s">
        <v>1342</v>
      </c>
      <c r="L490" s="752">
        <v>315.65960591493644</v>
      </c>
      <c r="M490" s="752">
        <v>244</v>
      </c>
      <c r="N490" s="753">
        <v>77020.943843244488</v>
      </c>
    </row>
    <row r="491" spans="1:14" ht="14.4" customHeight="1" x14ac:dyDescent="0.3">
      <c r="A491" s="747" t="s">
        <v>585</v>
      </c>
      <c r="B491" s="748" t="s">
        <v>586</v>
      </c>
      <c r="C491" s="749" t="s">
        <v>607</v>
      </c>
      <c r="D491" s="750" t="s">
        <v>608</v>
      </c>
      <c r="E491" s="751">
        <v>50113001</v>
      </c>
      <c r="F491" s="750" t="s">
        <v>613</v>
      </c>
      <c r="G491" s="749" t="s">
        <v>614</v>
      </c>
      <c r="H491" s="749">
        <v>902082</v>
      </c>
      <c r="I491" s="749">
        <v>0</v>
      </c>
      <c r="J491" s="749" t="s">
        <v>1343</v>
      </c>
      <c r="K491" s="749" t="s">
        <v>1344</v>
      </c>
      <c r="L491" s="752">
        <v>348.32037573850062</v>
      </c>
      <c r="M491" s="752">
        <v>43</v>
      </c>
      <c r="N491" s="753">
        <v>14977.776156755526</v>
      </c>
    </row>
    <row r="492" spans="1:14" ht="14.4" customHeight="1" x14ac:dyDescent="0.3">
      <c r="A492" s="747" t="s">
        <v>585</v>
      </c>
      <c r="B492" s="748" t="s">
        <v>586</v>
      </c>
      <c r="C492" s="749" t="s">
        <v>607</v>
      </c>
      <c r="D492" s="750" t="s">
        <v>608</v>
      </c>
      <c r="E492" s="751">
        <v>50113001</v>
      </c>
      <c r="F492" s="750" t="s">
        <v>613</v>
      </c>
      <c r="G492" s="749" t="s">
        <v>614</v>
      </c>
      <c r="H492" s="749">
        <v>501387</v>
      </c>
      <c r="I492" s="749">
        <v>0</v>
      </c>
      <c r="J492" s="749" t="s">
        <v>1345</v>
      </c>
      <c r="K492" s="749" t="s">
        <v>1346</v>
      </c>
      <c r="L492" s="752">
        <v>254.09999705958879</v>
      </c>
      <c r="M492" s="752">
        <v>84</v>
      </c>
      <c r="N492" s="753">
        <v>21344.399753005458</v>
      </c>
    </row>
    <row r="493" spans="1:14" ht="14.4" customHeight="1" x14ac:dyDescent="0.3">
      <c r="A493" s="747" t="s">
        <v>585</v>
      </c>
      <c r="B493" s="748" t="s">
        <v>586</v>
      </c>
      <c r="C493" s="749" t="s">
        <v>607</v>
      </c>
      <c r="D493" s="750" t="s">
        <v>608</v>
      </c>
      <c r="E493" s="751">
        <v>50113001</v>
      </c>
      <c r="F493" s="750" t="s">
        <v>613</v>
      </c>
      <c r="G493" s="749" t="s">
        <v>614</v>
      </c>
      <c r="H493" s="749">
        <v>398077</v>
      </c>
      <c r="I493" s="749">
        <v>0</v>
      </c>
      <c r="J493" s="749" t="s">
        <v>1347</v>
      </c>
      <c r="K493" s="749" t="s">
        <v>1348</v>
      </c>
      <c r="L493" s="752">
        <v>42.55</v>
      </c>
      <c r="M493" s="752">
        <v>20</v>
      </c>
      <c r="N493" s="753">
        <v>851</v>
      </c>
    </row>
    <row r="494" spans="1:14" ht="14.4" customHeight="1" x14ac:dyDescent="0.3">
      <c r="A494" s="747" t="s">
        <v>585</v>
      </c>
      <c r="B494" s="748" t="s">
        <v>586</v>
      </c>
      <c r="C494" s="749" t="s">
        <v>607</v>
      </c>
      <c r="D494" s="750" t="s">
        <v>608</v>
      </c>
      <c r="E494" s="751">
        <v>50113001</v>
      </c>
      <c r="F494" s="750" t="s">
        <v>613</v>
      </c>
      <c r="G494" s="749" t="s">
        <v>614</v>
      </c>
      <c r="H494" s="749">
        <v>100802</v>
      </c>
      <c r="I494" s="749">
        <v>0</v>
      </c>
      <c r="J494" s="749" t="s">
        <v>1349</v>
      </c>
      <c r="K494" s="749" t="s">
        <v>1350</v>
      </c>
      <c r="L494" s="752">
        <v>93.989281975750814</v>
      </c>
      <c r="M494" s="752">
        <v>44</v>
      </c>
      <c r="N494" s="753">
        <v>4135.5284069330355</v>
      </c>
    </row>
    <row r="495" spans="1:14" ht="14.4" customHeight="1" x14ac:dyDescent="0.3">
      <c r="A495" s="747" t="s">
        <v>585</v>
      </c>
      <c r="B495" s="748" t="s">
        <v>586</v>
      </c>
      <c r="C495" s="749" t="s">
        <v>607</v>
      </c>
      <c r="D495" s="750" t="s">
        <v>608</v>
      </c>
      <c r="E495" s="751">
        <v>50113001</v>
      </c>
      <c r="F495" s="750" t="s">
        <v>613</v>
      </c>
      <c r="G495" s="749" t="s">
        <v>614</v>
      </c>
      <c r="H495" s="749">
        <v>218186</v>
      </c>
      <c r="I495" s="749">
        <v>218186</v>
      </c>
      <c r="J495" s="749" t="s">
        <v>1351</v>
      </c>
      <c r="K495" s="749" t="s">
        <v>1352</v>
      </c>
      <c r="L495" s="752">
        <v>172.78999999999996</v>
      </c>
      <c r="M495" s="752">
        <v>1</v>
      </c>
      <c r="N495" s="753">
        <v>172.78999999999996</v>
      </c>
    </row>
    <row r="496" spans="1:14" ht="14.4" customHeight="1" x14ac:dyDescent="0.3">
      <c r="A496" s="747" t="s">
        <v>585</v>
      </c>
      <c r="B496" s="748" t="s">
        <v>586</v>
      </c>
      <c r="C496" s="749" t="s">
        <v>607</v>
      </c>
      <c r="D496" s="750" t="s">
        <v>608</v>
      </c>
      <c r="E496" s="751">
        <v>50113001</v>
      </c>
      <c r="F496" s="750" t="s">
        <v>613</v>
      </c>
      <c r="G496" s="749" t="s">
        <v>614</v>
      </c>
      <c r="H496" s="749">
        <v>117189</v>
      </c>
      <c r="I496" s="749">
        <v>17189</v>
      </c>
      <c r="J496" s="749" t="s">
        <v>1353</v>
      </c>
      <c r="K496" s="749" t="s">
        <v>1354</v>
      </c>
      <c r="L496" s="752">
        <v>55.875000000000007</v>
      </c>
      <c r="M496" s="752">
        <v>2</v>
      </c>
      <c r="N496" s="753">
        <v>111.75000000000001</v>
      </c>
    </row>
    <row r="497" spans="1:14" ht="14.4" customHeight="1" x14ac:dyDescent="0.3">
      <c r="A497" s="747" t="s">
        <v>585</v>
      </c>
      <c r="B497" s="748" t="s">
        <v>586</v>
      </c>
      <c r="C497" s="749" t="s">
        <v>607</v>
      </c>
      <c r="D497" s="750" t="s">
        <v>608</v>
      </c>
      <c r="E497" s="751">
        <v>50113001</v>
      </c>
      <c r="F497" s="750" t="s">
        <v>613</v>
      </c>
      <c r="G497" s="749" t="s">
        <v>614</v>
      </c>
      <c r="H497" s="749">
        <v>848725</v>
      </c>
      <c r="I497" s="749">
        <v>107677</v>
      </c>
      <c r="J497" s="749" t="s">
        <v>895</v>
      </c>
      <c r="K497" s="749" t="s">
        <v>896</v>
      </c>
      <c r="L497" s="752">
        <v>382.11</v>
      </c>
      <c r="M497" s="752">
        <v>70</v>
      </c>
      <c r="N497" s="753">
        <v>26747.7</v>
      </c>
    </row>
    <row r="498" spans="1:14" ht="14.4" customHeight="1" x14ac:dyDescent="0.3">
      <c r="A498" s="747" t="s">
        <v>585</v>
      </c>
      <c r="B498" s="748" t="s">
        <v>586</v>
      </c>
      <c r="C498" s="749" t="s">
        <v>607</v>
      </c>
      <c r="D498" s="750" t="s">
        <v>608</v>
      </c>
      <c r="E498" s="751">
        <v>50113001</v>
      </c>
      <c r="F498" s="750" t="s">
        <v>613</v>
      </c>
      <c r="G498" s="749" t="s">
        <v>614</v>
      </c>
      <c r="H498" s="749">
        <v>100489</v>
      </c>
      <c r="I498" s="749">
        <v>489</v>
      </c>
      <c r="J498" s="749" t="s">
        <v>899</v>
      </c>
      <c r="K498" s="749" t="s">
        <v>900</v>
      </c>
      <c r="L498" s="752">
        <v>44.61999999999999</v>
      </c>
      <c r="M498" s="752">
        <v>2</v>
      </c>
      <c r="N498" s="753">
        <v>89.239999999999981</v>
      </c>
    </row>
    <row r="499" spans="1:14" ht="14.4" customHeight="1" x14ac:dyDescent="0.3">
      <c r="A499" s="747" t="s">
        <v>585</v>
      </c>
      <c r="B499" s="748" t="s">
        <v>586</v>
      </c>
      <c r="C499" s="749" t="s">
        <v>607</v>
      </c>
      <c r="D499" s="750" t="s">
        <v>608</v>
      </c>
      <c r="E499" s="751">
        <v>50113001</v>
      </c>
      <c r="F499" s="750" t="s">
        <v>613</v>
      </c>
      <c r="G499" s="749" t="s">
        <v>614</v>
      </c>
      <c r="H499" s="749">
        <v>158746</v>
      </c>
      <c r="I499" s="749">
        <v>58746</v>
      </c>
      <c r="J499" s="749" t="s">
        <v>1355</v>
      </c>
      <c r="K499" s="749" t="s">
        <v>1356</v>
      </c>
      <c r="L499" s="752">
        <v>566.46</v>
      </c>
      <c r="M499" s="752">
        <v>1</v>
      </c>
      <c r="N499" s="753">
        <v>566.46</v>
      </c>
    </row>
    <row r="500" spans="1:14" ht="14.4" customHeight="1" x14ac:dyDescent="0.3">
      <c r="A500" s="747" t="s">
        <v>585</v>
      </c>
      <c r="B500" s="748" t="s">
        <v>586</v>
      </c>
      <c r="C500" s="749" t="s">
        <v>607</v>
      </c>
      <c r="D500" s="750" t="s">
        <v>608</v>
      </c>
      <c r="E500" s="751">
        <v>50113001</v>
      </c>
      <c r="F500" s="750" t="s">
        <v>613</v>
      </c>
      <c r="G500" s="749" t="s">
        <v>614</v>
      </c>
      <c r="H500" s="749">
        <v>921491</v>
      </c>
      <c r="I500" s="749">
        <v>0</v>
      </c>
      <c r="J500" s="749" t="s">
        <v>1357</v>
      </c>
      <c r="K500" s="749" t="s">
        <v>587</v>
      </c>
      <c r="L500" s="752">
        <v>207.99199180850096</v>
      </c>
      <c r="M500" s="752">
        <v>1</v>
      </c>
      <c r="N500" s="753">
        <v>207.99199180850096</v>
      </c>
    </row>
    <row r="501" spans="1:14" ht="14.4" customHeight="1" x14ac:dyDescent="0.3">
      <c r="A501" s="747" t="s">
        <v>585</v>
      </c>
      <c r="B501" s="748" t="s">
        <v>586</v>
      </c>
      <c r="C501" s="749" t="s">
        <v>607</v>
      </c>
      <c r="D501" s="750" t="s">
        <v>608</v>
      </c>
      <c r="E501" s="751">
        <v>50113001</v>
      </c>
      <c r="F501" s="750" t="s">
        <v>613</v>
      </c>
      <c r="G501" s="749" t="s">
        <v>614</v>
      </c>
      <c r="H501" s="749">
        <v>900881</v>
      </c>
      <c r="I501" s="749">
        <v>0</v>
      </c>
      <c r="J501" s="749" t="s">
        <v>904</v>
      </c>
      <c r="K501" s="749" t="s">
        <v>587</v>
      </c>
      <c r="L501" s="752">
        <v>133.49316120477309</v>
      </c>
      <c r="M501" s="752">
        <v>1</v>
      </c>
      <c r="N501" s="753">
        <v>133.49316120477309</v>
      </c>
    </row>
    <row r="502" spans="1:14" ht="14.4" customHeight="1" x14ac:dyDescent="0.3">
      <c r="A502" s="747" t="s">
        <v>585</v>
      </c>
      <c r="B502" s="748" t="s">
        <v>586</v>
      </c>
      <c r="C502" s="749" t="s">
        <v>607</v>
      </c>
      <c r="D502" s="750" t="s">
        <v>608</v>
      </c>
      <c r="E502" s="751">
        <v>50113001</v>
      </c>
      <c r="F502" s="750" t="s">
        <v>613</v>
      </c>
      <c r="G502" s="749" t="s">
        <v>614</v>
      </c>
      <c r="H502" s="749">
        <v>930759</v>
      </c>
      <c r="I502" s="749">
        <v>0</v>
      </c>
      <c r="J502" s="749" t="s">
        <v>1358</v>
      </c>
      <c r="K502" s="749" t="s">
        <v>587</v>
      </c>
      <c r="L502" s="752">
        <v>184.96217749512078</v>
      </c>
      <c r="M502" s="752">
        <v>4</v>
      </c>
      <c r="N502" s="753">
        <v>739.84870998048314</v>
      </c>
    </row>
    <row r="503" spans="1:14" ht="14.4" customHeight="1" x14ac:dyDescent="0.3">
      <c r="A503" s="747" t="s">
        <v>585</v>
      </c>
      <c r="B503" s="748" t="s">
        <v>586</v>
      </c>
      <c r="C503" s="749" t="s">
        <v>607</v>
      </c>
      <c r="D503" s="750" t="s">
        <v>608</v>
      </c>
      <c r="E503" s="751">
        <v>50113001</v>
      </c>
      <c r="F503" s="750" t="s">
        <v>613</v>
      </c>
      <c r="G503" s="749" t="s">
        <v>614</v>
      </c>
      <c r="H503" s="749">
        <v>900441</v>
      </c>
      <c r="I503" s="749">
        <v>0</v>
      </c>
      <c r="J503" s="749" t="s">
        <v>1359</v>
      </c>
      <c r="K503" s="749" t="s">
        <v>1360</v>
      </c>
      <c r="L503" s="752">
        <v>191.80334187560882</v>
      </c>
      <c r="M503" s="752">
        <v>18</v>
      </c>
      <c r="N503" s="753">
        <v>3452.4601537609587</v>
      </c>
    </row>
    <row r="504" spans="1:14" ht="14.4" customHeight="1" x14ac:dyDescent="0.3">
      <c r="A504" s="747" t="s">
        <v>585</v>
      </c>
      <c r="B504" s="748" t="s">
        <v>586</v>
      </c>
      <c r="C504" s="749" t="s">
        <v>607</v>
      </c>
      <c r="D504" s="750" t="s">
        <v>608</v>
      </c>
      <c r="E504" s="751">
        <v>50113001</v>
      </c>
      <c r="F504" s="750" t="s">
        <v>613</v>
      </c>
      <c r="G504" s="749" t="s">
        <v>614</v>
      </c>
      <c r="H504" s="749">
        <v>900321</v>
      </c>
      <c r="I504" s="749">
        <v>0</v>
      </c>
      <c r="J504" s="749" t="s">
        <v>1361</v>
      </c>
      <c r="K504" s="749" t="s">
        <v>587</v>
      </c>
      <c r="L504" s="752">
        <v>293.87706560609439</v>
      </c>
      <c r="M504" s="752">
        <v>3</v>
      </c>
      <c r="N504" s="753">
        <v>881.63119681828312</v>
      </c>
    </row>
    <row r="505" spans="1:14" ht="14.4" customHeight="1" x14ac:dyDescent="0.3">
      <c r="A505" s="747" t="s">
        <v>585</v>
      </c>
      <c r="B505" s="748" t="s">
        <v>586</v>
      </c>
      <c r="C505" s="749" t="s">
        <v>607</v>
      </c>
      <c r="D505" s="750" t="s">
        <v>608</v>
      </c>
      <c r="E505" s="751">
        <v>50113001</v>
      </c>
      <c r="F505" s="750" t="s">
        <v>613</v>
      </c>
      <c r="G505" s="749" t="s">
        <v>614</v>
      </c>
      <c r="H505" s="749">
        <v>498367</v>
      </c>
      <c r="I505" s="749">
        <v>0</v>
      </c>
      <c r="J505" s="749" t="s">
        <v>1362</v>
      </c>
      <c r="K505" s="749" t="s">
        <v>587</v>
      </c>
      <c r="L505" s="752">
        <v>157.63676522604291</v>
      </c>
      <c r="M505" s="752">
        <v>3</v>
      </c>
      <c r="N505" s="753">
        <v>472.9102956781287</v>
      </c>
    </row>
    <row r="506" spans="1:14" ht="14.4" customHeight="1" x14ac:dyDescent="0.3">
      <c r="A506" s="747" t="s">
        <v>585</v>
      </c>
      <c r="B506" s="748" t="s">
        <v>586</v>
      </c>
      <c r="C506" s="749" t="s">
        <v>607</v>
      </c>
      <c r="D506" s="750" t="s">
        <v>608</v>
      </c>
      <c r="E506" s="751">
        <v>50113001</v>
      </c>
      <c r="F506" s="750" t="s">
        <v>613</v>
      </c>
      <c r="G506" s="749" t="s">
        <v>614</v>
      </c>
      <c r="H506" s="749">
        <v>921184</v>
      </c>
      <c r="I506" s="749">
        <v>0</v>
      </c>
      <c r="J506" s="749" t="s">
        <v>1363</v>
      </c>
      <c r="K506" s="749" t="s">
        <v>587</v>
      </c>
      <c r="L506" s="752">
        <v>191.7246760163105</v>
      </c>
      <c r="M506" s="752">
        <v>4</v>
      </c>
      <c r="N506" s="753">
        <v>766.89870406524199</v>
      </c>
    </row>
    <row r="507" spans="1:14" ht="14.4" customHeight="1" x14ac:dyDescent="0.3">
      <c r="A507" s="747" t="s">
        <v>585</v>
      </c>
      <c r="B507" s="748" t="s">
        <v>586</v>
      </c>
      <c r="C507" s="749" t="s">
        <v>607</v>
      </c>
      <c r="D507" s="750" t="s">
        <v>608</v>
      </c>
      <c r="E507" s="751">
        <v>50113001</v>
      </c>
      <c r="F507" s="750" t="s">
        <v>613</v>
      </c>
      <c r="G507" s="749" t="s">
        <v>614</v>
      </c>
      <c r="H507" s="749">
        <v>990927</v>
      </c>
      <c r="I507" s="749">
        <v>0</v>
      </c>
      <c r="J507" s="749" t="s">
        <v>909</v>
      </c>
      <c r="K507" s="749" t="s">
        <v>587</v>
      </c>
      <c r="L507" s="752">
        <v>141.27500000000001</v>
      </c>
      <c r="M507" s="752">
        <v>6</v>
      </c>
      <c r="N507" s="753">
        <v>847.65000000000009</v>
      </c>
    </row>
    <row r="508" spans="1:14" ht="14.4" customHeight="1" x14ac:dyDescent="0.3">
      <c r="A508" s="747" t="s">
        <v>585</v>
      </c>
      <c r="B508" s="748" t="s">
        <v>586</v>
      </c>
      <c r="C508" s="749" t="s">
        <v>607</v>
      </c>
      <c r="D508" s="750" t="s">
        <v>608</v>
      </c>
      <c r="E508" s="751">
        <v>50113001</v>
      </c>
      <c r="F508" s="750" t="s">
        <v>613</v>
      </c>
      <c r="G508" s="749" t="s">
        <v>626</v>
      </c>
      <c r="H508" s="749">
        <v>187427</v>
      </c>
      <c r="I508" s="749">
        <v>187427</v>
      </c>
      <c r="J508" s="749" t="s">
        <v>1364</v>
      </c>
      <c r="K508" s="749" t="s">
        <v>1365</v>
      </c>
      <c r="L508" s="752">
        <v>62.569999999999993</v>
      </c>
      <c r="M508" s="752">
        <v>3</v>
      </c>
      <c r="N508" s="753">
        <v>187.70999999999998</v>
      </c>
    </row>
    <row r="509" spans="1:14" ht="14.4" customHeight="1" x14ac:dyDescent="0.3">
      <c r="A509" s="747" t="s">
        <v>585</v>
      </c>
      <c r="B509" s="748" t="s">
        <v>586</v>
      </c>
      <c r="C509" s="749" t="s">
        <v>607</v>
      </c>
      <c r="D509" s="750" t="s">
        <v>608</v>
      </c>
      <c r="E509" s="751">
        <v>50113001</v>
      </c>
      <c r="F509" s="750" t="s">
        <v>613</v>
      </c>
      <c r="G509" s="749" t="s">
        <v>626</v>
      </c>
      <c r="H509" s="749">
        <v>169714</v>
      </c>
      <c r="I509" s="749">
        <v>169714</v>
      </c>
      <c r="J509" s="749" t="s">
        <v>1366</v>
      </c>
      <c r="K509" s="749" t="s">
        <v>1367</v>
      </c>
      <c r="L509" s="752">
        <v>112.28000000000003</v>
      </c>
      <c r="M509" s="752">
        <v>1</v>
      </c>
      <c r="N509" s="753">
        <v>112.28000000000003</v>
      </c>
    </row>
    <row r="510" spans="1:14" ht="14.4" customHeight="1" x14ac:dyDescent="0.3">
      <c r="A510" s="747" t="s">
        <v>585</v>
      </c>
      <c r="B510" s="748" t="s">
        <v>586</v>
      </c>
      <c r="C510" s="749" t="s">
        <v>607</v>
      </c>
      <c r="D510" s="750" t="s">
        <v>608</v>
      </c>
      <c r="E510" s="751">
        <v>50113001</v>
      </c>
      <c r="F510" s="750" t="s">
        <v>613</v>
      </c>
      <c r="G510" s="749" t="s">
        <v>626</v>
      </c>
      <c r="H510" s="749">
        <v>187425</v>
      </c>
      <c r="I510" s="749">
        <v>187425</v>
      </c>
      <c r="J510" s="749" t="s">
        <v>915</v>
      </c>
      <c r="K510" s="749" t="s">
        <v>916</v>
      </c>
      <c r="L510" s="752">
        <v>49.379999999999988</v>
      </c>
      <c r="M510" s="752">
        <v>1</v>
      </c>
      <c r="N510" s="753">
        <v>49.379999999999988</v>
      </c>
    </row>
    <row r="511" spans="1:14" ht="14.4" customHeight="1" x14ac:dyDescent="0.3">
      <c r="A511" s="747" t="s">
        <v>585</v>
      </c>
      <c r="B511" s="748" t="s">
        <v>586</v>
      </c>
      <c r="C511" s="749" t="s">
        <v>607</v>
      </c>
      <c r="D511" s="750" t="s">
        <v>608</v>
      </c>
      <c r="E511" s="751">
        <v>50113001</v>
      </c>
      <c r="F511" s="750" t="s">
        <v>613</v>
      </c>
      <c r="G511" s="749" t="s">
        <v>614</v>
      </c>
      <c r="H511" s="749">
        <v>188219</v>
      </c>
      <c r="I511" s="749">
        <v>88219</v>
      </c>
      <c r="J511" s="749" t="s">
        <v>917</v>
      </c>
      <c r="K511" s="749" t="s">
        <v>918</v>
      </c>
      <c r="L511" s="752">
        <v>141.58500017379546</v>
      </c>
      <c r="M511" s="752">
        <v>22</v>
      </c>
      <c r="N511" s="753">
        <v>3114.8700038235002</v>
      </c>
    </row>
    <row r="512" spans="1:14" ht="14.4" customHeight="1" x14ac:dyDescent="0.3">
      <c r="A512" s="747" t="s">
        <v>585</v>
      </c>
      <c r="B512" s="748" t="s">
        <v>586</v>
      </c>
      <c r="C512" s="749" t="s">
        <v>607</v>
      </c>
      <c r="D512" s="750" t="s">
        <v>608</v>
      </c>
      <c r="E512" s="751">
        <v>50113001</v>
      </c>
      <c r="F512" s="750" t="s">
        <v>613</v>
      </c>
      <c r="G512" s="749" t="s">
        <v>614</v>
      </c>
      <c r="H512" s="749">
        <v>203092</v>
      </c>
      <c r="I512" s="749">
        <v>203092</v>
      </c>
      <c r="J512" s="749" t="s">
        <v>919</v>
      </c>
      <c r="K512" s="749" t="s">
        <v>920</v>
      </c>
      <c r="L512" s="752">
        <v>150.09571428571431</v>
      </c>
      <c r="M512" s="752">
        <v>7</v>
      </c>
      <c r="N512" s="753">
        <v>1050.67</v>
      </c>
    </row>
    <row r="513" spans="1:14" ht="14.4" customHeight="1" x14ac:dyDescent="0.3">
      <c r="A513" s="747" t="s">
        <v>585</v>
      </c>
      <c r="B513" s="748" t="s">
        <v>586</v>
      </c>
      <c r="C513" s="749" t="s">
        <v>607</v>
      </c>
      <c r="D513" s="750" t="s">
        <v>608</v>
      </c>
      <c r="E513" s="751">
        <v>50113001</v>
      </c>
      <c r="F513" s="750" t="s">
        <v>613</v>
      </c>
      <c r="G513" s="749" t="s">
        <v>614</v>
      </c>
      <c r="H513" s="749">
        <v>100498</v>
      </c>
      <c r="I513" s="749">
        <v>498</v>
      </c>
      <c r="J513" s="749" t="s">
        <v>938</v>
      </c>
      <c r="K513" s="749" t="s">
        <v>705</v>
      </c>
      <c r="L513" s="752">
        <v>108.86000000000004</v>
      </c>
      <c r="M513" s="752">
        <v>10</v>
      </c>
      <c r="N513" s="753">
        <v>1088.6000000000004</v>
      </c>
    </row>
    <row r="514" spans="1:14" ht="14.4" customHeight="1" x14ac:dyDescent="0.3">
      <c r="A514" s="747" t="s">
        <v>585</v>
      </c>
      <c r="B514" s="748" t="s">
        <v>586</v>
      </c>
      <c r="C514" s="749" t="s">
        <v>607</v>
      </c>
      <c r="D514" s="750" t="s">
        <v>608</v>
      </c>
      <c r="E514" s="751">
        <v>50113001</v>
      </c>
      <c r="F514" s="750" t="s">
        <v>613</v>
      </c>
      <c r="G514" s="749" t="s">
        <v>614</v>
      </c>
      <c r="H514" s="749">
        <v>100499</v>
      </c>
      <c r="I514" s="749">
        <v>499</v>
      </c>
      <c r="J514" s="749" t="s">
        <v>938</v>
      </c>
      <c r="K514" s="749" t="s">
        <v>939</v>
      </c>
      <c r="L514" s="752">
        <v>112.46261111111113</v>
      </c>
      <c r="M514" s="752">
        <v>180</v>
      </c>
      <c r="N514" s="753">
        <v>20243.270000000004</v>
      </c>
    </row>
    <row r="515" spans="1:14" ht="14.4" customHeight="1" x14ac:dyDescent="0.3">
      <c r="A515" s="747" t="s">
        <v>585</v>
      </c>
      <c r="B515" s="748" t="s">
        <v>586</v>
      </c>
      <c r="C515" s="749" t="s">
        <v>607</v>
      </c>
      <c r="D515" s="750" t="s">
        <v>608</v>
      </c>
      <c r="E515" s="751">
        <v>50113001</v>
      </c>
      <c r="F515" s="750" t="s">
        <v>613</v>
      </c>
      <c r="G515" s="749" t="s">
        <v>614</v>
      </c>
      <c r="H515" s="749">
        <v>225169</v>
      </c>
      <c r="I515" s="749">
        <v>225169</v>
      </c>
      <c r="J515" s="749" t="s">
        <v>1368</v>
      </c>
      <c r="K515" s="749" t="s">
        <v>1369</v>
      </c>
      <c r="L515" s="752">
        <v>44.45</v>
      </c>
      <c r="M515" s="752">
        <v>1</v>
      </c>
      <c r="N515" s="753">
        <v>44.45</v>
      </c>
    </row>
    <row r="516" spans="1:14" ht="14.4" customHeight="1" x14ac:dyDescent="0.3">
      <c r="A516" s="747" t="s">
        <v>585</v>
      </c>
      <c r="B516" s="748" t="s">
        <v>586</v>
      </c>
      <c r="C516" s="749" t="s">
        <v>607</v>
      </c>
      <c r="D516" s="750" t="s">
        <v>608</v>
      </c>
      <c r="E516" s="751">
        <v>50113001</v>
      </c>
      <c r="F516" s="750" t="s">
        <v>613</v>
      </c>
      <c r="G516" s="749" t="s">
        <v>614</v>
      </c>
      <c r="H516" s="749">
        <v>199963</v>
      </c>
      <c r="I516" s="749">
        <v>199963</v>
      </c>
      <c r="J516" s="749" t="s">
        <v>1370</v>
      </c>
      <c r="K516" s="749" t="s">
        <v>1371</v>
      </c>
      <c r="L516" s="752">
        <v>568.35999999999979</v>
      </c>
      <c r="M516" s="752">
        <v>3</v>
      </c>
      <c r="N516" s="753">
        <v>1705.0799999999995</v>
      </c>
    </row>
    <row r="517" spans="1:14" ht="14.4" customHeight="1" x14ac:dyDescent="0.3">
      <c r="A517" s="747" t="s">
        <v>585</v>
      </c>
      <c r="B517" s="748" t="s">
        <v>586</v>
      </c>
      <c r="C517" s="749" t="s">
        <v>607</v>
      </c>
      <c r="D517" s="750" t="s">
        <v>608</v>
      </c>
      <c r="E517" s="751">
        <v>50113001</v>
      </c>
      <c r="F517" s="750" t="s">
        <v>613</v>
      </c>
      <c r="G517" s="749" t="s">
        <v>614</v>
      </c>
      <c r="H517" s="749">
        <v>100502</v>
      </c>
      <c r="I517" s="749">
        <v>502</v>
      </c>
      <c r="J517" s="749" t="s">
        <v>942</v>
      </c>
      <c r="K517" s="749" t="s">
        <v>943</v>
      </c>
      <c r="L517" s="752">
        <v>238.6644444444444</v>
      </c>
      <c r="M517" s="752">
        <v>9</v>
      </c>
      <c r="N517" s="753">
        <v>2147.9799999999996</v>
      </c>
    </row>
    <row r="518" spans="1:14" ht="14.4" customHeight="1" x14ac:dyDescent="0.3">
      <c r="A518" s="747" t="s">
        <v>585</v>
      </c>
      <c r="B518" s="748" t="s">
        <v>586</v>
      </c>
      <c r="C518" s="749" t="s">
        <v>607</v>
      </c>
      <c r="D518" s="750" t="s">
        <v>608</v>
      </c>
      <c r="E518" s="751">
        <v>50113001</v>
      </c>
      <c r="F518" s="750" t="s">
        <v>613</v>
      </c>
      <c r="G518" s="749" t="s">
        <v>614</v>
      </c>
      <c r="H518" s="749">
        <v>102684</v>
      </c>
      <c r="I518" s="749">
        <v>2684</v>
      </c>
      <c r="J518" s="749" t="s">
        <v>942</v>
      </c>
      <c r="K518" s="749" t="s">
        <v>944</v>
      </c>
      <c r="L518" s="752">
        <v>73.739090909090905</v>
      </c>
      <c r="M518" s="752">
        <v>11</v>
      </c>
      <c r="N518" s="753">
        <v>811.13</v>
      </c>
    </row>
    <row r="519" spans="1:14" ht="14.4" customHeight="1" x14ac:dyDescent="0.3">
      <c r="A519" s="747" t="s">
        <v>585</v>
      </c>
      <c r="B519" s="748" t="s">
        <v>586</v>
      </c>
      <c r="C519" s="749" t="s">
        <v>607</v>
      </c>
      <c r="D519" s="750" t="s">
        <v>608</v>
      </c>
      <c r="E519" s="751">
        <v>50113001</v>
      </c>
      <c r="F519" s="750" t="s">
        <v>613</v>
      </c>
      <c r="G519" s="749" t="s">
        <v>626</v>
      </c>
      <c r="H519" s="749">
        <v>127737</v>
      </c>
      <c r="I519" s="749">
        <v>127737</v>
      </c>
      <c r="J519" s="749" t="s">
        <v>945</v>
      </c>
      <c r="K519" s="749" t="s">
        <v>946</v>
      </c>
      <c r="L519" s="752">
        <v>74.137499999999989</v>
      </c>
      <c r="M519" s="752">
        <v>24</v>
      </c>
      <c r="N519" s="753">
        <v>1779.2999999999997</v>
      </c>
    </row>
    <row r="520" spans="1:14" ht="14.4" customHeight="1" x14ac:dyDescent="0.3">
      <c r="A520" s="747" t="s">
        <v>585</v>
      </c>
      <c r="B520" s="748" t="s">
        <v>586</v>
      </c>
      <c r="C520" s="749" t="s">
        <v>607</v>
      </c>
      <c r="D520" s="750" t="s">
        <v>608</v>
      </c>
      <c r="E520" s="751">
        <v>50113001</v>
      </c>
      <c r="F520" s="750" t="s">
        <v>613</v>
      </c>
      <c r="G520" s="749" t="s">
        <v>626</v>
      </c>
      <c r="H520" s="749">
        <v>127738</v>
      </c>
      <c r="I520" s="749">
        <v>127738</v>
      </c>
      <c r="J520" s="749" t="s">
        <v>945</v>
      </c>
      <c r="K520" s="749" t="s">
        <v>1372</v>
      </c>
      <c r="L520" s="752">
        <v>95.36999999999999</v>
      </c>
      <c r="M520" s="752">
        <v>81</v>
      </c>
      <c r="N520" s="753">
        <v>7724.9699999999993</v>
      </c>
    </row>
    <row r="521" spans="1:14" ht="14.4" customHeight="1" x14ac:dyDescent="0.3">
      <c r="A521" s="747" t="s">
        <v>585</v>
      </c>
      <c r="B521" s="748" t="s">
        <v>586</v>
      </c>
      <c r="C521" s="749" t="s">
        <v>607</v>
      </c>
      <c r="D521" s="750" t="s">
        <v>608</v>
      </c>
      <c r="E521" s="751">
        <v>50113001</v>
      </c>
      <c r="F521" s="750" t="s">
        <v>613</v>
      </c>
      <c r="G521" s="749" t="s">
        <v>614</v>
      </c>
      <c r="H521" s="749">
        <v>501455</v>
      </c>
      <c r="I521" s="749">
        <v>0</v>
      </c>
      <c r="J521" s="749" t="s">
        <v>1373</v>
      </c>
      <c r="K521" s="749" t="s">
        <v>1374</v>
      </c>
      <c r="L521" s="752">
        <v>80.37</v>
      </c>
      <c r="M521" s="752">
        <v>5</v>
      </c>
      <c r="N521" s="753">
        <v>401.85</v>
      </c>
    </row>
    <row r="522" spans="1:14" ht="14.4" customHeight="1" x14ac:dyDescent="0.3">
      <c r="A522" s="747" t="s">
        <v>585</v>
      </c>
      <c r="B522" s="748" t="s">
        <v>586</v>
      </c>
      <c r="C522" s="749" t="s">
        <v>607</v>
      </c>
      <c r="D522" s="750" t="s">
        <v>608</v>
      </c>
      <c r="E522" s="751">
        <v>50113001</v>
      </c>
      <c r="F522" s="750" t="s">
        <v>613</v>
      </c>
      <c r="G522" s="749" t="s">
        <v>614</v>
      </c>
      <c r="H522" s="749">
        <v>223159</v>
      </c>
      <c r="I522" s="749">
        <v>223159</v>
      </c>
      <c r="J522" s="749" t="s">
        <v>1375</v>
      </c>
      <c r="K522" s="749" t="s">
        <v>1376</v>
      </c>
      <c r="L522" s="752">
        <v>72.891111111111115</v>
      </c>
      <c r="M522" s="752">
        <v>27</v>
      </c>
      <c r="N522" s="753">
        <v>1968.0600000000002</v>
      </c>
    </row>
    <row r="523" spans="1:14" ht="14.4" customHeight="1" x14ac:dyDescent="0.3">
      <c r="A523" s="747" t="s">
        <v>585</v>
      </c>
      <c r="B523" s="748" t="s">
        <v>586</v>
      </c>
      <c r="C523" s="749" t="s">
        <v>607</v>
      </c>
      <c r="D523" s="750" t="s">
        <v>608</v>
      </c>
      <c r="E523" s="751">
        <v>50113001</v>
      </c>
      <c r="F523" s="750" t="s">
        <v>613</v>
      </c>
      <c r="G523" s="749" t="s">
        <v>614</v>
      </c>
      <c r="H523" s="749">
        <v>162033</v>
      </c>
      <c r="I523" s="749">
        <v>162033</v>
      </c>
      <c r="J523" s="749" t="s">
        <v>1377</v>
      </c>
      <c r="K523" s="749" t="s">
        <v>1378</v>
      </c>
      <c r="L523" s="752">
        <v>805.97125538835417</v>
      </c>
      <c r="M523" s="752">
        <v>34</v>
      </c>
      <c r="N523" s="753">
        <v>27403.022683204043</v>
      </c>
    </row>
    <row r="524" spans="1:14" ht="14.4" customHeight="1" x14ac:dyDescent="0.3">
      <c r="A524" s="747" t="s">
        <v>585</v>
      </c>
      <c r="B524" s="748" t="s">
        <v>586</v>
      </c>
      <c r="C524" s="749" t="s">
        <v>607</v>
      </c>
      <c r="D524" s="750" t="s">
        <v>608</v>
      </c>
      <c r="E524" s="751">
        <v>50113001</v>
      </c>
      <c r="F524" s="750" t="s">
        <v>613</v>
      </c>
      <c r="G524" s="749" t="s">
        <v>626</v>
      </c>
      <c r="H524" s="749">
        <v>132858</v>
      </c>
      <c r="I524" s="749">
        <v>32858</v>
      </c>
      <c r="J524" s="749" t="s">
        <v>951</v>
      </c>
      <c r="K524" s="749" t="s">
        <v>953</v>
      </c>
      <c r="L524" s="752">
        <v>76.38000000000001</v>
      </c>
      <c r="M524" s="752">
        <v>1</v>
      </c>
      <c r="N524" s="753">
        <v>76.38000000000001</v>
      </c>
    </row>
    <row r="525" spans="1:14" ht="14.4" customHeight="1" x14ac:dyDescent="0.3">
      <c r="A525" s="747" t="s">
        <v>585</v>
      </c>
      <c r="B525" s="748" t="s">
        <v>586</v>
      </c>
      <c r="C525" s="749" t="s">
        <v>607</v>
      </c>
      <c r="D525" s="750" t="s">
        <v>608</v>
      </c>
      <c r="E525" s="751">
        <v>50113001</v>
      </c>
      <c r="F525" s="750" t="s">
        <v>613</v>
      </c>
      <c r="G525" s="749" t="s">
        <v>614</v>
      </c>
      <c r="H525" s="749">
        <v>100513</v>
      </c>
      <c r="I525" s="749">
        <v>513</v>
      </c>
      <c r="J525" s="749" t="s">
        <v>955</v>
      </c>
      <c r="K525" s="749" t="s">
        <v>705</v>
      </c>
      <c r="L525" s="752">
        <v>56.78</v>
      </c>
      <c r="M525" s="752">
        <v>8</v>
      </c>
      <c r="N525" s="753">
        <v>454.24</v>
      </c>
    </row>
    <row r="526" spans="1:14" ht="14.4" customHeight="1" x14ac:dyDescent="0.3">
      <c r="A526" s="747" t="s">
        <v>585</v>
      </c>
      <c r="B526" s="748" t="s">
        <v>586</v>
      </c>
      <c r="C526" s="749" t="s">
        <v>607</v>
      </c>
      <c r="D526" s="750" t="s">
        <v>608</v>
      </c>
      <c r="E526" s="751">
        <v>50113001</v>
      </c>
      <c r="F526" s="750" t="s">
        <v>613</v>
      </c>
      <c r="G526" s="749" t="s">
        <v>614</v>
      </c>
      <c r="H526" s="749">
        <v>110086</v>
      </c>
      <c r="I526" s="749">
        <v>10086</v>
      </c>
      <c r="J526" s="749" t="s">
        <v>956</v>
      </c>
      <c r="K526" s="749" t="s">
        <v>957</v>
      </c>
      <c r="L526" s="752">
        <v>1592.8000000000002</v>
      </c>
      <c r="M526" s="752">
        <v>33</v>
      </c>
      <c r="N526" s="753">
        <v>52562.400000000009</v>
      </c>
    </row>
    <row r="527" spans="1:14" ht="14.4" customHeight="1" x14ac:dyDescent="0.3">
      <c r="A527" s="747" t="s">
        <v>585</v>
      </c>
      <c r="B527" s="748" t="s">
        <v>586</v>
      </c>
      <c r="C527" s="749" t="s">
        <v>607</v>
      </c>
      <c r="D527" s="750" t="s">
        <v>608</v>
      </c>
      <c r="E527" s="751">
        <v>50113001</v>
      </c>
      <c r="F527" s="750" t="s">
        <v>613</v>
      </c>
      <c r="G527" s="749" t="s">
        <v>626</v>
      </c>
      <c r="H527" s="749">
        <v>106618</v>
      </c>
      <c r="I527" s="749">
        <v>6618</v>
      </c>
      <c r="J527" s="749" t="s">
        <v>1379</v>
      </c>
      <c r="K527" s="749" t="s">
        <v>1380</v>
      </c>
      <c r="L527" s="752">
        <v>19.59</v>
      </c>
      <c r="M527" s="752">
        <v>9</v>
      </c>
      <c r="N527" s="753">
        <v>176.31</v>
      </c>
    </row>
    <row r="528" spans="1:14" ht="14.4" customHeight="1" x14ac:dyDescent="0.3">
      <c r="A528" s="747" t="s">
        <v>585</v>
      </c>
      <c r="B528" s="748" t="s">
        <v>586</v>
      </c>
      <c r="C528" s="749" t="s">
        <v>607</v>
      </c>
      <c r="D528" s="750" t="s">
        <v>608</v>
      </c>
      <c r="E528" s="751">
        <v>50113001</v>
      </c>
      <c r="F528" s="750" t="s">
        <v>613</v>
      </c>
      <c r="G528" s="749" t="s">
        <v>614</v>
      </c>
      <c r="H528" s="749">
        <v>104307</v>
      </c>
      <c r="I528" s="749">
        <v>4307</v>
      </c>
      <c r="J528" s="749" t="s">
        <v>959</v>
      </c>
      <c r="K528" s="749" t="s">
        <v>960</v>
      </c>
      <c r="L528" s="752">
        <v>351.31623003194892</v>
      </c>
      <c r="M528" s="752">
        <v>313</v>
      </c>
      <c r="N528" s="753">
        <v>109961.98000000001</v>
      </c>
    </row>
    <row r="529" spans="1:14" ht="14.4" customHeight="1" x14ac:dyDescent="0.3">
      <c r="A529" s="747" t="s">
        <v>585</v>
      </c>
      <c r="B529" s="748" t="s">
        <v>586</v>
      </c>
      <c r="C529" s="749" t="s">
        <v>607</v>
      </c>
      <c r="D529" s="750" t="s">
        <v>608</v>
      </c>
      <c r="E529" s="751">
        <v>50113001</v>
      </c>
      <c r="F529" s="750" t="s">
        <v>613</v>
      </c>
      <c r="G529" s="749" t="s">
        <v>614</v>
      </c>
      <c r="H529" s="749">
        <v>100536</v>
      </c>
      <c r="I529" s="749">
        <v>536</v>
      </c>
      <c r="J529" s="749" t="s">
        <v>961</v>
      </c>
      <c r="K529" s="749" t="s">
        <v>622</v>
      </c>
      <c r="L529" s="752">
        <v>140.24333333333334</v>
      </c>
      <c r="M529" s="752">
        <v>180</v>
      </c>
      <c r="N529" s="753">
        <v>25243.8</v>
      </c>
    </row>
    <row r="530" spans="1:14" ht="14.4" customHeight="1" x14ac:dyDescent="0.3">
      <c r="A530" s="747" t="s">
        <v>585</v>
      </c>
      <c r="B530" s="748" t="s">
        <v>586</v>
      </c>
      <c r="C530" s="749" t="s">
        <v>607</v>
      </c>
      <c r="D530" s="750" t="s">
        <v>608</v>
      </c>
      <c r="E530" s="751">
        <v>50113001</v>
      </c>
      <c r="F530" s="750" t="s">
        <v>613</v>
      </c>
      <c r="G530" s="749" t="s">
        <v>614</v>
      </c>
      <c r="H530" s="749">
        <v>216900</v>
      </c>
      <c r="I530" s="749">
        <v>216900</v>
      </c>
      <c r="J530" s="749" t="s">
        <v>1381</v>
      </c>
      <c r="K530" s="749" t="s">
        <v>1382</v>
      </c>
      <c r="L530" s="752">
        <v>701.23428571428553</v>
      </c>
      <c r="M530" s="752">
        <v>203</v>
      </c>
      <c r="N530" s="753">
        <v>142350.55999999997</v>
      </c>
    </row>
    <row r="531" spans="1:14" ht="14.4" customHeight="1" x14ac:dyDescent="0.3">
      <c r="A531" s="747" t="s">
        <v>585</v>
      </c>
      <c r="B531" s="748" t="s">
        <v>586</v>
      </c>
      <c r="C531" s="749" t="s">
        <v>607</v>
      </c>
      <c r="D531" s="750" t="s">
        <v>608</v>
      </c>
      <c r="E531" s="751">
        <v>50113001</v>
      </c>
      <c r="F531" s="750" t="s">
        <v>613</v>
      </c>
      <c r="G531" s="749" t="s">
        <v>626</v>
      </c>
      <c r="H531" s="749">
        <v>107981</v>
      </c>
      <c r="I531" s="749">
        <v>7981</v>
      </c>
      <c r="J531" s="749" t="s">
        <v>962</v>
      </c>
      <c r="K531" s="749" t="s">
        <v>963</v>
      </c>
      <c r="L531" s="752">
        <v>50.654018691588796</v>
      </c>
      <c r="M531" s="752">
        <v>214</v>
      </c>
      <c r="N531" s="753">
        <v>10839.960000000003</v>
      </c>
    </row>
    <row r="532" spans="1:14" ht="14.4" customHeight="1" x14ac:dyDescent="0.3">
      <c r="A532" s="747" t="s">
        <v>585</v>
      </c>
      <c r="B532" s="748" t="s">
        <v>586</v>
      </c>
      <c r="C532" s="749" t="s">
        <v>607</v>
      </c>
      <c r="D532" s="750" t="s">
        <v>608</v>
      </c>
      <c r="E532" s="751">
        <v>50113001</v>
      </c>
      <c r="F532" s="750" t="s">
        <v>613</v>
      </c>
      <c r="G532" s="749" t="s">
        <v>626</v>
      </c>
      <c r="H532" s="749">
        <v>155823</v>
      </c>
      <c r="I532" s="749">
        <v>55823</v>
      </c>
      <c r="J532" s="749" t="s">
        <v>962</v>
      </c>
      <c r="K532" s="749" t="s">
        <v>964</v>
      </c>
      <c r="L532" s="752">
        <v>33.47</v>
      </c>
      <c r="M532" s="752">
        <v>7</v>
      </c>
      <c r="N532" s="753">
        <v>234.29</v>
      </c>
    </row>
    <row r="533" spans="1:14" ht="14.4" customHeight="1" x14ac:dyDescent="0.3">
      <c r="A533" s="747" t="s">
        <v>585</v>
      </c>
      <c r="B533" s="748" t="s">
        <v>586</v>
      </c>
      <c r="C533" s="749" t="s">
        <v>607</v>
      </c>
      <c r="D533" s="750" t="s">
        <v>608</v>
      </c>
      <c r="E533" s="751">
        <v>50113001</v>
      </c>
      <c r="F533" s="750" t="s">
        <v>613</v>
      </c>
      <c r="G533" s="749" t="s">
        <v>626</v>
      </c>
      <c r="H533" s="749">
        <v>155824</v>
      </c>
      <c r="I533" s="749">
        <v>55824</v>
      </c>
      <c r="J533" s="749" t="s">
        <v>962</v>
      </c>
      <c r="K533" s="749" t="s">
        <v>965</v>
      </c>
      <c r="L533" s="752">
        <v>50.640000000000008</v>
      </c>
      <c r="M533" s="752">
        <v>3</v>
      </c>
      <c r="N533" s="753">
        <v>151.92000000000002</v>
      </c>
    </row>
    <row r="534" spans="1:14" ht="14.4" customHeight="1" x14ac:dyDescent="0.3">
      <c r="A534" s="747" t="s">
        <v>585</v>
      </c>
      <c r="B534" s="748" t="s">
        <v>586</v>
      </c>
      <c r="C534" s="749" t="s">
        <v>607</v>
      </c>
      <c r="D534" s="750" t="s">
        <v>608</v>
      </c>
      <c r="E534" s="751">
        <v>50113001</v>
      </c>
      <c r="F534" s="750" t="s">
        <v>613</v>
      </c>
      <c r="G534" s="749" t="s">
        <v>626</v>
      </c>
      <c r="H534" s="749">
        <v>126786</v>
      </c>
      <c r="I534" s="749">
        <v>26786</v>
      </c>
      <c r="J534" s="749" t="s">
        <v>966</v>
      </c>
      <c r="K534" s="749" t="s">
        <v>967</v>
      </c>
      <c r="L534" s="752">
        <v>406.90692307692314</v>
      </c>
      <c r="M534" s="752">
        <v>13</v>
      </c>
      <c r="N534" s="753">
        <v>5289.7900000000009</v>
      </c>
    </row>
    <row r="535" spans="1:14" ht="14.4" customHeight="1" x14ac:dyDescent="0.3">
      <c r="A535" s="747" t="s">
        <v>585</v>
      </c>
      <c r="B535" s="748" t="s">
        <v>586</v>
      </c>
      <c r="C535" s="749" t="s">
        <v>607</v>
      </c>
      <c r="D535" s="750" t="s">
        <v>608</v>
      </c>
      <c r="E535" s="751">
        <v>50113001</v>
      </c>
      <c r="F535" s="750" t="s">
        <v>613</v>
      </c>
      <c r="G535" s="749" t="s">
        <v>626</v>
      </c>
      <c r="H535" s="749">
        <v>29449</v>
      </c>
      <c r="I535" s="749">
        <v>29449</v>
      </c>
      <c r="J535" s="749" t="s">
        <v>1383</v>
      </c>
      <c r="K535" s="749" t="s">
        <v>1384</v>
      </c>
      <c r="L535" s="752">
        <v>30896.459285714285</v>
      </c>
      <c r="M535" s="752">
        <v>14</v>
      </c>
      <c r="N535" s="753">
        <v>432550.43</v>
      </c>
    </row>
    <row r="536" spans="1:14" ht="14.4" customHeight="1" x14ac:dyDescent="0.3">
      <c r="A536" s="747" t="s">
        <v>585</v>
      </c>
      <c r="B536" s="748" t="s">
        <v>586</v>
      </c>
      <c r="C536" s="749" t="s">
        <v>607</v>
      </c>
      <c r="D536" s="750" t="s">
        <v>608</v>
      </c>
      <c r="E536" s="751">
        <v>50113001</v>
      </c>
      <c r="F536" s="750" t="s">
        <v>613</v>
      </c>
      <c r="G536" s="749" t="s">
        <v>626</v>
      </c>
      <c r="H536" s="749">
        <v>187607</v>
      </c>
      <c r="I536" s="749">
        <v>187607</v>
      </c>
      <c r="J536" s="749" t="s">
        <v>968</v>
      </c>
      <c r="K536" s="749" t="s">
        <v>969</v>
      </c>
      <c r="L536" s="752">
        <v>273.90000000000003</v>
      </c>
      <c r="M536" s="752">
        <v>9</v>
      </c>
      <c r="N536" s="753">
        <v>2465.1000000000004</v>
      </c>
    </row>
    <row r="537" spans="1:14" ht="14.4" customHeight="1" x14ac:dyDescent="0.3">
      <c r="A537" s="747" t="s">
        <v>585</v>
      </c>
      <c r="B537" s="748" t="s">
        <v>586</v>
      </c>
      <c r="C537" s="749" t="s">
        <v>607</v>
      </c>
      <c r="D537" s="750" t="s">
        <v>608</v>
      </c>
      <c r="E537" s="751">
        <v>50113001</v>
      </c>
      <c r="F537" s="750" t="s">
        <v>613</v>
      </c>
      <c r="G537" s="749" t="s">
        <v>614</v>
      </c>
      <c r="H537" s="749">
        <v>100874</v>
      </c>
      <c r="I537" s="749">
        <v>874</v>
      </c>
      <c r="J537" s="749" t="s">
        <v>1385</v>
      </c>
      <c r="K537" s="749" t="s">
        <v>1386</v>
      </c>
      <c r="L537" s="752">
        <v>50.561785714285705</v>
      </c>
      <c r="M537" s="752">
        <v>28</v>
      </c>
      <c r="N537" s="753">
        <v>1415.7299999999998</v>
      </c>
    </row>
    <row r="538" spans="1:14" ht="14.4" customHeight="1" x14ac:dyDescent="0.3">
      <c r="A538" s="747" t="s">
        <v>585</v>
      </c>
      <c r="B538" s="748" t="s">
        <v>586</v>
      </c>
      <c r="C538" s="749" t="s">
        <v>607</v>
      </c>
      <c r="D538" s="750" t="s">
        <v>608</v>
      </c>
      <c r="E538" s="751">
        <v>50113001</v>
      </c>
      <c r="F538" s="750" t="s">
        <v>613</v>
      </c>
      <c r="G538" s="749" t="s">
        <v>614</v>
      </c>
      <c r="H538" s="749">
        <v>200863</v>
      </c>
      <c r="I538" s="749">
        <v>200863</v>
      </c>
      <c r="J538" s="749" t="s">
        <v>1387</v>
      </c>
      <c r="K538" s="749" t="s">
        <v>1388</v>
      </c>
      <c r="L538" s="752">
        <v>85.583750000000009</v>
      </c>
      <c r="M538" s="752">
        <v>8</v>
      </c>
      <c r="N538" s="753">
        <v>684.67000000000007</v>
      </c>
    </row>
    <row r="539" spans="1:14" ht="14.4" customHeight="1" x14ac:dyDescent="0.3">
      <c r="A539" s="747" t="s">
        <v>585</v>
      </c>
      <c r="B539" s="748" t="s">
        <v>586</v>
      </c>
      <c r="C539" s="749" t="s">
        <v>607</v>
      </c>
      <c r="D539" s="750" t="s">
        <v>608</v>
      </c>
      <c r="E539" s="751">
        <v>50113001</v>
      </c>
      <c r="F539" s="750" t="s">
        <v>613</v>
      </c>
      <c r="G539" s="749" t="s">
        <v>614</v>
      </c>
      <c r="H539" s="749">
        <v>214912</v>
      </c>
      <c r="I539" s="749">
        <v>214912</v>
      </c>
      <c r="J539" s="749" t="s">
        <v>1389</v>
      </c>
      <c r="K539" s="749" t="s">
        <v>1390</v>
      </c>
      <c r="L539" s="752">
        <v>128.91000000000003</v>
      </c>
      <c r="M539" s="752">
        <v>5</v>
      </c>
      <c r="N539" s="753">
        <v>644.55000000000018</v>
      </c>
    </row>
    <row r="540" spans="1:14" ht="14.4" customHeight="1" x14ac:dyDescent="0.3">
      <c r="A540" s="747" t="s">
        <v>585</v>
      </c>
      <c r="B540" s="748" t="s">
        <v>586</v>
      </c>
      <c r="C540" s="749" t="s">
        <v>607</v>
      </c>
      <c r="D540" s="750" t="s">
        <v>608</v>
      </c>
      <c r="E540" s="751">
        <v>50113001</v>
      </c>
      <c r="F540" s="750" t="s">
        <v>613</v>
      </c>
      <c r="G540" s="749" t="s">
        <v>626</v>
      </c>
      <c r="H540" s="749">
        <v>850729</v>
      </c>
      <c r="I540" s="749">
        <v>157875</v>
      </c>
      <c r="J540" s="749" t="s">
        <v>972</v>
      </c>
      <c r="K540" s="749" t="s">
        <v>973</v>
      </c>
      <c r="L540" s="752">
        <v>225.5</v>
      </c>
      <c r="M540" s="752">
        <v>8</v>
      </c>
      <c r="N540" s="753">
        <v>1804</v>
      </c>
    </row>
    <row r="541" spans="1:14" ht="14.4" customHeight="1" x14ac:dyDescent="0.3">
      <c r="A541" s="747" t="s">
        <v>585</v>
      </c>
      <c r="B541" s="748" t="s">
        <v>586</v>
      </c>
      <c r="C541" s="749" t="s">
        <v>607</v>
      </c>
      <c r="D541" s="750" t="s">
        <v>608</v>
      </c>
      <c r="E541" s="751">
        <v>50113001</v>
      </c>
      <c r="F541" s="750" t="s">
        <v>613</v>
      </c>
      <c r="G541" s="749" t="s">
        <v>614</v>
      </c>
      <c r="H541" s="749">
        <v>849941</v>
      </c>
      <c r="I541" s="749">
        <v>162142</v>
      </c>
      <c r="J541" s="749" t="s">
        <v>974</v>
      </c>
      <c r="K541" s="749" t="s">
        <v>976</v>
      </c>
      <c r="L541" s="752">
        <v>29.72</v>
      </c>
      <c r="M541" s="752">
        <v>3</v>
      </c>
      <c r="N541" s="753">
        <v>89.16</v>
      </c>
    </row>
    <row r="542" spans="1:14" ht="14.4" customHeight="1" x14ac:dyDescent="0.3">
      <c r="A542" s="747" t="s">
        <v>585</v>
      </c>
      <c r="B542" s="748" t="s">
        <v>586</v>
      </c>
      <c r="C542" s="749" t="s">
        <v>607</v>
      </c>
      <c r="D542" s="750" t="s">
        <v>608</v>
      </c>
      <c r="E542" s="751">
        <v>50113001</v>
      </c>
      <c r="F542" s="750" t="s">
        <v>613</v>
      </c>
      <c r="G542" s="749" t="s">
        <v>626</v>
      </c>
      <c r="H542" s="749">
        <v>844651</v>
      </c>
      <c r="I542" s="749">
        <v>101205</v>
      </c>
      <c r="J542" s="749" t="s">
        <v>991</v>
      </c>
      <c r="K542" s="749" t="s">
        <v>1271</v>
      </c>
      <c r="L542" s="752">
        <v>86.079999999999956</v>
      </c>
      <c r="M542" s="752">
        <v>2</v>
      </c>
      <c r="N542" s="753">
        <v>172.15999999999991</v>
      </c>
    </row>
    <row r="543" spans="1:14" ht="14.4" customHeight="1" x14ac:dyDescent="0.3">
      <c r="A543" s="747" t="s">
        <v>585</v>
      </c>
      <c r="B543" s="748" t="s">
        <v>586</v>
      </c>
      <c r="C543" s="749" t="s">
        <v>607</v>
      </c>
      <c r="D543" s="750" t="s">
        <v>608</v>
      </c>
      <c r="E543" s="751">
        <v>50113001</v>
      </c>
      <c r="F543" s="750" t="s">
        <v>613</v>
      </c>
      <c r="G543" s="749" t="s">
        <v>626</v>
      </c>
      <c r="H543" s="749">
        <v>849831</v>
      </c>
      <c r="I543" s="749">
        <v>162008</v>
      </c>
      <c r="J543" s="749" t="s">
        <v>993</v>
      </c>
      <c r="K543" s="749" t="s">
        <v>937</v>
      </c>
      <c r="L543" s="752">
        <v>170.85000000000002</v>
      </c>
      <c r="M543" s="752">
        <v>1</v>
      </c>
      <c r="N543" s="753">
        <v>170.85000000000002</v>
      </c>
    </row>
    <row r="544" spans="1:14" ht="14.4" customHeight="1" x14ac:dyDescent="0.3">
      <c r="A544" s="747" t="s">
        <v>585</v>
      </c>
      <c r="B544" s="748" t="s">
        <v>586</v>
      </c>
      <c r="C544" s="749" t="s">
        <v>607</v>
      </c>
      <c r="D544" s="750" t="s">
        <v>608</v>
      </c>
      <c r="E544" s="751">
        <v>50113001</v>
      </c>
      <c r="F544" s="750" t="s">
        <v>613</v>
      </c>
      <c r="G544" s="749" t="s">
        <v>626</v>
      </c>
      <c r="H544" s="749">
        <v>846338</v>
      </c>
      <c r="I544" s="749">
        <v>122685</v>
      </c>
      <c r="J544" s="749" t="s">
        <v>994</v>
      </c>
      <c r="K544" s="749" t="s">
        <v>937</v>
      </c>
      <c r="L544" s="752">
        <v>116.04499999999999</v>
      </c>
      <c r="M544" s="752">
        <v>2</v>
      </c>
      <c r="N544" s="753">
        <v>232.08999999999997</v>
      </c>
    </row>
    <row r="545" spans="1:14" ht="14.4" customHeight="1" x14ac:dyDescent="0.3">
      <c r="A545" s="747" t="s">
        <v>585</v>
      </c>
      <c r="B545" s="748" t="s">
        <v>586</v>
      </c>
      <c r="C545" s="749" t="s">
        <v>607</v>
      </c>
      <c r="D545" s="750" t="s">
        <v>608</v>
      </c>
      <c r="E545" s="751">
        <v>50113001</v>
      </c>
      <c r="F545" s="750" t="s">
        <v>613</v>
      </c>
      <c r="G545" s="749" t="s">
        <v>626</v>
      </c>
      <c r="H545" s="749">
        <v>844738</v>
      </c>
      <c r="I545" s="749">
        <v>101227</v>
      </c>
      <c r="J545" s="749" t="s">
        <v>995</v>
      </c>
      <c r="K545" s="749" t="s">
        <v>903</v>
      </c>
      <c r="L545" s="752">
        <v>162.79</v>
      </c>
      <c r="M545" s="752">
        <v>1</v>
      </c>
      <c r="N545" s="753">
        <v>162.79</v>
      </c>
    </row>
    <row r="546" spans="1:14" ht="14.4" customHeight="1" x14ac:dyDescent="0.3">
      <c r="A546" s="747" t="s">
        <v>585</v>
      </c>
      <c r="B546" s="748" t="s">
        <v>586</v>
      </c>
      <c r="C546" s="749" t="s">
        <v>607</v>
      </c>
      <c r="D546" s="750" t="s">
        <v>608</v>
      </c>
      <c r="E546" s="751">
        <v>50113001</v>
      </c>
      <c r="F546" s="750" t="s">
        <v>613</v>
      </c>
      <c r="G546" s="749" t="s">
        <v>587</v>
      </c>
      <c r="H546" s="749">
        <v>118175</v>
      </c>
      <c r="I546" s="749">
        <v>18175</v>
      </c>
      <c r="J546" s="749" t="s">
        <v>997</v>
      </c>
      <c r="K546" s="749" t="s">
        <v>1391</v>
      </c>
      <c r="L546" s="752">
        <v>851.4000000000002</v>
      </c>
      <c r="M546" s="752">
        <v>63</v>
      </c>
      <c r="N546" s="753">
        <v>53638.200000000012</v>
      </c>
    </row>
    <row r="547" spans="1:14" ht="14.4" customHeight="1" x14ac:dyDescent="0.3">
      <c r="A547" s="747" t="s">
        <v>585</v>
      </c>
      <c r="B547" s="748" t="s">
        <v>586</v>
      </c>
      <c r="C547" s="749" t="s">
        <v>607</v>
      </c>
      <c r="D547" s="750" t="s">
        <v>608</v>
      </c>
      <c r="E547" s="751">
        <v>50113001</v>
      </c>
      <c r="F547" s="750" t="s">
        <v>613</v>
      </c>
      <c r="G547" s="749" t="s">
        <v>614</v>
      </c>
      <c r="H547" s="749">
        <v>129027</v>
      </c>
      <c r="I547" s="749">
        <v>129027</v>
      </c>
      <c r="J547" s="749" t="s">
        <v>1392</v>
      </c>
      <c r="K547" s="749" t="s">
        <v>1393</v>
      </c>
      <c r="L547" s="752">
        <v>841.5</v>
      </c>
      <c r="M547" s="752">
        <v>1</v>
      </c>
      <c r="N547" s="753">
        <v>841.5</v>
      </c>
    </row>
    <row r="548" spans="1:14" ht="14.4" customHeight="1" x14ac:dyDescent="0.3">
      <c r="A548" s="747" t="s">
        <v>585</v>
      </c>
      <c r="B548" s="748" t="s">
        <v>586</v>
      </c>
      <c r="C548" s="749" t="s">
        <v>607</v>
      </c>
      <c r="D548" s="750" t="s">
        <v>608</v>
      </c>
      <c r="E548" s="751">
        <v>50113001</v>
      </c>
      <c r="F548" s="750" t="s">
        <v>613</v>
      </c>
      <c r="G548" s="749" t="s">
        <v>614</v>
      </c>
      <c r="H548" s="749">
        <v>113373</v>
      </c>
      <c r="I548" s="749">
        <v>154858</v>
      </c>
      <c r="J548" s="749" t="s">
        <v>1394</v>
      </c>
      <c r="K548" s="749" t="s">
        <v>1395</v>
      </c>
      <c r="L548" s="752">
        <v>257.89999999999998</v>
      </c>
      <c r="M548" s="752">
        <v>31</v>
      </c>
      <c r="N548" s="753">
        <v>7994.9</v>
      </c>
    </row>
    <row r="549" spans="1:14" ht="14.4" customHeight="1" x14ac:dyDescent="0.3">
      <c r="A549" s="747" t="s">
        <v>585</v>
      </c>
      <c r="B549" s="748" t="s">
        <v>586</v>
      </c>
      <c r="C549" s="749" t="s">
        <v>607</v>
      </c>
      <c r="D549" s="750" t="s">
        <v>608</v>
      </c>
      <c r="E549" s="751">
        <v>50113001</v>
      </c>
      <c r="F549" s="750" t="s">
        <v>613</v>
      </c>
      <c r="G549" s="749" t="s">
        <v>614</v>
      </c>
      <c r="H549" s="749">
        <v>187721</v>
      </c>
      <c r="I549" s="749">
        <v>87721</v>
      </c>
      <c r="J549" s="749" t="s">
        <v>1396</v>
      </c>
      <c r="K549" s="749" t="s">
        <v>1397</v>
      </c>
      <c r="L549" s="752">
        <v>59.44</v>
      </c>
      <c r="M549" s="752">
        <v>8</v>
      </c>
      <c r="N549" s="753">
        <v>475.52</v>
      </c>
    </row>
    <row r="550" spans="1:14" ht="14.4" customHeight="1" x14ac:dyDescent="0.3">
      <c r="A550" s="747" t="s">
        <v>585</v>
      </c>
      <c r="B550" s="748" t="s">
        <v>586</v>
      </c>
      <c r="C550" s="749" t="s">
        <v>607</v>
      </c>
      <c r="D550" s="750" t="s">
        <v>608</v>
      </c>
      <c r="E550" s="751">
        <v>50113001</v>
      </c>
      <c r="F550" s="750" t="s">
        <v>613</v>
      </c>
      <c r="G550" s="749" t="s">
        <v>614</v>
      </c>
      <c r="H550" s="749">
        <v>144357</v>
      </c>
      <c r="I550" s="749">
        <v>44357</v>
      </c>
      <c r="J550" s="749" t="s">
        <v>1398</v>
      </c>
      <c r="K550" s="749" t="s">
        <v>1399</v>
      </c>
      <c r="L550" s="752">
        <v>3569.28</v>
      </c>
      <c r="M550" s="752">
        <v>1</v>
      </c>
      <c r="N550" s="753">
        <v>3569.28</v>
      </c>
    </row>
    <row r="551" spans="1:14" ht="14.4" customHeight="1" x14ac:dyDescent="0.3">
      <c r="A551" s="747" t="s">
        <v>585</v>
      </c>
      <c r="B551" s="748" t="s">
        <v>586</v>
      </c>
      <c r="C551" s="749" t="s">
        <v>607</v>
      </c>
      <c r="D551" s="750" t="s">
        <v>608</v>
      </c>
      <c r="E551" s="751">
        <v>50113001</v>
      </c>
      <c r="F551" s="750" t="s">
        <v>613</v>
      </c>
      <c r="G551" s="749" t="s">
        <v>614</v>
      </c>
      <c r="H551" s="749">
        <v>118305</v>
      </c>
      <c r="I551" s="749">
        <v>18305</v>
      </c>
      <c r="J551" s="749" t="s">
        <v>1004</v>
      </c>
      <c r="K551" s="749" t="s">
        <v>1006</v>
      </c>
      <c r="L551" s="752">
        <v>242</v>
      </c>
      <c r="M551" s="752">
        <v>215</v>
      </c>
      <c r="N551" s="753">
        <v>52030</v>
      </c>
    </row>
    <row r="552" spans="1:14" ht="14.4" customHeight="1" x14ac:dyDescent="0.3">
      <c r="A552" s="747" t="s">
        <v>585</v>
      </c>
      <c r="B552" s="748" t="s">
        <v>586</v>
      </c>
      <c r="C552" s="749" t="s">
        <v>607</v>
      </c>
      <c r="D552" s="750" t="s">
        <v>608</v>
      </c>
      <c r="E552" s="751">
        <v>50113001</v>
      </c>
      <c r="F552" s="750" t="s">
        <v>613</v>
      </c>
      <c r="G552" s="749" t="s">
        <v>614</v>
      </c>
      <c r="H552" s="749">
        <v>159357</v>
      </c>
      <c r="I552" s="749">
        <v>59357</v>
      </c>
      <c r="J552" s="749" t="s">
        <v>1007</v>
      </c>
      <c r="K552" s="749" t="s">
        <v>1008</v>
      </c>
      <c r="L552" s="752">
        <v>188.87999999999997</v>
      </c>
      <c r="M552" s="752">
        <v>7</v>
      </c>
      <c r="N552" s="753">
        <v>1322.1599999999999</v>
      </c>
    </row>
    <row r="553" spans="1:14" ht="14.4" customHeight="1" x14ac:dyDescent="0.3">
      <c r="A553" s="747" t="s">
        <v>585</v>
      </c>
      <c r="B553" s="748" t="s">
        <v>586</v>
      </c>
      <c r="C553" s="749" t="s">
        <v>607</v>
      </c>
      <c r="D553" s="750" t="s">
        <v>608</v>
      </c>
      <c r="E553" s="751">
        <v>50113001</v>
      </c>
      <c r="F553" s="750" t="s">
        <v>613</v>
      </c>
      <c r="G553" s="749" t="s">
        <v>614</v>
      </c>
      <c r="H553" s="749">
        <v>114989</v>
      </c>
      <c r="I553" s="749">
        <v>14989</v>
      </c>
      <c r="J553" s="749" t="s">
        <v>1400</v>
      </c>
      <c r="K553" s="749" t="s">
        <v>1401</v>
      </c>
      <c r="L553" s="752">
        <v>86.413333333333355</v>
      </c>
      <c r="M553" s="752">
        <v>3</v>
      </c>
      <c r="N553" s="753">
        <v>259.24000000000007</v>
      </c>
    </row>
    <row r="554" spans="1:14" ht="14.4" customHeight="1" x14ac:dyDescent="0.3">
      <c r="A554" s="747" t="s">
        <v>585</v>
      </c>
      <c r="B554" s="748" t="s">
        <v>586</v>
      </c>
      <c r="C554" s="749" t="s">
        <v>607</v>
      </c>
      <c r="D554" s="750" t="s">
        <v>608</v>
      </c>
      <c r="E554" s="751">
        <v>50113001</v>
      </c>
      <c r="F554" s="750" t="s">
        <v>613</v>
      </c>
      <c r="G554" s="749" t="s">
        <v>614</v>
      </c>
      <c r="H554" s="749">
        <v>114957</v>
      </c>
      <c r="I554" s="749">
        <v>14957</v>
      </c>
      <c r="J554" s="749" t="s">
        <v>1402</v>
      </c>
      <c r="K554" s="749" t="s">
        <v>1403</v>
      </c>
      <c r="L554" s="752">
        <v>40.07</v>
      </c>
      <c r="M554" s="752">
        <v>1</v>
      </c>
      <c r="N554" s="753">
        <v>40.07</v>
      </c>
    </row>
    <row r="555" spans="1:14" ht="14.4" customHeight="1" x14ac:dyDescent="0.3">
      <c r="A555" s="747" t="s">
        <v>585</v>
      </c>
      <c r="B555" s="748" t="s">
        <v>586</v>
      </c>
      <c r="C555" s="749" t="s">
        <v>607</v>
      </c>
      <c r="D555" s="750" t="s">
        <v>608</v>
      </c>
      <c r="E555" s="751">
        <v>50113001</v>
      </c>
      <c r="F555" s="750" t="s">
        <v>613</v>
      </c>
      <c r="G555" s="749" t="s">
        <v>626</v>
      </c>
      <c r="H555" s="749">
        <v>846853</v>
      </c>
      <c r="I555" s="749">
        <v>124418</v>
      </c>
      <c r="J555" s="749" t="s">
        <v>1404</v>
      </c>
      <c r="K555" s="749" t="s">
        <v>1405</v>
      </c>
      <c r="L555" s="752">
        <v>715</v>
      </c>
      <c r="M555" s="752">
        <v>7</v>
      </c>
      <c r="N555" s="753">
        <v>5005</v>
      </c>
    </row>
    <row r="556" spans="1:14" ht="14.4" customHeight="1" x14ac:dyDescent="0.3">
      <c r="A556" s="747" t="s">
        <v>585</v>
      </c>
      <c r="B556" s="748" t="s">
        <v>586</v>
      </c>
      <c r="C556" s="749" t="s">
        <v>607</v>
      </c>
      <c r="D556" s="750" t="s">
        <v>608</v>
      </c>
      <c r="E556" s="751">
        <v>50113001</v>
      </c>
      <c r="F556" s="750" t="s">
        <v>613</v>
      </c>
      <c r="G556" s="749" t="s">
        <v>614</v>
      </c>
      <c r="H556" s="749">
        <v>192086</v>
      </c>
      <c r="I556" s="749">
        <v>92086</v>
      </c>
      <c r="J556" s="749" t="s">
        <v>1020</v>
      </c>
      <c r="K556" s="749" t="s">
        <v>1021</v>
      </c>
      <c r="L556" s="752">
        <v>134.08500000000001</v>
      </c>
      <c r="M556" s="752">
        <v>2</v>
      </c>
      <c r="N556" s="753">
        <v>268.17</v>
      </c>
    </row>
    <row r="557" spans="1:14" ht="14.4" customHeight="1" x14ac:dyDescent="0.3">
      <c r="A557" s="747" t="s">
        <v>585</v>
      </c>
      <c r="B557" s="748" t="s">
        <v>586</v>
      </c>
      <c r="C557" s="749" t="s">
        <v>607</v>
      </c>
      <c r="D557" s="750" t="s">
        <v>608</v>
      </c>
      <c r="E557" s="751">
        <v>50113001</v>
      </c>
      <c r="F557" s="750" t="s">
        <v>613</v>
      </c>
      <c r="G557" s="749" t="s">
        <v>614</v>
      </c>
      <c r="H557" s="749">
        <v>847940</v>
      </c>
      <c r="I557" s="749">
        <v>155338</v>
      </c>
      <c r="J557" s="749" t="s">
        <v>1406</v>
      </c>
      <c r="K557" s="749" t="s">
        <v>1407</v>
      </c>
      <c r="L557" s="752">
        <v>17365.731052631581</v>
      </c>
      <c r="M557" s="752">
        <v>19</v>
      </c>
      <c r="N557" s="753">
        <v>329948.89</v>
      </c>
    </row>
    <row r="558" spans="1:14" ht="14.4" customHeight="1" x14ac:dyDescent="0.3">
      <c r="A558" s="747" t="s">
        <v>585</v>
      </c>
      <c r="B558" s="748" t="s">
        <v>586</v>
      </c>
      <c r="C558" s="749" t="s">
        <v>607</v>
      </c>
      <c r="D558" s="750" t="s">
        <v>608</v>
      </c>
      <c r="E558" s="751">
        <v>50113001</v>
      </c>
      <c r="F558" s="750" t="s">
        <v>613</v>
      </c>
      <c r="G558" s="749" t="s">
        <v>614</v>
      </c>
      <c r="H558" s="749">
        <v>159941</v>
      </c>
      <c r="I558" s="749">
        <v>59941</v>
      </c>
      <c r="J558" s="749" t="s">
        <v>1408</v>
      </c>
      <c r="K558" s="749" t="s">
        <v>1409</v>
      </c>
      <c r="L558" s="752">
        <v>231.80000000000007</v>
      </c>
      <c r="M558" s="752">
        <v>2</v>
      </c>
      <c r="N558" s="753">
        <v>463.60000000000014</v>
      </c>
    </row>
    <row r="559" spans="1:14" ht="14.4" customHeight="1" x14ac:dyDescent="0.3">
      <c r="A559" s="747" t="s">
        <v>585</v>
      </c>
      <c r="B559" s="748" t="s">
        <v>586</v>
      </c>
      <c r="C559" s="749" t="s">
        <v>607</v>
      </c>
      <c r="D559" s="750" t="s">
        <v>608</v>
      </c>
      <c r="E559" s="751">
        <v>50113001</v>
      </c>
      <c r="F559" s="750" t="s">
        <v>613</v>
      </c>
      <c r="G559" s="749" t="s">
        <v>626</v>
      </c>
      <c r="H559" s="749">
        <v>109709</v>
      </c>
      <c r="I559" s="749">
        <v>9709</v>
      </c>
      <c r="J559" s="749" t="s">
        <v>1030</v>
      </c>
      <c r="K559" s="749" t="s">
        <v>1031</v>
      </c>
      <c r="L559" s="752">
        <v>85.89</v>
      </c>
      <c r="M559" s="752">
        <v>6</v>
      </c>
      <c r="N559" s="753">
        <v>515.34</v>
      </c>
    </row>
    <row r="560" spans="1:14" ht="14.4" customHeight="1" x14ac:dyDescent="0.3">
      <c r="A560" s="747" t="s">
        <v>585</v>
      </c>
      <c r="B560" s="748" t="s">
        <v>586</v>
      </c>
      <c r="C560" s="749" t="s">
        <v>607</v>
      </c>
      <c r="D560" s="750" t="s">
        <v>608</v>
      </c>
      <c r="E560" s="751">
        <v>50113001</v>
      </c>
      <c r="F560" s="750" t="s">
        <v>613</v>
      </c>
      <c r="G560" s="749" t="s">
        <v>626</v>
      </c>
      <c r="H560" s="749">
        <v>109710</v>
      </c>
      <c r="I560" s="749">
        <v>9710</v>
      </c>
      <c r="J560" s="749" t="s">
        <v>1030</v>
      </c>
      <c r="K560" s="749" t="s">
        <v>1410</v>
      </c>
      <c r="L560" s="752">
        <v>67.349999999999994</v>
      </c>
      <c r="M560" s="752">
        <v>1</v>
      </c>
      <c r="N560" s="753">
        <v>67.349999999999994</v>
      </c>
    </row>
    <row r="561" spans="1:14" ht="14.4" customHeight="1" x14ac:dyDescent="0.3">
      <c r="A561" s="747" t="s">
        <v>585</v>
      </c>
      <c r="B561" s="748" t="s">
        <v>586</v>
      </c>
      <c r="C561" s="749" t="s">
        <v>607</v>
      </c>
      <c r="D561" s="750" t="s">
        <v>608</v>
      </c>
      <c r="E561" s="751">
        <v>50113001</v>
      </c>
      <c r="F561" s="750" t="s">
        <v>613</v>
      </c>
      <c r="G561" s="749" t="s">
        <v>626</v>
      </c>
      <c r="H561" s="749">
        <v>109711</v>
      </c>
      <c r="I561" s="749">
        <v>9711</v>
      </c>
      <c r="J561" s="749" t="s">
        <v>1030</v>
      </c>
      <c r="K561" s="749" t="s">
        <v>1411</v>
      </c>
      <c r="L561" s="752">
        <v>170.49999999999997</v>
      </c>
      <c r="M561" s="752">
        <v>2</v>
      </c>
      <c r="N561" s="753">
        <v>340.99999999999994</v>
      </c>
    </row>
    <row r="562" spans="1:14" ht="14.4" customHeight="1" x14ac:dyDescent="0.3">
      <c r="A562" s="747" t="s">
        <v>585</v>
      </c>
      <c r="B562" s="748" t="s">
        <v>586</v>
      </c>
      <c r="C562" s="749" t="s">
        <v>607</v>
      </c>
      <c r="D562" s="750" t="s">
        <v>608</v>
      </c>
      <c r="E562" s="751">
        <v>50113001</v>
      </c>
      <c r="F562" s="750" t="s">
        <v>613</v>
      </c>
      <c r="G562" s="749" t="s">
        <v>626</v>
      </c>
      <c r="H562" s="749">
        <v>194882</v>
      </c>
      <c r="I562" s="749">
        <v>94882</v>
      </c>
      <c r="J562" s="749" t="s">
        <v>1030</v>
      </c>
      <c r="K562" s="749" t="s">
        <v>1412</v>
      </c>
      <c r="L562" s="752">
        <v>165.60999999999999</v>
      </c>
      <c r="M562" s="752">
        <v>5</v>
      </c>
      <c r="N562" s="753">
        <v>828.05</v>
      </c>
    </row>
    <row r="563" spans="1:14" ht="14.4" customHeight="1" x14ac:dyDescent="0.3">
      <c r="A563" s="747" t="s">
        <v>585</v>
      </c>
      <c r="B563" s="748" t="s">
        <v>586</v>
      </c>
      <c r="C563" s="749" t="s">
        <v>607</v>
      </c>
      <c r="D563" s="750" t="s">
        <v>608</v>
      </c>
      <c r="E563" s="751">
        <v>50113001</v>
      </c>
      <c r="F563" s="750" t="s">
        <v>613</v>
      </c>
      <c r="G563" s="749" t="s">
        <v>614</v>
      </c>
      <c r="H563" s="749">
        <v>119653</v>
      </c>
      <c r="I563" s="749">
        <v>119653</v>
      </c>
      <c r="J563" s="749" t="s">
        <v>1034</v>
      </c>
      <c r="K563" s="749" t="s">
        <v>1035</v>
      </c>
      <c r="L563" s="752">
        <v>157.38</v>
      </c>
      <c r="M563" s="752">
        <v>2</v>
      </c>
      <c r="N563" s="753">
        <v>314.76</v>
      </c>
    </row>
    <row r="564" spans="1:14" ht="14.4" customHeight="1" x14ac:dyDescent="0.3">
      <c r="A564" s="747" t="s">
        <v>585</v>
      </c>
      <c r="B564" s="748" t="s">
        <v>586</v>
      </c>
      <c r="C564" s="749" t="s">
        <v>607</v>
      </c>
      <c r="D564" s="750" t="s">
        <v>608</v>
      </c>
      <c r="E564" s="751">
        <v>50113001</v>
      </c>
      <c r="F564" s="750" t="s">
        <v>613</v>
      </c>
      <c r="G564" s="749" t="s">
        <v>626</v>
      </c>
      <c r="H564" s="749">
        <v>848251</v>
      </c>
      <c r="I564" s="749">
        <v>122632</v>
      </c>
      <c r="J564" s="749" t="s">
        <v>1037</v>
      </c>
      <c r="K564" s="749" t="s">
        <v>1038</v>
      </c>
      <c r="L564" s="752">
        <v>210.46</v>
      </c>
      <c r="M564" s="752">
        <v>1</v>
      </c>
      <c r="N564" s="753">
        <v>210.46</v>
      </c>
    </row>
    <row r="565" spans="1:14" ht="14.4" customHeight="1" x14ac:dyDescent="0.3">
      <c r="A565" s="747" t="s">
        <v>585</v>
      </c>
      <c r="B565" s="748" t="s">
        <v>586</v>
      </c>
      <c r="C565" s="749" t="s">
        <v>607</v>
      </c>
      <c r="D565" s="750" t="s">
        <v>608</v>
      </c>
      <c r="E565" s="751">
        <v>50113001</v>
      </c>
      <c r="F565" s="750" t="s">
        <v>613</v>
      </c>
      <c r="G565" s="749" t="s">
        <v>614</v>
      </c>
      <c r="H565" s="749">
        <v>850445</v>
      </c>
      <c r="I565" s="749">
        <v>109810</v>
      </c>
      <c r="J565" s="749" t="s">
        <v>1413</v>
      </c>
      <c r="K565" s="749" t="s">
        <v>1414</v>
      </c>
      <c r="L565" s="752">
        <v>724.8</v>
      </c>
      <c r="M565" s="752">
        <v>1</v>
      </c>
      <c r="N565" s="753">
        <v>724.8</v>
      </c>
    </row>
    <row r="566" spans="1:14" ht="14.4" customHeight="1" x14ac:dyDescent="0.3">
      <c r="A566" s="747" t="s">
        <v>585</v>
      </c>
      <c r="B566" s="748" t="s">
        <v>586</v>
      </c>
      <c r="C566" s="749" t="s">
        <v>607</v>
      </c>
      <c r="D566" s="750" t="s">
        <v>608</v>
      </c>
      <c r="E566" s="751">
        <v>50113001</v>
      </c>
      <c r="F566" s="750" t="s">
        <v>613</v>
      </c>
      <c r="G566" s="749" t="s">
        <v>626</v>
      </c>
      <c r="H566" s="749">
        <v>130779</v>
      </c>
      <c r="I566" s="749">
        <v>30779</v>
      </c>
      <c r="J566" s="749" t="s">
        <v>1044</v>
      </c>
      <c r="K566" s="749" t="s">
        <v>1045</v>
      </c>
      <c r="L566" s="752">
        <v>147.76</v>
      </c>
      <c r="M566" s="752">
        <v>28</v>
      </c>
      <c r="N566" s="753">
        <v>4137.28</v>
      </c>
    </row>
    <row r="567" spans="1:14" ht="14.4" customHeight="1" x14ac:dyDescent="0.3">
      <c r="A567" s="747" t="s">
        <v>585</v>
      </c>
      <c r="B567" s="748" t="s">
        <v>586</v>
      </c>
      <c r="C567" s="749" t="s">
        <v>607</v>
      </c>
      <c r="D567" s="750" t="s">
        <v>608</v>
      </c>
      <c r="E567" s="751">
        <v>50113001</v>
      </c>
      <c r="F567" s="750" t="s">
        <v>613</v>
      </c>
      <c r="G567" s="749" t="s">
        <v>626</v>
      </c>
      <c r="H567" s="749">
        <v>121088</v>
      </c>
      <c r="I567" s="749">
        <v>21088</v>
      </c>
      <c r="J567" s="749" t="s">
        <v>1415</v>
      </c>
      <c r="K567" s="749" t="s">
        <v>1416</v>
      </c>
      <c r="L567" s="752">
        <v>685.39999999999986</v>
      </c>
      <c r="M567" s="752">
        <v>106</v>
      </c>
      <c r="N567" s="753">
        <v>72652.39999999998</v>
      </c>
    </row>
    <row r="568" spans="1:14" ht="14.4" customHeight="1" x14ac:dyDescent="0.3">
      <c r="A568" s="747" t="s">
        <v>585</v>
      </c>
      <c r="B568" s="748" t="s">
        <v>586</v>
      </c>
      <c r="C568" s="749" t="s">
        <v>607</v>
      </c>
      <c r="D568" s="750" t="s">
        <v>608</v>
      </c>
      <c r="E568" s="751">
        <v>50113001</v>
      </c>
      <c r="F568" s="750" t="s">
        <v>613</v>
      </c>
      <c r="G568" s="749" t="s">
        <v>614</v>
      </c>
      <c r="H568" s="749">
        <v>103688</v>
      </c>
      <c r="I568" s="749">
        <v>3688</v>
      </c>
      <c r="J568" s="749" t="s">
        <v>1047</v>
      </c>
      <c r="K568" s="749" t="s">
        <v>1048</v>
      </c>
      <c r="L568" s="752">
        <v>56.425555555555547</v>
      </c>
      <c r="M568" s="752">
        <v>9</v>
      </c>
      <c r="N568" s="753">
        <v>507.82999999999993</v>
      </c>
    </row>
    <row r="569" spans="1:14" ht="14.4" customHeight="1" x14ac:dyDescent="0.3">
      <c r="A569" s="747" t="s">
        <v>585</v>
      </c>
      <c r="B569" s="748" t="s">
        <v>586</v>
      </c>
      <c r="C569" s="749" t="s">
        <v>607</v>
      </c>
      <c r="D569" s="750" t="s">
        <v>608</v>
      </c>
      <c r="E569" s="751">
        <v>50113001</v>
      </c>
      <c r="F569" s="750" t="s">
        <v>613</v>
      </c>
      <c r="G569" s="749" t="s">
        <v>614</v>
      </c>
      <c r="H569" s="749">
        <v>225261</v>
      </c>
      <c r="I569" s="749">
        <v>225261</v>
      </c>
      <c r="J569" s="749" t="s">
        <v>1049</v>
      </c>
      <c r="K569" s="749" t="s">
        <v>1050</v>
      </c>
      <c r="L569" s="752">
        <v>58.27</v>
      </c>
      <c r="M569" s="752">
        <v>3</v>
      </c>
      <c r="N569" s="753">
        <v>174.81</v>
      </c>
    </row>
    <row r="570" spans="1:14" ht="14.4" customHeight="1" x14ac:dyDescent="0.3">
      <c r="A570" s="747" t="s">
        <v>585</v>
      </c>
      <c r="B570" s="748" t="s">
        <v>586</v>
      </c>
      <c r="C570" s="749" t="s">
        <v>607</v>
      </c>
      <c r="D570" s="750" t="s">
        <v>608</v>
      </c>
      <c r="E570" s="751">
        <v>50113001</v>
      </c>
      <c r="F570" s="750" t="s">
        <v>613</v>
      </c>
      <c r="G570" s="749" t="s">
        <v>614</v>
      </c>
      <c r="H570" s="749">
        <v>216573</v>
      </c>
      <c r="I570" s="749">
        <v>216573</v>
      </c>
      <c r="J570" s="749" t="s">
        <v>1417</v>
      </c>
      <c r="K570" s="749" t="s">
        <v>1418</v>
      </c>
      <c r="L570" s="752">
        <v>61.780000000000008</v>
      </c>
      <c r="M570" s="752">
        <v>14</v>
      </c>
      <c r="N570" s="753">
        <v>864.92000000000007</v>
      </c>
    </row>
    <row r="571" spans="1:14" ht="14.4" customHeight="1" x14ac:dyDescent="0.3">
      <c r="A571" s="747" t="s">
        <v>585</v>
      </c>
      <c r="B571" s="748" t="s">
        <v>586</v>
      </c>
      <c r="C571" s="749" t="s">
        <v>607</v>
      </c>
      <c r="D571" s="750" t="s">
        <v>608</v>
      </c>
      <c r="E571" s="751">
        <v>50113001</v>
      </c>
      <c r="F571" s="750" t="s">
        <v>613</v>
      </c>
      <c r="G571" s="749" t="s">
        <v>614</v>
      </c>
      <c r="H571" s="749">
        <v>100610</v>
      </c>
      <c r="I571" s="749">
        <v>610</v>
      </c>
      <c r="J571" s="749" t="s">
        <v>1419</v>
      </c>
      <c r="K571" s="749" t="s">
        <v>1420</v>
      </c>
      <c r="L571" s="752">
        <v>72.236631578947367</v>
      </c>
      <c r="M571" s="752">
        <v>95</v>
      </c>
      <c r="N571" s="753">
        <v>6862.4800000000005</v>
      </c>
    </row>
    <row r="572" spans="1:14" ht="14.4" customHeight="1" x14ac:dyDescent="0.3">
      <c r="A572" s="747" t="s">
        <v>585</v>
      </c>
      <c r="B572" s="748" t="s">
        <v>586</v>
      </c>
      <c r="C572" s="749" t="s">
        <v>607</v>
      </c>
      <c r="D572" s="750" t="s">
        <v>608</v>
      </c>
      <c r="E572" s="751">
        <v>50113001</v>
      </c>
      <c r="F572" s="750" t="s">
        <v>613</v>
      </c>
      <c r="G572" s="749" t="s">
        <v>614</v>
      </c>
      <c r="H572" s="749">
        <v>100612</v>
      </c>
      <c r="I572" s="749">
        <v>612</v>
      </c>
      <c r="J572" s="749" t="s">
        <v>1051</v>
      </c>
      <c r="K572" s="749" t="s">
        <v>664</v>
      </c>
      <c r="L572" s="752">
        <v>63.77</v>
      </c>
      <c r="M572" s="752">
        <v>14</v>
      </c>
      <c r="N572" s="753">
        <v>892.78000000000009</v>
      </c>
    </row>
    <row r="573" spans="1:14" ht="14.4" customHeight="1" x14ac:dyDescent="0.3">
      <c r="A573" s="747" t="s">
        <v>585</v>
      </c>
      <c r="B573" s="748" t="s">
        <v>586</v>
      </c>
      <c r="C573" s="749" t="s">
        <v>607</v>
      </c>
      <c r="D573" s="750" t="s">
        <v>608</v>
      </c>
      <c r="E573" s="751">
        <v>50113001</v>
      </c>
      <c r="F573" s="750" t="s">
        <v>613</v>
      </c>
      <c r="G573" s="749" t="s">
        <v>614</v>
      </c>
      <c r="H573" s="749">
        <v>171616</v>
      </c>
      <c r="I573" s="749">
        <v>171616</v>
      </c>
      <c r="J573" s="749" t="s">
        <v>1421</v>
      </c>
      <c r="K573" s="749" t="s">
        <v>779</v>
      </c>
      <c r="L573" s="752">
        <v>478.26000000000005</v>
      </c>
      <c r="M573" s="752">
        <v>5</v>
      </c>
      <c r="N573" s="753">
        <v>2391.3000000000002</v>
      </c>
    </row>
    <row r="574" spans="1:14" ht="14.4" customHeight="1" x14ac:dyDescent="0.3">
      <c r="A574" s="747" t="s">
        <v>585</v>
      </c>
      <c r="B574" s="748" t="s">
        <v>586</v>
      </c>
      <c r="C574" s="749" t="s">
        <v>607</v>
      </c>
      <c r="D574" s="750" t="s">
        <v>608</v>
      </c>
      <c r="E574" s="751">
        <v>50113001</v>
      </c>
      <c r="F574" s="750" t="s">
        <v>613</v>
      </c>
      <c r="G574" s="749" t="s">
        <v>614</v>
      </c>
      <c r="H574" s="749">
        <v>395294</v>
      </c>
      <c r="I574" s="749">
        <v>180306</v>
      </c>
      <c r="J574" s="749" t="s">
        <v>1054</v>
      </c>
      <c r="K574" s="749" t="s">
        <v>1055</v>
      </c>
      <c r="L574" s="752">
        <v>175.76238095238099</v>
      </c>
      <c r="M574" s="752">
        <v>21</v>
      </c>
      <c r="N574" s="753">
        <v>3691.0100000000011</v>
      </c>
    </row>
    <row r="575" spans="1:14" ht="14.4" customHeight="1" x14ac:dyDescent="0.3">
      <c r="A575" s="747" t="s">
        <v>585</v>
      </c>
      <c r="B575" s="748" t="s">
        <v>586</v>
      </c>
      <c r="C575" s="749" t="s">
        <v>607</v>
      </c>
      <c r="D575" s="750" t="s">
        <v>608</v>
      </c>
      <c r="E575" s="751">
        <v>50113001</v>
      </c>
      <c r="F575" s="750" t="s">
        <v>613</v>
      </c>
      <c r="G575" s="749" t="s">
        <v>614</v>
      </c>
      <c r="H575" s="749">
        <v>152225</v>
      </c>
      <c r="I575" s="749">
        <v>52225</v>
      </c>
      <c r="J575" s="749" t="s">
        <v>1422</v>
      </c>
      <c r="K575" s="749" t="s">
        <v>1423</v>
      </c>
      <c r="L575" s="752">
        <v>612.26071428571424</v>
      </c>
      <c r="M575" s="752">
        <v>14</v>
      </c>
      <c r="N575" s="753">
        <v>8571.65</v>
      </c>
    </row>
    <row r="576" spans="1:14" ht="14.4" customHeight="1" x14ac:dyDescent="0.3">
      <c r="A576" s="747" t="s">
        <v>585</v>
      </c>
      <c r="B576" s="748" t="s">
        <v>586</v>
      </c>
      <c r="C576" s="749" t="s">
        <v>607</v>
      </c>
      <c r="D576" s="750" t="s">
        <v>608</v>
      </c>
      <c r="E576" s="751">
        <v>50113001</v>
      </c>
      <c r="F576" s="750" t="s">
        <v>613</v>
      </c>
      <c r="G576" s="749" t="s">
        <v>626</v>
      </c>
      <c r="H576" s="749">
        <v>216673</v>
      </c>
      <c r="I576" s="749">
        <v>216673</v>
      </c>
      <c r="J576" s="749" t="s">
        <v>1063</v>
      </c>
      <c r="K576" s="749" t="s">
        <v>1064</v>
      </c>
      <c r="L576" s="752">
        <v>507.88000000000034</v>
      </c>
      <c r="M576" s="752">
        <v>1</v>
      </c>
      <c r="N576" s="753">
        <v>507.88000000000034</v>
      </c>
    </row>
    <row r="577" spans="1:14" ht="14.4" customHeight="1" x14ac:dyDescent="0.3">
      <c r="A577" s="747" t="s">
        <v>585</v>
      </c>
      <c r="B577" s="748" t="s">
        <v>586</v>
      </c>
      <c r="C577" s="749" t="s">
        <v>607</v>
      </c>
      <c r="D577" s="750" t="s">
        <v>608</v>
      </c>
      <c r="E577" s="751">
        <v>50113001</v>
      </c>
      <c r="F577" s="750" t="s">
        <v>613</v>
      </c>
      <c r="G577" s="749" t="s">
        <v>614</v>
      </c>
      <c r="H577" s="749">
        <v>187149</v>
      </c>
      <c r="I577" s="749">
        <v>87149</v>
      </c>
      <c r="J577" s="749" t="s">
        <v>1065</v>
      </c>
      <c r="K577" s="749" t="s">
        <v>1066</v>
      </c>
      <c r="L577" s="752">
        <v>143.13999999999996</v>
      </c>
      <c r="M577" s="752">
        <v>1</v>
      </c>
      <c r="N577" s="753">
        <v>143.13999999999996</v>
      </c>
    </row>
    <row r="578" spans="1:14" ht="14.4" customHeight="1" x14ac:dyDescent="0.3">
      <c r="A578" s="747" t="s">
        <v>585</v>
      </c>
      <c r="B578" s="748" t="s">
        <v>586</v>
      </c>
      <c r="C578" s="749" t="s">
        <v>607</v>
      </c>
      <c r="D578" s="750" t="s">
        <v>608</v>
      </c>
      <c r="E578" s="751">
        <v>50113001</v>
      </c>
      <c r="F578" s="750" t="s">
        <v>613</v>
      </c>
      <c r="G578" s="749" t="s">
        <v>614</v>
      </c>
      <c r="H578" s="749">
        <v>848632</v>
      </c>
      <c r="I578" s="749">
        <v>125315</v>
      </c>
      <c r="J578" s="749" t="s">
        <v>1067</v>
      </c>
      <c r="K578" s="749" t="s">
        <v>1069</v>
      </c>
      <c r="L578" s="752">
        <v>61.815000000000019</v>
      </c>
      <c r="M578" s="752">
        <v>134</v>
      </c>
      <c r="N578" s="753">
        <v>8283.2100000000028</v>
      </c>
    </row>
    <row r="579" spans="1:14" ht="14.4" customHeight="1" x14ac:dyDescent="0.3">
      <c r="A579" s="747" t="s">
        <v>585</v>
      </c>
      <c r="B579" s="748" t="s">
        <v>586</v>
      </c>
      <c r="C579" s="749" t="s">
        <v>607</v>
      </c>
      <c r="D579" s="750" t="s">
        <v>608</v>
      </c>
      <c r="E579" s="751">
        <v>50113001</v>
      </c>
      <c r="F579" s="750" t="s">
        <v>613</v>
      </c>
      <c r="G579" s="749" t="s">
        <v>614</v>
      </c>
      <c r="H579" s="749">
        <v>225171</v>
      </c>
      <c r="I579" s="749">
        <v>225171</v>
      </c>
      <c r="J579" s="749" t="s">
        <v>1072</v>
      </c>
      <c r="K579" s="749" t="s">
        <v>1073</v>
      </c>
      <c r="L579" s="752">
        <v>64.789999999999992</v>
      </c>
      <c r="M579" s="752">
        <v>1</v>
      </c>
      <c r="N579" s="753">
        <v>64.789999999999992</v>
      </c>
    </row>
    <row r="580" spans="1:14" ht="14.4" customHeight="1" x14ac:dyDescent="0.3">
      <c r="A580" s="747" t="s">
        <v>585</v>
      </c>
      <c r="B580" s="748" t="s">
        <v>586</v>
      </c>
      <c r="C580" s="749" t="s">
        <v>607</v>
      </c>
      <c r="D580" s="750" t="s">
        <v>608</v>
      </c>
      <c r="E580" s="751">
        <v>50113001</v>
      </c>
      <c r="F580" s="750" t="s">
        <v>613</v>
      </c>
      <c r="G580" s="749" t="s">
        <v>626</v>
      </c>
      <c r="H580" s="749">
        <v>142392</v>
      </c>
      <c r="I580" s="749">
        <v>42392</v>
      </c>
      <c r="J580" s="749" t="s">
        <v>1424</v>
      </c>
      <c r="K580" s="749" t="s">
        <v>1425</v>
      </c>
      <c r="L580" s="752">
        <v>308.72500000000002</v>
      </c>
      <c r="M580" s="752">
        <v>4</v>
      </c>
      <c r="N580" s="753">
        <v>1234.9000000000001</v>
      </c>
    </row>
    <row r="581" spans="1:14" ht="14.4" customHeight="1" x14ac:dyDescent="0.3">
      <c r="A581" s="747" t="s">
        <v>585</v>
      </c>
      <c r="B581" s="748" t="s">
        <v>586</v>
      </c>
      <c r="C581" s="749" t="s">
        <v>607</v>
      </c>
      <c r="D581" s="750" t="s">
        <v>608</v>
      </c>
      <c r="E581" s="751">
        <v>50113001</v>
      </c>
      <c r="F581" s="750" t="s">
        <v>613</v>
      </c>
      <c r="G581" s="749" t="s">
        <v>614</v>
      </c>
      <c r="H581" s="749">
        <v>159398</v>
      </c>
      <c r="I581" s="749">
        <v>59398</v>
      </c>
      <c r="J581" s="749" t="s">
        <v>1426</v>
      </c>
      <c r="K581" s="749" t="s">
        <v>1427</v>
      </c>
      <c r="L581" s="752">
        <v>267.55933333333343</v>
      </c>
      <c r="M581" s="752">
        <v>30</v>
      </c>
      <c r="N581" s="753">
        <v>8026.7800000000025</v>
      </c>
    </row>
    <row r="582" spans="1:14" ht="14.4" customHeight="1" x14ac:dyDescent="0.3">
      <c r="A582" s="747" t="s">
        <v>585</v>
      </c>
      <c r="B582" s="748" t="s">
        <v>586</v>
      </c>
      <c r="C582" s="749" t="s">
        <v>607</v>
      </c>
      <c r="D582" s="750" t="s">
        <v>608</v>
      </c>
      <c r="E582" s="751">
        <v>50113001</v>
      </c>
      <c r="F582" s="750" t="s">
        <v>613</v>
      </c>
      <c r="G582" s="749" t="s">
        <v>614</v>
      </c>
      <c r="H582" s="749">
        <v>127454</v>
      </c>
      <c r="I582" s="749">
        <v>127454</v>
      </c>
      <c r="J582" s="749" t="s">
        <v>1428</v>
      </c>
      <c r="K582" s="749" t="s">
        <v>1429</v>
      </c>
      <c r="L582" s="752">
        <v>102.08</v>
      </c>
      <c r="M582" s="752">
        <v>5</v>
      </c>
      <c r="N582" s="753">
        <v>510.4</v>
      </c>
    </row>
    <row r="583" spans="1:14" ht="14.4" customHeight="1" x14ac:dyDescent="0.3">
      <c r="A583" s="747" t="s">
        <v>585</v>
      </c>
      <c r="B583" s="748" t="s">
        <v>586</v>
      </c>
      <c r="C583" s="749" t="s">
        <v>607</v>
      </c>
      <c r="D583" s="750" t="s">
        <v>608</v>
      </c>
      <c r="E583" s="751">
        <v>50113001</v>
      </c>
      <c r="F583" s="750" t="s">
        <v>613</v>
      </c>
      <c r="G583" s="749" t="s">
        <v>626</v>
      </c>
      <c r="H583" s="749">
        <v>156981</v>
      </c>
      <c r="I583" s="749">
        <v>56981</v>
      </c>
      <c r="J583" s="749" t="s">
        <v>1086</v>
      </c>
      <c r="K583" s="749" t="s">
        <v>1087</v>
      </c>
      <c r="L583" s="752">
        <v>30.180000000000003</v>
      </c>
      <c r="M583" s="752">
        <v>1</v>
      </c>
      <c r="N583" s="753">
        <v>30.180000000000003</v>
      </c>
    </row>
    <row r="584" spans="1:14" ht="14.4" customHeight="1" x14ac:dyDescent="0.3">
      <c r="A584" s="747" t="s">
        <v>585</v>
      </c>
      <c r="B584" s="748" t="s">
        <v>586</v>
      </c>
      <c r="C584" s="749" t="s">
        <v>607</v>
      </c>
      <c r="D584" s="750" t="s">
        <v>608</v>
      </c>
      <c r="E584" s="751">
        <v>50113001</v>
      </c>
      <c r="F584" s="750" t="s">
        <v>613</v>
      </c>
      <c r="G584" s="749" t="s">
        <v>626</v>
      </c>
      <c r="H584" s="749">
        <v>214628</v>
      </c>
      <c r="I584" s="749">
        <v>214628</v>
      </c>
      <c r="J584" s="749" t="s">
        <v>1094</v>
      </c>
      <c r="K584" s="749" t="s">
        <v>1095</v>
      </c>
      <c r="L584" s="752">
        <v>71.502857142857152</v>
      </c>
      <c r="M584" s="752">
        <v>7</v>
      </c>
      <c r="N584" s="753">
        <v>500.52000000000004</v>
      </c>
    </row>
    <row r="585" spans="1:14" ht="14.4" customHeight="1" x14ac:dyDescent="0.3">
      <c r="A585" s="747" t="s">
        <v>585</v>
      </c>
      <c r="B585" s="748" t="s">
        <v>586</v>
      </c>
      <c r="C585" s="749" t="s">
        <v>607</v>
      </c>
      <c r="D585" s="750" t="s">
        <v>608</v>
      </c>
      <c r="E585" s="751">
        <v>50113001</v>
      </c>
      <c r="F585" s="750" t="s">
        <v>613</v>
      </c>
      <c r="G585" s="749" t="s">
        <v>614</v>
      </c>
      <c r="H585" s="749">
        <v>191217</v>
      </c>
      <c r="I585" s="749">
        <v>91217</v>
      </c>
      <c r="J585" s="749" t="s">
        <v>1430</v>
      </c>
      <c r="K585" s="749" t="s">
        <v>1431</v>
      </c>
      <c r="L585" s="752">
        <v>80.52000000000001</v>
      </c>
      <c r="M585" s="752">
        <v>15</v>
      </c>
      <c r="N585" s="753">
        <v>1207.8000000000002</v>
      </c>
    </row>
    <row r="586" spans="1:14" ht="14.4" customHeight="1" x14ac:dyDescent="0.3">
      <c r="A586" s="747" t="s">
        <v>585</v>
      </c>
      <c r="B586" s="748" t="s">
        <v>586</v>
      </c>
      <c r="C586" s="749" t="s">
        <v>607</v>
      </c>
      <c r="D586" s="750" t="s">
        <v>608</v>
      </c>
      <c r="E586" s="751">
        <v>50113001</v>
      </c>
      <c r="F586" s="750" t="s">
        <v>613</v>
      </c>
      <c r="G586" s="749" t="s">
        <v>626</v>
      </c>
      <c r="H586" s="749">
        <v>131934</v>
      </c>
      <c r="I586" s="749">
        <v>31934</v>
      </c>
      <c r="J586" s="749" t="s">
        <v>1096</v>
      </c>
      <c r="K586" s="749" t="s">
        <v>1097</v>
      </c>
      <c r="L586" s="752">
        <v>49.660000000000018</v>
      </c>
      <c r="M586" s="752">
        <v>3</v>
      </c>
      <c r="N586" s="753">
        <v>148.98000000000005</v>
      </c>
    </row>
    <row r="587" spans="1:14" ht="14.4" customHeight="1" x14ac:dyDescent="0.3">
      <c r="A587" s="747" t="s">
        <v>585</v>
      </c>
      <c r="B587" s="748" t="s">
        <v>586</v>
      </c>
      <c r="C587" s="749" t="s">
        <v>607</v>
      </c>
      <c r="D587" s="750" t="s">
        <v>608</v>
      </c>
      <c r="E587" s="751">
        <v>50113001</v>
      </c>
      <c r="F587" s="750" t="s">
        <v>613</v>
      </c>
      <c r="G587" s="749" t="s">
        <v>626</v>
      </c>
      <c r="H587" s="749">
        <v>158380</v>
      </c>
      <c r="I587" s="749">
        <v>58380</v>
      </c>
      <c r="J587" s="749" t="s">
        <v>1098</v>
      </c>
      <c r="K587" s="749" t="s">
        <v>1099</v>
      </c>
      <c r="L587" s="752">
        <v>81.200000000000017</v>
      </c>
      <c r="M587" s="752">
        <v>4</v>
      </c>
      <c r="N587" s="753">
        <v>324.80000000000007</v>
      </c>
    </row>
    <row r="588" spans="1:14" ht="14.4" customHeight="1" x14ac:dyDescent="0.3">
      <c r="A588" s="747" t="s">
        <v>585</v>
      </c>
      <c r="B588" s="748" t="s">
        <v>586</v>
      </c>
      <c r="C588" s="749" t="s">
        <v>607</v>
      </c>
      <c r="D588" s="750" t="s">
        <v>608</v>
      </c>
      <c r="E588" s="751">
        <v>50113001</v>
      </c>
      <c r="F588" s="750" t="s">
        <v>613</v>
      </c>
      <c r="G588" s="749" t="s">
        <v>614</v>
      </c>
      <c r="H588" s="749">
        <v>103550</v>
      </c>
      <c r="I588" s="749">
        <v>3550</v>
      </c>
      <c r="J588" s="749" t="s">
        <v>1100</v>
      </c>
      <c r="K588" s="749" t="s">
        <v>874</v>
      </c>
      <c r="L588" s="752">
        <v>39.859999999999992</v>
      </c>
      <c r="M588" s="752">
        <v>1</v>
      </c>
      <c r="N588" s="753">
        <v>39.859999999999992</v>
      </c>
    </row>
    <row r="589" spans="1:14" ht="14.4" customHeight="1" x14ac:dyDescent="0.3">
      <c r="A589" s="747" t="s">
        <v>585</v>
      </c>
      <c r="B589" s="748" t="s">
        <v>586</v>
      </c>
      <c r="C589" s="749" t="s">
        <v>607</v>
      </c>
      <c r="D589" s="750" t="s">
        <v>608</v>
      </c>
      <c r="E589" s="751">
        <v>50113001</v>
      </c>
      <c r="F589" s="750" t="s">
        <v>613</v>
      </c>
      <c r="G589" s="749" t="s">
        <v>614</v>
      </c>
      <c r="H589" s="749">
        <v>130434</v>
      </c>
      <c r="I589" s="749">
        <v>30434</v>
      </c>
      <c r="J589" s="749" t="s">
        <v>1100</v>
      </c>
      <c r="K589" s="749" t="s">
        <v>1101</v>
      </c>
      <c r="L589" s="752">
        <v>156.61999999999998</v>
      </c>
      <c r="M589" s="752">
        <v>1</v>
      </c>
      <c r="N589" s="753">
        <v>156.61999999999998</v>
      </c>
    </row>
    <row r="590" spans="1:14" ht="14.4" customHeight="1" x14ac:dyDescent="0.3">
      <c r="A590" s="747" t="s">
        <v>585</v>
      </c>
      <c r="B590" s="748" t="s">
        <v>586</v>
      </c>
      <c r="C590" s="749" t="s">
        <v>607</v>
      </c>
      <c r="D590" s="750" t="s">
        <v>608</v>
      </c>
      <c r="E590" s="751">
        <v>50113001</v>
      </c>
      <c r="F590" s="750" t="s">
        <v>613</v>
      </c>
      <c r="G590" s="749" t="s">
        <v>614</v>
      </c>
      <c r="H590" s="749">
        <v>902074</v>
      </c>
      <c r="I590" s="749">
        <v>85278</v>
      </c>
      <c r="J590" s="749" t="s">
        <v>1432</v>
      </c>
      <c r="K590" s="749" t="s">
        <v>1433</v>
      </c>
      <c r="L590" s="752">
        <v>2838</v>
      </c>
      <c r="M590" s="752">
        <v>2</v>
      </c>
      <c r="N590" s="753">
        <v>5676</v>
      </c>
    </row>
    <row r="591" spans="1:14" ht="14.4" customHeight="1" x14ac:dyDescent="0.3">
      <c r="A591" s="747" t="s">
        <v>585</v>
      </c>
      <c r="B591" s="748" t="s">
        <v>586</v>
      </c>
      <c r="C591" s="749" t="s">
        <v>607</v>
      </c>
      <c r="D591" s="750" t="s">
        <v>608</v>
      </c>
      <c r="E591" s="751">
        <v>50113001</v>
      </c>
      <c r="F591" s="750" t="s">
        <v>613</v>
      </c>
      <c r="G591" s="749" t="s">
        <v>626</v>
      </c>
      <c r="H591" s="749">
        <v>105496</v>
      </c>
      <c r="I591" s="749">
        <v>5496</v>
      </c>
      <c r="J591" s="749" t="s">
        <v>1117</v>
      </c>
      <c r="K591" s="749" t="s">
        <v>1118</v>
      </c>
      <c r="L591" s="752">
        <v>75.03</v>
      </c>
      <c r="M591" s="752">
        <v>3</v>
      </c>
      <c r="N591" s="753">
        <v>225.09</v>
      </c>
    </row>
    <row r="592" spans="1:14" ht="14.4" customHeight="1" x14ac:dyDescent="0.3">
      <c r="A592" s="747" t="s">
        <v>585</v>
      </c>
      <c r="B592" s="748" t="s">
        <v>586</v>
      </c>
      <c r="C592" s="749" t="s">
        <v>607</v>
      </c>
      <c r="D592" s="750" t="s">
        <v>608</v>
      </c>
      <c r="E592" s="751">
        <v>50113001</v>
      </c>
      <c r="F592" s="750" t="s">
        <v>613</v>
      </c>
      <c r="G592" s="749" t="s">
        <v>626</v>
      </c>
      <c r="H592" s="749">
        <v>166030</v>
      </c>
      <c r="I592" s="749">
        <v>66030</v>
      </c>
      <c r="J592" s="749" t="s">
        <v>1117</v>
      </c>
      <c r="K592" s="749" t="s">
        <v>1434</v>
      </c>
      <c r="L592" s="752">
        <v>29.87</v>
      </c>
      <c r="M592" s="752">
        <v>1</v>
      </c>
      <c r="N592" s="753">
        <v>29.87</v>
      </c>
    </row>
    <row r="593" spans="1:14" ht="14.4" customHeight="1" x14ac:dyDescent="0.3">
      <c r="A593" s="747" t="s">
        <v>585</v>
      </c>
      <c r="B593" s="748" t="s">
        <v>586</v>
      </c>
      <c r="C593" s="749" t="s">
        <v>607</v>
      </c>
      <c r="D593" s="750" t="s">
        <v>608</v>
      </c>
      <c r="E593" s="751">
        <v>50113001</v>
      </c>
      <c r="F593" s="750" t="s">
        <v>613</v>
      </c>
      <c r="G593" s="749" t="s">
        <v>626</v>
      </c>
      <c r="H593" s="749">
        <v>989453</v>
      </c>
      <c r="I593" s="749">
        <v>146899</v>
      </c>
      <c r="J593" s="749" t="s">
        <v>1121</v>
      </c>
      <c r="K593" s="749" t="s">
        <v>1122</v>
      </c>
      <c r="L593" s="752">
        <v>45.555000000000007</v>
      </c>
      <c r="M593" s="752">
        <v>4</v>
      </c>
      <c r="N593" s="753">
        <v>182.22000000000003</v>
      </c>
    </row>
    <row r="594" spans="1:14" ht="14.4" customHeight="1" x14ac:dyDescent="0.3">
      <c r="A594" s="747" t="s">
        <v>585</v>
      </c>
      <c r="B594" s="748" t="s">
        <v>586</v>
      </c>
      <c r="C594" s="749" t="s">
        <v>607</v>
      </c>
      <c r="D594" s="750" t="s">
        <v>608</v>
      </c>
      <c r="E594" s="751">
        <v>50113001</v>
      </c>
      <c r="F594" s="750" t="s">
        <v>613</v>
      </c>
      <c r="G594" s="749" t="s">
        <v>626</v>
      </c>
      <c r="H594" s="749">
        <v>846141</v>
      </c>
      <c r="I594" s="749">
        <v>107794</v>
      </c>
      <c r="J594" s="749" t="s">
        <v>1126</v>
      </c>
      <c r="K594" s="749" t="s">
        <v>1127</v>
      </c>
      <c r="L594" s="752">
        <v>288.94000000000005</v>
      </c>
      <c r="M594" s="752">
        <v>1</v>
      </c>
      <c r="N594" s="753">
        <v>288.94000000000005</v>
      </c>
    </row>
    <row r="595" spans="1:14" ht="14.4" customHeight="1" x14ac:dyDescent="0.3">
      <c r="A595" s="747" t="s">
        <v>585</v>
      </c>
      <c r="B595" s="748" t="s">
        <v>586</v>
      </c>
      <c r="C595" s="749" t="s">
        <v>607</v>
      </c>
      <c r="D595" s="750" t="s">
        <v>608</v>
      </c>
      <c r="E595" s="751">
        <v>50113001</v>
      </c>
      <c r="F595" s="750" t="s">
        <v>613</v>
      </c>
      <c r="G595" s="749" t="s">
        <v>626</v>
      </c>
      <c r="H595" s="749">
        <v>149483</v>
      </c>
      <c r="I595" s="749">
        <v>149483</v>
      </c>
      <c r="J595" s="749" t="s">
        <v>1130</v>
      </c>
      <c r="K595" s="749" t="s">
        <v>1131</v>
      </c>
      <c r="L595" s="752">
        <v>139.125</v>
      </c>
      <c r="M595" s="752">
        <v>2</v>
      </c>
      <c r="N595" s="753">
        <v>278.25</v>
      </c>
    </row>
    <row r="596" spans="1:14" ht="14.4" customHeight="1" x14ac:dyDescent="0.3">
      <c r="A596" s="747" t="s">
        <v>585</v>
      </c>
      <c r="B596" s="748" t="s">
        <v>586</v>
      </c>
      <c r="C596" s="749" t="s">
        <v>607</v>
      </c>
      <c r="D596" s="750" t="s">
        <v>608</v>
      </c>
      <c r="E596" s="751">
        <v>50113002</v>
      </c>
      <c r="F596" s="750" t="s">
        <v>1133</v>
      </c>
      <c r="G596" s="749" t="s">
        <v>614</v>
      </c>
      <c r="H596" s="749">
        <v>149415</v>
      </c>
      <c r="I596" s="749">
        <v>49415</v>
      </c>
      <c r="J596" s="749" t="s">
        <v>1435</v>
      </c>
      <c r="K596" s="749" t="s">
        <v>1436</v>
      </c>
      <c r="L596" s="752">
        <v>1680.58</v>
      </c>
      <c r="M596" s="752">
        <v>3</v>
      </c>
      <c r="N596" s="753">
        <v>5041.74</v>
      </c>
    </row>
    <row r="597" spans="1:14" ht="14.4" customHeight="1" x14ac:dyDescent="0.3">
      <c r="A597" s="747" t="s">
        <v>585</v>
      </c>
      <c r="B597" s="748" t="s">
        <v>586</v>
      </c>
      <c r="C597" s="749" t="s">
        <v>607</v>
      </c>
      <c r="D597" s="750" t="s">
        <v>608</v>
      </c>
      <c r="E597" s="751">
        <v>50113002</v>
      </c>
      <c r="F597" s="750" t="s">
        <v>1133</v>
      </c>
      <c r="G597" s="749" t="s">
        <v>614</v>
      </c>
      <c r="H597" s="749">
        <v>149409</v>
      </c>
      <c r="I597" s="749">
        <v>49409</v>
      </c>
      <c r="J597" s="749" t="s">
        <v>1437</v>
      </c>
      <c r="K597" s="749" t="s">
        <v>1436</v>
      </c>
      <c r="L597" s="752">
        <v>1329.4599999999996</v>
      </c>
      <c r="M597" s="752">
        <v>30</v>
      </c>
      <c r="N597" s="753">
        <v>39883.799999999988</v>
      </c>
    </row>
    <row r="598" spans="1:14" ht="14.4" customHeight="1" x14ac:dyDescent="0.3">
      <c r="A598" s="747" t="s">
        <v>585</v>
      </c>
      <c r="B598" s="748" t="s">
        <v>586</v>
      </c>
      <c r="C598" s="749" t="s">
        <v>607</v>
      </c>
      <c r="D598" s="750" t="s">
        <v>608</v>
      </c>
      <c r="E598" s="751">
        <v>50113002</v>
      </c>
      <c r="F598" s="750" t="s">
        <v>1133</v>
      </c>
      <c r="G598" s="749" t="s">
        <v>614</v>
      </c>
      <c r="H598" s="749">
        <v>142003</v>
      </c>
      <c r="I598" s="749">
        <v>142003</v>
      </c>
      <c r="J598" s="749" t="s">
        <v>1438</v>
      </c>
      <c r="K598" s="749" t="s">
        <v>1436</v>
      </c>
      <c r="L598" s="752">
        <v>3410</v>
      </c>
      <c r="M598" s="752">
        <v>2</v>
      </c>
      <c r="N598" s="753">
        <v>6820</v>
      </c>
    </row>
    <row r="599" spans="1:14" ht="14.4" customHeight="1" x14ac:dyDescent="0.3">
      <c r="A599" s="747" t="s">
        <v>585</v>
      </c>
      <c r="B599" s="748" t="s">
        <v>586</v>
      </c>
      <c r="C599" s="749" t="s">
        <v>607</v>
      </c>
      <c r="D599" s="750" t="s">
        <v>608</v>
      </c>
      <c r="E599" s="751">
        <v>50113002</v>
      </c>
      <c r="F599" s="750" t="s">
        <v>1133</v>
      </c>
      <c r="G599" s="749" t="s">
        <v>614</v>
      </c>
      <c r="H599" s="749">
        <v>152194</v>
      </c>
      <c r="I599" s="749">
        <v>152194</v>
      </c>
      <c r="J599" s="749" t="s">
        <v>1439</v>
      </c>
      <c r="K599" s="749" t="s">
        <v>1440</v>
      </c>
      <c r="L599" s="752">
        <v>3524.8399999999988</v>
      </c>
      <c r="M599" s="752">
        <v>25</v>
      </c>
      <c r="N599" s="753">
        <v>88120.999999999971</v>
      </c>
    </row>
    <row r="600" spans="1:14" ht="14.4" customHeight="1" x14ac:dyDescent="0.3">
      <c r="A600" s="747" t="s">
        <v>585</v>
      </c>
      <c r="B600" s="748" t="s">
        <v>586</v>
      </c>
      <c r="C600" s="749" t="s">
        <v>607</v>
      </c>
      <c r="D600" s="750" t="s">
        <v>608</v>
      </c>
      <c r="E600" s="751">
        <v>50113002</v>
      </c>
      <c r="F600" s="750" t="s">
        <v>1133</v>
      </c>
      <c r="G600" s="749" t="s">
        <v>614</v>
      </c>
      <c r="H600" s="749">
        <v>111453</v>
      </c>
      <c r="I600" s="749">
        <v>11453</v>
      </c>
      <c r="J600" s="749" t="s">
        <v>1136</v>
      </c>
      <c r="K600" s="749" t="s">
        <v>1137</v>
      </c>
      <c r="L600" s="752">
        <v>2719.2000000000003</v>
      </c>
      <c r="M600" s="752">
        <v>31</v>
      </c>
      <c r="N600" s="753">
        <v>84295.200000000012</v>
      </c>
    </row>
    <row r="601" spans="1:14" ht="14.4" customHeight="1" x14ac:dyDescent="0.3">
      <c r="A601" s="747" t="s">
        <v>585</v>
      </c>
      <c r="B601" s="748" t="s">
        <v>586</v>
      </c>
      <c r="C601" s="749" t="s">
        <v>607</v>
      </c>
      <c r="D601" s="750" t="s">
        <v>608</v>
      </c>
      <c r="E601" s="751">
        <v>50113006</v>
      </c>
      <c r="F601" s="750" t="s">
        <v>1138</v>
      </c>
      <c r="G601" s="749" t="s">
        <v>626</v>
      </c>
      <c r="H601" s="749">
        <v>133339</v>
      </c>
      <c r="I601" s="749">
        <v>33339</v>
      </c>
      <c r="J601" s="749" t="s">
        <v>1141</v>
      </c>
      <c r="K601" s="749" t="s">
        <v>1142</v>
      </c>
      <c r="L601" s="752">
        <v>40.92</v>
      </c>
      <c r="M601" s="752">
        <v>5</v>
      </c>
      <c r="N601" s="753">
        <v>204.6</v>
      </c>
    </row>
    <row r="602" spans="1:14" ht="14.4" customHeight="1" x14ac:dyDescent="0.3">
      <c r="A602" s="747" t="s">
        <v>585</v>
      </c>
      <c r="B602" s="748" t="s">
        <v>586</v>
      </c>
      <c r="C602" s="749" t="s">
        <v>607</v>
      </c>
      <c r="D602" s="750" t="s">
        <v>608</v>
      </c>
      <c r="E602" s="751">
        <v>50113006</v>
      </c>
      <c r="F602" s="750" t="s">
        <v>1138</v>
      </c>
      <c r="G602" s="749" t="s">
        <v>626</v>
      </c>
      <c r="H602" s="749">
        <v>133340</v>
      </c>
      <c r="I602" s="749">
        <v>33340</v>
      </c>
      <c r="J602" s="749" t="s">
        <v>1143</v>
      </c>
      <c r="K602" s="749" t="s">
        <v>1142</v>
      </c>
      <c r="L602" s="752">
        <v>40.92</v>
      </c>
      <c r="M602" s="752">
        <v>8</v>
      </c>
      <c r="N602" s="753">
        <v>327.36</v>
      </c>
    </row>
    <row r="603" spans="1:14" ht="14.4" customHeight="1" x14ac:dyDescent="0.3">
      <c r="A603" s="747" t="s">
        <v>585</v>
      </c>
      <c r="B603" s="748" t="s">
        <v>586</v>
      </c>
      <c r="C603" s="749" t="s">
        <v>607</v>
      </c>
      <c r="D603" s="750" t="s">
        <v>608</v>
      </c>
      <c r="E603" s="751">
        <v>50113006</v>
      </c>
      <c r="F603" s="750" t="s">
        <v>1138</v>
      </c>
      <c r="G603" s="749" t="s">
        <v>614</v>
      </c>
      <c r="H603" s="749">
        <v>990658</v>
      </c>
      <c r="I603" s="749">
        <v>0</v>
      </c>
      <c r="J603" s="749" t="s">
        <v>1441</v>
      </c>
      <c r="K603" s="749" t="s">
        <v>587</v>
      </c>
      <c r="L603" s="752">
        <v>180.32999999999998</v>
      </c>
      <c r="M603" s="752">
        <v>15</v>
      </c>
      <c r="N603" s="753">
        <v>2704.95</v>
      </c>
    </row>
    <row r="604" spans="1:14" ht="14.4" customHeight="1" x14ac:dyDescent="0.3">
      <c r="A604" s="747" t="s">
        <v>585</v>
      </c>
      <c r="B604" s="748" t="s">
        <v>586</v>
      </c>
      <c r="C604" s="749" t="s">
        <v>607</v>
      </c>
      <c r="D604" s="750" t="s">
        <v>608</v>
      </c>
      <c r="E604" s="751">
        <v>50113006</v>
      </c>
      <c r="F604" s="750" t="s">
        <v>1138</v>
      </c>
      <c r="G604" s="749" t="s">
        <v>626</v>
      </c>
      <c r="H604" s="749">
        <v>33855</v>
      </c>
      <c r="I604" s="749">
        <v>33855</v>
      </c>
      <c r="J604" s="749" t="s">
        <v>1442</v>
      </c>
      <c r="K604" s="749" t="s">
        <v>1443</v>
      </c>
      <c r="L604" s="752">
        <v>179.26</v>
      </c>
      <c r="M604" s="752">
        <v>5</v>
      </c>
      <c r="N604" s="753">
        <v>896.3</v>
      </c>
    </row>
    <row r="605" spans="1:14" ht="14.4" customHeight="1" x14ac:dyDescent="0.3">
      <c r="A605" s="747" t="s">
        <v>585</v>
      </c>
      <c r="B605" s="748" t="s">
        <v>586</v>
      </c>
      <c r="C605" s="749" t="s">
        <v>607</v>
      </c>
      <c r="D605" s="750" t="s">
        <v>608</v>
      </c>
      <c r="E605" s="751">
        <v>50113006</v>
      </c>
      <c r="F605" s="750" t="s">
        <v>1138</v>
      </c>
      <c r="G605" s="749" t="s">
        <v>626</v>
      </c>
      <c r="H605" s="749">
        <v>33898</v>
      </c>
      <c r="I605" s="749">
        <v>33898</v>
      </c>
      <c r="J605" s="749" t="s">
        <v>1444</v>
      </c>
      <c r="K605" s="749" t="s">
        <v>1145</v>
      </c>
      <c r="L605" s="752">
        <v>135.60000000000002</v>
      </c>
      <c r="M605" s="752">
        <v>2</v>
      </c>
      <c r="N605" s="753">
        <v>271.20000000000005</v>
      </c>
    </row>
    <row r="606" spans="1:14" ht="14.4" customHeight="1" x14ac:dyDescent="0.3">
      <c r="A606" s="747" t="s">
        <v>585</v>
      </c>
      <c r="B606" s="748" t="s">
        <v>586</v>
      </c>
      <c r="C606" s="749" t="s">
        <v>607</v>
      </c>
      <c r="D606" s="750" t="s">
        <v>608</v>
      </c>
      <c r="E606" s="751">
        <v>50113006</v>
      </c>
      <c r="F606" s="750" t="s">
        <v>1138</v>
      </c>
      <c r="G606" s="749" t="s">
        <v>626</v>
      </c>
      <c r="H606" s="749">
        <v>33751</v>
      </c>
      <c r="I606" s="749">
        <v>33751</v>
      </c>
      <c r="J606" s="749" t="s">
        <v>1445</v>
      </c>
      <c r="K606" s="749" t="s">
        <v>1147</v>
      </c>
      <c r="L606" s="752">
        <v>111.95000000000002</v>
      </c>
      <c r="M606" s="752">
        <v>5</v>
      </c>
      <c r="N606" s="753">
        <v>559.75000000000011</v>
      </c>
    </row>
    <row r="607" spans="1:14" ht="14.4" customHeight="1" x14ac:dyDescent="0.3">
      <c r="A607" s="747" t="s">
        <v>585</v>
      </c>
      <c r="B607" s="748" t="s">
        <v>586</v>
      </c>
      <c r="C607" s="749" t="s">
        <v>607</v>
      </c>
      <c r="D607" s="750" t="s">
        <v>608</v>
      </c>
      <c r="E607" s="751">
        <v>50113006</v>
      </c>
      <c r="F607" s="750" t="s">
        <v>1138</v>
      </c>
      <c r="G607" s="749" t="s">
        <v>626</v>
      </c>
      <c r="H607" s="749">
        <v>33750</v>
      </c>
      <c r="I607" s="749">
        <v>33750</v>
      </c>
      <c r="J607" s="749" t="s">
        <v>1148</v>
      </c>
      <c r="K607" s="749" t="s">
        <v>1147</v>
      </c>
      <c r="L607" s="752">
        <v>111.95000000000002</v>
      </c>
      <c r="M607" s="752">
        <v>2</v>
      </c>
      <c r="N607" s="753">
        <v>223.90000000000003</v>
      </c>
    </row>
    <row r="608" spans="1:14" ht="14.4" customHeight="1" x14ac:dyDescent="0.3">
      <c r="A608" s="747" t="s">
        <v>585</v>
      </c>
      <c r="B608" s="748" t="s">
        <v>586</v>
      </c>
      <c r="C608" s="749" t="s">
        <v>607</v>
      </c>
      <c r="D608" s="750" t="s">
        <v>608</v>
      </c>
      <c r="E608" s="751">
        <v>50113006</v>
      </c>
      <c r="F608" s="750" t="s">
        <v>1138</v>
      </c>
      <c r="G608" s="749" t="s">
        <v>626</v>
      </c>
      <c r="H608" s="749">
        <v>33859</v>
      </c>
      <c r="I608" s="749">
        <v>33859</v>
      </c>
      <c r="J608" s="749" t="s">
        <v>1446</v>
      </c>
      <c r="K608" s="749" t="s">
        <v>1140</v>
      </c>
      <c r="L608" s="752">
        <v>129.97</v>
      </c>
      <c r="M608" s="752">
        <v>1</v>
      </c>
      <c r="N608" s="753">
        <v>129.97</v>
      </c>
    </row>
    <row r="609" spans="1:14" ht="14.4" customHeight="1" x14ac:dyDescent="0.3">
      <c r="A609" s="747" t="s">
        <v>585</v>
      </c>
      <c r="B609" s="748" t="s">
        <v>586</v>
      </c>
      <c r="C609" s="749" t="s">
        <v>607</v>
      </c>
      <c r="D609" s="750" t="s">
        <v>608</v>
      </c>
      <c r="E609" s="751">
        <v>50113006</v>
      </c>
      <c r="F609" s="750" t="s">
        <v>1138</v>
      </c>
      <c r="G609" s="749" t="s">
        <v>626</v>
      </c>
      <c r="H609" s="749">
        <v>33424</v>
      </c>
      <c r="I609" s="749">
        <v>33424</v>
      </c>
      <c r="J609" s="749" t="s">
        <v>1447</v>
      </c>
      <c r="K609" s="749" t="s">
        <v>1448</v>
      </c>
      <c r="L609" s="752">
        <v>325.88746924402295</v>
      </c>
      <c r="M609" s="752">
        <v>79</v>
      </c>
      <c r="N609" s="753">
        <v>25745.110070277813</v>
      </c>
    </row>
    <row r="610" spans="1:14" ht="14.4" customHeight="1" x14ac:dyDescent="0.3">
      <c r="A610" s="747" t="s">
        <v>585</v>
      </c>
      <c r="B610" s="748" t="s">
        <v>586</v>
      </c>
      <c r="C610" s="749" t="s">
        <v>607</v>
      </c>
      <c r="D610" s="750" t="s">
        <v>608</v>
      </c>
      <c r="E610" s="751">
        <v>50113006</v>
      </c>
      <c r="F610" s="750" t="s">
        <v>1138</v>
      </c>
      <c r="G610" s="749" t="s">
        <v>626</v>
      </c>
      <c r="H610" s="749">
        <v>848207</v>
      </c>
      <c r="I610" s="749">
        <v>33422</v>
      </c>
      <c r="J610" s="749" t="s">
        <v>1449</v>
      </c>
      <c r="K610" s="749" t="s">
        <v>1450</v>
      </c>
      <c r="L610" s="752">
        <v>164.43</v>
      </c>
      <c r="M610" s="752">
        <v>52</v>
      </c>
      <c r="N610" s="753">
        <v>8550.36</v>
      </c>
    </row>
    <row r="611" spans="1:14" ht="14.4" customHeight="1" x14ac:dyDescent="0.3">
      <c r="A611" s="747" t="s">
        <v>585</v>
      </c>
      <c r="B611" s="748" t="s">
        <v>586</v>
      </c>
      <c r="C611" s="749" t="s">
        <v>607</v>
      </c>
      <c r="D611" s="750" t="s">
        <v>608</v>
      </c>
      <c r="E611" s="751">
        <v>50113006</v>
      </c>
      <c r="F611" s="750" t="s">
        <v>1138</v>
      </c>
      <c r="G611" s="749" t="s">
        <v>614</v>
      </c>
      <c r="H611" s="749">
        <v>846016</v>
      </c>
      <c r="I611" s="749">
        <v>0</v>
      </c>
      <c r="J611" s="749" t="s">
        <v>1451</v>
      </c>
      <c r="K611" s="749" t="s">
        <v>1452</v>
      </c>
      <c r="L611" s="752">
        <v>185.64000000000004</v>
      </c>
      <c r="M611" s="752">
        <v>77</v>
      </c>
      <c r="N611" s="753">
        <v>14294.280000000002</v>
      </c>
    </row>
    <row r="612" spans="1:14" ht="14.4" customHeight="1" x14ac:dyDescent="0.3">
      <c r="A612" s="747" t="s">
        <v>585</v>
      </c>
      <c r="B612" s="748" t="s">
        <v>586</v>
      </c>
      <c r="C612" s="749" t="s">
        <v>607</v>
      </c>
      <c r="D612" s="750" t="s">
        <v>608</v>
      </c>
      <c r="E612" s="751">
        <v>50113006</v>
      </c>
      <c r="F612" s="750" t="s">
        <v>1138</v>
      </c>
      <c r="G612" s="749" t="s">
        <v>626</v>
      </c>
      <c r="H612" s="749">
        <v>133146</v>
      </c>
      <c r="I612" s="749">
        <v>33530</v>
      </c>
      <c r="J612" s="749" t="s">
        <v>1453</v>
      </c>
      <c r="K612" s="749" t="s">
        <v>1454</v>
      </c>
      <c r="L612" s="752">
        <v>156.49</v>
      </c>
      <c r="M612" s="752">
        <v>48</v>
      </c>
      <c r="N612" s="753">
        <v>7511.52</v>
      </c>
    </row>
    <row r="613" spans="1:14" ht="14.4" customHeight="1" x14ac:dyDescent="0.3">
      <c r="A613" s="747" t="s">
        <v>585</v>
      </c>
      <c r="B613" s="748" t="s">
        <v>586</v>
      </c>
      <c r="C613" s="749" t="s">
        <v>607</v>
      </c>
      <c r="D613" s="750" t="s">
        <v>608</v>
      </c>
      <c r="E613" s="751">
        <v>50113008</v>
      </c>
      <c r="F613" s="750" t="s">
        <v>1455</v>
      </c>
      <c r="G613" s="749"/>
      <c r="H613" s="749"/>
      <c r="I613" s="749">
        <v>138455</v>
      </c>
      <c r="J613" s="749" t="s">
        <v>1456</v>
      </c>
      <c r="K613" s="749" t="s">
        <v>1457</v>
      </c>
      <c r="L613" s="752">
        <v>1287.0638272032445</v>
      </c>
      <c r="M613" s="752">
        <v>196</v>
      </c>
      <c r="N613" s="753">
        <v>252264.51013183594</v>
      </c>
    </row>
    <row r="614" spans="1:14" ht="14.4" customHeight="1" x14ac:dyDescent="0.3">
      <c r="A614" s="747" t="s">
        <v>585</v>
      </c>
      <c r="B614" s="748" t="s">
        <v>586</v>
      </c>
      <c r="C614" s="749" t="s">
        <v>607</v>
      </c>
      <c r="D614" s="750" t="s">
        <v>608</v>
      </c>
      <c r="E614" s="751">
        <v>50113008</v>
      </c>
      <c r="F614" s="750" t="s">
        <v>1455</v>
      </c>
      <c r="G614" s="749"/>
      <c r="H614" s="749"/>
      <c r="I614" s="749">
        <v>129056</v>
      </c>
      <c r="J614" s="749" t="s">
        <v>1458</v>
      </c>
      <c r="K614" s="749" t="s">
        <v>1459</v>
      </c>
      <c r="L614" s="752">
        <v>2168.56005859375</v>
      </c>
      <c r="M614" s="752">
        <v>54</v>
      </c>
      <c r="N614" s="753">
        <v>117102.2431640625</v>
      </c>
    </row>
    <row r="615" spans="1:14" ht="14.4" customHeight="1" x14ac:dyDescent="0.3">
      <c r="A615" s="747" t="s">
        <v>585</v>
      </c>
      <c r="B615" s="748" t="s">
        <v>586</v>
      </c>
      <c r="C615" s="749" t="s">
        <v>607</v>
      </c>
      <c r="D615" s="750" t="s">
        <v>608</v>
      </c>
      <c r="E615" s="751">
        <v>50113008</v>
      </c>
      <c r="F615" s="750" t="s">
        <v>1455</v>
      </c>
      <c r="G615" s="749"/>
      <c r="H615" s="749"/>
      <c r="I615" s="749">
        <v>62464</v>
      </c>
      <c r="J615" s="749" t="s">
        <v>1460</v>
      </c>
      <c r="K615" s="749" t="s">
        <v>1461</v>
      </c>
      <c r="L615" s="752">
        <v>9157.759765625</v>
      </c>
      <c r="M615" s="752">
        <v>58</v>
      </c>
      <c r="N615" s="753">
        <v>531150.06640625</v>
      </c>
    </row>
    <row r="616" spans="1:14" ht="14.4" customHeight="1" x14ac:dyDescent="0.3">
      <c r="A616" s="747" t="s">
        <v>585</v>
      </c>
      <c r="B616" s="748" t="s">
        <v>586</v>
      </c>
      <c r="C616" s="749" t="s">
        <v>607</v>
      </c>
      <c r="D616" s="750" t="s">
        <v>608</v>
      </c>
      <c r="E616" s="751">
        <v>50113008</v>
      </c>
      <c r="F616" s="750" t="s">
        <v>1455</v>
      </c>
      <c r="G616" s="749"/>
      <c r="H616" s="749"/>
      <c r="I616" s="749">
        <v>6480</v>
      </c>
      <c r="J616" s="749" t="s">
        <v>1462</v>
      </c>
      <c r="K616" s="749" t="s">
        <v>1463</v>
      </c>
      <c r="L616" s="752">
        <v>4305.3999372209819</v>
      </c>
      <c r="M616" s="752">
        <v>14</v>
      </c>
      <c r="N616" s="753">
        <v>60275.59912109375</v>
      </c>
    </row>
    <row r="617" spans="1:14" ht="14.4" customHeight="1" x14ac:dyDescent="0.3">
      <c r="A617" s="747" t="s">
        <v>585</v>
      </c>
      <c r="B617" s="748" t="s">
        <v>586</v>
      </c>
      <c r="C617" s="749" t="s">
        <v>607</v>
      </c>
      <c r="D617" s="750" t="s">
        <v>608</v>
      </c>
      <c r="E617" s="751">
        <v>50113008</v>
      </c>
      <c r="F617" s="750" t="s">
        <v>1455</v>
      </c>
      <c r="G617" s="749"/>
      <c r="H617" s="749"/>
      <c r="I617" s="749">
        <v>212531</v>
      </c>
      <c r="J617" s="749" t="s">
        <v>1462</v>
      </c>
      <c r="K617" s="749" t="s">
        <v>1464</v>
      </c>
      <c r="L617" s="752">
        <v>8610.7998046875</v>
      </c>
      <c r="M617" s="752">
        <v>13</v>
      </c>
      <c r="N617" s="753">
        <v>111940.3974609375</v>
      </c>
    </row>
    <row r="618" spans="1:14" ht="14.4" customHeight="1" x14ac:dyDescent="0.3">
      <c r="A618" s="747" t="s">
        <v>585</v>
      </c>
      <c r="B618" s="748" t="s">
        <v>586</v>
      </c>
      <c r="C618" s="749" t="s">
        <v>607</v>
      </c>
      <c r="D618" s="750" t="s">
        <v>608</v>
      </c>
      <c r="E618" s="751">
        <v>50113012</v>
      </c>
      <c r="F618" s="750" t="s">
        <v>1465</v>
      </c>
      <c r="G618" s="749" t="s">
        <v>614</v>
      </c>
      <c r="H618" s="749">
        <v>193650</v>
      </c>
      <c r="I618" s="749">
        <v>93650</v>
      </c>
      <c r="J618" s="749" t="s">
        <v>1466</v>
      </c>
      <c r="K618" s="749" t="s">
        <v>1467</v>
      </c>
      <c r="L618" s="752">
        <v>10665.17</v>
      </c>
      <c r="M618" s="752">
        <v>3</v>
      </c>
      <c r="N618" s="753">
        <v>31995.510000000002</v>
      </c>
    </row>
    <row r="619" spans="1:14" ht="14.4" customHeight="1" x14ac:dyDescent="0.3">
      <c r="A619" s="747" t="s">
        <v>585</v>
      </c>
      <c r="B619" s="748" t="s">
        <v>586</v>
      </c>
      <c r="C619" s="749" t="s">
        <v>607</v>
      </c>
      <c r="D619" s="750" t="s">
        <v>608</v>
      </c>
      <c r="E619" s="751">
        <v>50113013</v>
      </c>
      <c r="F619" s="750" t="s">
        <v>1153</v>
      </c>
      <c r="G619" s="749" t="s">
        <v>626</v>
      </c>
      <c r="H619" s="749">
        <v>195147</v>
      </c>
      <c r="I619" s="749">
        <v>195147</v>
      </c>
      <c r="J619" s="749" t="s">
        <v>1154</v>
      </c>
      <c r="K619" s="749" t="s">
        <v>1155</v>
      </c>
      <c r="L619" s="752">
        <v>561.5100000000001</v>
      </c>
      <c r="M619" s="752">
        <v>2</v>
      </c>
      <c r="N619" s="753">
        <v>1123.0200000000002</v>
      </c>
    </row>
    <row r="620" spans="1:14" ht="14.4" customHeight="1" x14ac:dyDescent="0.3">
      <c r="A620" s="747" t="s">
        <v>585</v>
      </c>
      <c r="B620" s="748" t="s">
        <v>586</v>
      </c>
      <c r="C620" s="749" t="s">
        <v>607</v>
      </c>
      <c r="D620" s="750" t="s">
        <v>608</v>
      </c>
      <c r="E620" s="751">
        <v>50113013</v>
      </c>
      <c r="F620" s="750" t="s">
        <v>1153</v>
      </c>
      <c r="G620" s="749" t="s">
        <v>614</v>
      </c>
      <c r="H620" s="749">
        <v>172972</v>
      </c>
      <c r="I620" s="749">
        <v>72972</v>
      </c>
      <c r="J620" s="749" t="s">
        <v>1158</v>
      </c>
      <c r="K620" s="749" t="s">
        <v>1159</v>
      </c>
      <c r="L620" s="752">
        <v>181.65000000000003</v>
      </c>
      <c r="M620" s="752">
        <v>39.6</v>
      </c>
      <c r="N620" s="753">
        <v>7193.340000000002</v>
      </c>
    </row>
    <row r="621" spans="1:14" ht="14.4" customHeight="1" x14ac:dyDescent="0.3">
      <c r="A621" s="747" t="s">
        <v>585</v>
      </c>
      <c r="B621" s="748" t="s">
        <v>586</v>
      </c>
      <c r="C621" s="749" t="s">
        <v>607</v>
      </c>
      <c r="D621" s="750" t="s">
        <v>608</v>
      </c>
      <c r="E621" s="751">
        <v>50113013</v>
      </c>
      <c r="F621" s="750" t="s">
        <v>1153</v>
      </c>
      <c r="G621" s="749" t="s">
        <v>614</v>
      </c>
      <c r="H621" s="749">
        <v>201961</v>
      </c>
      <c r="I621" s="749">
        <v>201961</v>
      </c>
      <c r="J621" s="749" t="s">
        <v>1162</v>
      </c>
      <c r="K621" s="749" t="s">
        <v>1163</v>
      </c>
      <c r="L621" s="752">
        <v>320.97944444444448</v>
      </c>
      <c r="M621" s="752">
        <v>18</v>
      </c>
      <c r="N621" s="753">
        <v>5777.630000000001</v>
      </c>
    </row>
    <row r="622" spans="1:14" ht="14.4" customHeight="1" x14ac:dyDescent="0.3">
      <c r="A622" s="747" t="s">
        <v>585</v>
      </c>
      <c r="B622" s="748" t="s">
        <v>586</v>
      </c>
      <c r="C622" s="749" t="s">
        <v>607</v>
      </c>
      <c r="D622" s="750" t="s">
        <v>608</v>
      </c>
      <c r="E622" s="751">
        <v>50113013</v>
      </c>
      <c r="F622" s="750" t="s">
        <v>1153</v>
      </c>
      <c r="G622" s="749" t="s">
        <v>626</v>
      </c>
      <c r="H622" s="749">
        <v>183817</v>
      </c>
      <c r="I622" s="749">
        <v>183817</v>
      </c>
      <c r="J622" s="749" t="s">
        <v>1164</v>
      </c>
      <c r="K622" s="749" t="s">
        <v>1165</v>
      </c>
      <c r="L622" s="752">
        <v>918.49999999999977</v>
      </c>
      <c r="M622" s="752">
        <v>24.3</v>
      </c>
      <c r="N622" s="753">
        <v>22319.549999999996</v>
      </c>
    </row>
    <row r="623" spans="1:14" ht="14.4" customHeight="1" x14ac:dyDescent="0.3">
      <c r="A623" s="747" t="s">
        <v>585</v>
      </c>
      <c r="B623" s="748" t="s">
        <v>586</v>
      </c>
      <c r="C623" s="749" t="s">
        <v>607</v>
      </c>
      <c r="D623" s="750" t="s">
        <v>608</v>
      </c>
      <c r="E623" s="751">
        <v>50113013</v>
      </c>
      <c r="F623" s="750" t="s">
        <v>1153</v>
      </c>
      <c r="G623" s="749" t="s">
        <v>614</v>
      </c>
      <c r="H623" s="749">
        <v>183926</v>
      </c>
      <c r="I623" s="749">
        <v>183926</v>
      </c>
      <c r="J623" s="749" t="s">
        <v>1168</v>
      </c>
      <c r="K623" s="749" t="s">
        <v>1165</v>
      </c>
      <c r="L623" s="752">
        <v>134.04824644549737</v>
      </c>
      <c r="M623" s="752">
        <v>42.200000000000053</v>
      </c>
      <c r="N623" s="753">
        <v>5656.8359999999966</v>
      </c>
    </row>
    <row r="624" spans="1:14" ht="14.4" customHeight="1" x14ac:dyDescent="0.3">
      <c r="A624" s="747" t="s">
        <v>585</v>
      </c>
      <c r="B624" s="748" t="s">
        <v>586</v>
      </c>
      <c r="C624" s="749" t="s">
        <v>607</v>
      </c>
      <c r="D624" s="750" t="s">
        <v>608</v>
      </c>
      <c r="E624" s="751">
        <v>50113013</v>
      </c>
      <c r="F624" s="750" t="s">
        <v>1153</v>
      </c>
      <c r="G624" s="749" t="s">
        <v>614</v>
      </c>
      <c r="H624" s="749">
        <v>111706</v>
      </c>
      <c r="I624" s="749">
        <v>11706</v>
      </c>
      <c r="J624" s="749" t="s">
        <v>1175</v>
      </c>
      <c r="K624" s="749" t="s">
        <v>1176</v>
      </c>
      <c r="L624" s="752">
        <v>229.51999999999998</v>
      </c>
      <c r="M624" s="752">
        <v>5</v>
      </c>
      <c r="N624" s="753">
        <v>1147.5999999999999</v>
      </c>
    </row>
    <row r="625" spans="1:14" ht="14.4" customHeight="1" x14ac:dyDescent="0.3">
      <c r="A625" s="747" t="s">
        <v>585</v>
      </c>
      <c r="B625" s="748" t="s">
        <v>586</v>
      </c>
      <c r="C625" s="749" t="s">
        <v>607</v>
      </c>
      <c r="D625" s="750" t="s">
        <v>608</v>
      </c>
      <c r="E625" s="751">
        <v>50113013</v>
      </c>
      <c r="F625" s="750" t="s">
        <v>1153</v>
      </c>
      <c r="G625" s="749" t="s">
        <v>614</v>
      </c>
      <c r="H625" s="749">
        <v>131656</v>
      </c>
      <c r="I625" s="749">
        <v>131656</v>
      </c>
      <c r="J625" s="749" t="s">
        <v>1468</v>
      </c>
      <c r="K625" s="749" t="s">
        <v>1469</v>
      </c>
      <c r="L625" s="752">
        <v>517</v>
      </c>
      <c r="M625" s="752">
        <v>2</v>
      </c>
      <c r="N625" s="753">
        <v>1034</v>
      </c>
    </row>
    <row r="626" spans="1:14" ht="14.4" customHeight="1" x14ac:dyDescent="0.3">
      <c r="A626" s="747" t="s">
        <v>585</v>
      </c>
      <c r="B626" s="748" t="s">
        <v>586</v>
      </c>
      <c r="C626" s="749" t="s">
        <v>607</v>
      </c>
      <c r="D626" s="750" t="s">
        <v>608</v>
      </c>
      <c r="E626" s="751">
        <v>50113013</v>
      </c>
      <c r="F626" s="750" t="s">
        <v>1153</v>
      </c>
      <c r="G626" s="749" t="s">
        <v>614</v>
      </c>
      <c r="H626" s="749">
        <v>121240</v>
      </c>
      <c r="I626" s="749">
        <v>121240</v>
      </c>
      <c r="J626" s="749" t="s">
        <v>1470</v>
      </c>
      <c r="K626" s="749" t="s">
        <v>1471</v>
      </c>
      <c r="L626" s="752">
        <v>374</v>
      </c>
      <c r="M626" s="752">
        <v>2.4</v>
      </c>
      <c r="N626" s="753">
        <v>897.6</v>
      </c>
    </row>
    <row r="627" spans="1:14" ht="14.4" customHeight="1" x14ac:dyDescent="0.3">
      <c r="A627" s="747" t="s">
        <v>585</v>
      </c>
      <c r="B627" s="748" t="s">
        <v>586</v>
      </c>
      <c r="C627" s="749" t="s">
        <v>607</v>
      </c>
      <c r="D627" s="750" t="s">
        <v>608</v>
      </c>
      <c r="E627" s="751">
        <v>50113013</v>
      </c>
      <c r="F627" s="750" t="s">
        <v>1153</v>
      </c>
      <c r="G627" s="749" t="s">
        <v>614</v>
      </c>
      <c r="H627" s="749">
        <v>162180</v>
      </c>
      <c r="I627" s="749">
        <v>162180</v>
      </c>
      <c r="J627" s="749" t="s">
        <v>1179</v>
      </c>
      <c r="K627" s="749" t="s">
        <v>1180</v>
      </c>
      <c r="L627" s="752">
        <v>152.9</v>
      </c>
      <c r="M627" s="752">
        <v>1.7999999999999998</v>
      </c>
      <c r="N627" s="753">
        <v>275.21999999999997</v>
      </c>
    </row>
    <row r="628" spans="1:14" ht="14.4" customHeight="1" x14ac:dyDescent="0.3">
      <c r="A628" s="747" t="s">
        <v>585</v>
      </c>
      <c r="B628" s="748" t="s">
        <v>586</v>
      </c>
      <c r="C628" s="749" t="s">
        <v>607</v>
      </c>
      <c r="D628" s="750" t="s">
        <v>608</v>
      </c>
      <c r="E628" s="751">
        <v>50113013</v>
      </c>
      <c r="F628" s="750" t="s">
        <v>1153</v>
      </c>
      <c r="G628" s="749" t="s">
        <v>614</v>
      </c>
      <c r="H628" s="749">
        <v>162187</v>
      </c>
      <c r="I628" s="749">
        <v>162187</v>
      </c>
      <c r="J628" s="749" t="s">
        <v>1181</v>
      </c>
      <c r="K628" s="749" t="s">
        <v>1182</v>
      </c>
      <c r="L628" s="752">
        <v>286</v>
      </c>
      <c r="M628" s="752">
        <v>10</v>
      </c>
      <c r="N628" s="753">
        <v>2860</v>
      </c>
    </row>
    <row r="629" spans="1:14" ht="14.4" customHeight="1" x14ac:dyDescent="0.3">
      <c r="A629" s="747" t="s">
        <v>585</v>
      </c>
      <c r="B629" s="748" t="s">
        <v>586</v>
      </c>
      <c r="C629" s="749" t="s">
        <v>607</v>
      </c>
      <c r="D629" s="750" t="s">
        <v>608</v>
      </c>
      <c r="E629" s="751">
        <v>50113013</v>
      </c>
      <c r="F629" s="750" t="s">
        <v>1153</v>
      </c>
      <c r="G629" s="749" t="s">
        <v>626</v>
      </c>
      <c r="H629" s="749">
        <v>849655</v>
      </c>
      <c r="I629" s="749">
        <v>129836</v>
      </c>
      <c r="J629" s="749" t="s">
        <v>1183</v>
      </c>
      <c r="K629" s="749" t="s">
        <v>1184</v>
      </c>
      <c r="L629" s="752">
        <v>262.89999999999998</v>
      </c>
      <c r="M629" s="752">
        <v>3</v>
      </c>
      <c r="N629" s="753">
        <v>788.69999999999993</v>
      </c>
    </row>
    <row r="630" spans="1:14" ht="14.4" customHeight="1" x14ac:dyDescent="0.3">
      <c r="A630" s="747" t="s">
        <v>585</v>
      </c>
      <c r="B630" s="748" t="s">
        <v>586</v>
      </c>
      <c r="C630" s="749" t="s">
        <v>607</v>
      </c>
      <c r="D630" s="750" t="s">
        <v>608</v>
      </c>
      <c r="E630" s="751">
        <v>50113013</v>
      </c>
      <c r="F630" s="750" t="s">
        <v>1153</v>
      </c>
      <c r="G630" s="749" t="s">
        <v>614</v>
      </c>
      <c r="H630" s="749">
        <v>218400</v>
      </c>
      <c r="I630" s="749">
        <v>218400</v>
      </c>
      <c r="J630" s="749" t="s">
        <v>1185</v>
      </c>
      <c r="K630" s="749" t="s">
        <v>1186</v>
      </c>
      <c r="L630" s="752">
        <v>597.74000000000012</v>
      </c>
      <c r="M630" s="752">
        <v>4</v>
      </c>
      <c r="N630" s="753">
        <v>2390.9600000000005</v>
      </c>
    </row>
    <row r="631" spans="1:14" ht="14.4" customHeight="1" x14ac:dyDescent="0.3">
      <c r="A631" s="747" t="s">
        <v>585</v>
      </c>
      <c r="B631" s="748" t="s">
        <v>586</v>
      </c>
      <c r="C631" s="749" t="s">
        <v>607</v>
      </c>
      <c r="D631" s="750" t="s">
        <v>608</v>
      </c>
      <c r="E631" s="751">
        <v>50113013</v>
      </c>
      <c r="F631" s="750" t="s">
        <v>1153</v>
      </c>
      <c r="G631" s="749" t="s">
        <v>614</v>
      </c>
      <c r="H631" s="749">
        <v>148261</v>
      </c>
      <c r="I631" s="749">
        <v>48261</v>
      </c>
      <c r="J631" s="749" t="s">
        <v>1192</v>
      </c>
      <c r="K631" s="749" t="s">
        <v>1194</v>
      </c>
      <c r="L631" s="752">
        <v>68.999999999999986</v>
      </c>
      <c r="M631" s="752">
        <v>1</v>
      </c>
      <c r="N631" s="753">
        <v>68.999999999999986</v>
      </c>
    </row>
    <row r="632" spans="1:14" ht="14.4" customHeight="1" x14ac:dyDescent="0.3">
      <c r="A632" s="747" t="s">
        <v>585</v>
      </c>
      <c r="B632" s="748" t="s">
        <v>586</v>
      </c>
      <c r="C632" s="749" t="s">
        <v>607</v>
      </c>
      <c r="D632" s="750" t="s">
        <v>608</v>
      </c>
      <c r="E632" s="751">
        <v>50113013</v>
      </c>
      <c r="F632" s="750" t="s">
        <v>1153</v>
      </c>
      <c r="G632" s="749" t="s">
        <v>614</v>
      </c>
      <c r="H632" s="749">
        <v>394618</v>
      </c>
      <c r="I632" s="749">
        <v>112786</v>
      </c>
      <c r="J632" s="749" t="s">
        <v>1200</v>
      </c>
      <c r="K632" s="749" t="s">
        <v>1201</v>
      </c>
      <c r="L632" s="752">
        <v>311.48027027027024</v>
      </c>
      <c r="M632" s="752">
        <v>1.85</v>
      </c>
      <c r="N632" s="753">
        <v>576.23849999999993</v>
      </c>
    </row>
    <row r="633" spans="1:14" ht="14.4" customHeight="1" x14ac:dyDescent="0.3">
      <c r="A633" s="747" t="s">
        <v>585</v>
      </c>
      <c r="B633" s="748" t="s">
        <v>586</v>
      </c>
      <c r="C633" s="749" t="s">
        <v>607</v>
      </c>
      <c r="D633" s="750" t="s">
        <v>608</v>
      </c>
      <c r="E633" s="751">
        <v>50113013</v>
      </c>
      <c r="F633" s="750" t="s">
        <v>1153</v>
      </c>
      <c r="G633" s="749" t="s">
        <v>614</v>
      </c>
      <c r="H633" s="749">
        <v>216183</v>
      </c>
      <c r="I633" s="749">
        <v>216183</v>
      </c>
      <c r="J633" s="749" t="s">
        <v>1204</v>
      </c>
      <c r="K633" s="749" t="s">
        <v>1205</v>
      </c>
      <c r="L633" s="752">
        <v>249.43</v>
      </c>
      <c r="M633" s="752">
        <v>38</v>
      </c>
      <c r="N633" s="753">
        <v>9478.34</v>
      </c>
    </row>
    <row r="634" spans="1:14" ht="14.4" customHeight="1" x14ac:dyDescent="0.3">
      <c r="A634" s="747" t="s">
        <v>585</v>
      </c>
      <c r="B634" s="748" t="s">
        <v>586</v>
      </c>
      <c r="C634" s="749" t="s">
        <v>607</v>
      </c>
      <c r="D634" s="750" t="s">
        <v>608</v>
      </c>
      <c r="E634" s="751">
        <v>50113013</v>
      </c>
      <c r="F634" s="750" t="s">
        <v>1153</v>
      </c>
      <c r="G634" s="749" t="s">
        <v>626</v>
      </c>
      <c r="H634" s="749">
        <v>111592</v>
      </c>
      <c r="I634" s="749">
        <v>11592</v>
      </c>
      <c r="J634" s="749" t="s">
        <v>1472</v>
      </c>
      <c r="K634" s="749" t="s">
        <v>1473</v>
      </c>
      <c r="L634" s="752">
        <v>378.52592592592589</v>
      </c>
      <c r="M634" s="752">
        <v>2.7</v>
      </c>
      <c r="N634" s="753">
        <v>1022.02</v>
      </c>
    </row>
    <row r="635" spans="1:14" ht="14.4" customHeight="1" x14ac:dyDescent="0.3">
      <c r="A635" s="747" t="s">
        <v>585</v>
      </c>
      <c r="B635" s="748" t="s">
        <v>586</v>
      </c>
      <c r="C635" s="749" t="s">
        <v>607</v>
      </c>
      <c r="D635" s="750" t="s">
        <v>608</v>
      </c>
      <c r="E635" s="751">
        <v>50113013</v>
      </c>
      <c r="F635" s="750" t="s">
        <v>1153</v>
      </c>
      <c r="G635" s="749" t="s">
        <v>614</v>
      </c>
      <c r="H635" s="749">
        <v>207116</v>
      </c>
      <c r="I635" s="749">
        <v>207116</v>
      </c>
      <c r="J635" s="749" t="s">
        <v>1206</v>
      </c>
      <c r="K635" s="749" t="s">
        <v>1207</v>
      </c>
      <c r="L635" s="752">
        <v>419.52000000000004</v>
      </c>
      <c r="M635" s="752">
        <v>7.2999999999999989</v>
      </c>
      <c r="N635" s="753">
        <v>3062.4959999999996</v>
      </c>
    </row>
    <row r="636" spans="1:14" ht="14.4" customHeight="1" x14ac:dyDescent="0.3">
      <c r="A636" s="747" t="s">
        <v>585</v>
      </c>
      <c r="B636" s="748" t="s">
        <v>586</v>
      </c>
      <c r="C636" s="749" t="s">
        <v>607</v>
      </c>
      <c r="D636" s="750" t="s">
        <v>608</v>
      </c>
      <c r="E636" s="751">
        <v>50113013</v>
      </c>
      <c r="F636" s="750" t="s">
        <v>1153</v>
      </c>
      <c r="G636" s="749" t="s">
        <v>626</v>
      </c>
      <c r="H636" s="749">
        <v>113453</v>
      </c>
      <c r="I636" s="749">
        <v>113453</v>
      </c>
      <c r="J636" s="749" t="s">
        <v>1210</v>
      </c>
      <c r="K636" s="749" t="s">
        <v>1211</v>
      </c>
      <c r="L636" s="752">
        <v>458.70000000000005</v>
      </c>
      <c r="M636" s="752">
        <v>20.5</v>
      </c>
      <c r="N636" s="753">
        <v>9403.35</v>
      </c>
    </row>
    <row r="637" spans="1:14" ht="14.4" customHeight="1" x14ac:dyDescent="0.3">
      <c r="A637" s="747" t="s">
        <v>585</v>
      </c>
      <c r="B637" s="748" t="s">
        <v>586</v>
      </c>
      <c r="C637" s="749" t="s">
        <v>607</v>
      </c>
      <c r="D637" s="750" t="s">
        <v>608</v>
      </c>
      <c r="E637" s="751">
        <v>50113013</v>
      </c>
      <c r="F637" s="750" t="s">
        <v>1153</v>
      </c>
      <c r="G637" s="749" t="s">
        <v>587</v>
      </c>
      <c r="H637" s="749">
        <v>141263</v>
      </c>
      <c r="I637" s="749">
        <v>141263</v>
      </c>
      <c r="J637" s="749" t="s">
        <v>1474</v>
      </c>
      <c r="K637" s="749" t="s">
        <v>1475</v>
      </c>
      <c r="L637" s="752">
        <v>161.67000000000002</v>
      </c>
      <c r="M637" s="752">
        <v>19</v>
      </c>
      <c r="N637" s="753">
        <v>3071.7300000000005</v>
      </c>
    </row>
    <row r="638" spans="1:14" ht="14.4" customHeight="1" x14ac:dyDescent="0.3">
      <c r="A638" s="747" t="s">
        <v>585</v>
      </c>
      <c r="B638" s="748" t="s">
        <v>586</v>
      </c>
      <c r="C638" s="749" t="s">
        <v>607</v>
      </c>
      <c r="D638" s="750" t="s">
        <v>608</v>
      </c>
      <c r="E638" s="751">
        <v>50113013</v>
      </c>
      <c r="F638" s="750" t="s">
        <v>1153</v>
      </c>
      <c r="G638" s="749" t="s">
        <v>614</v>
      </c>
      <c r="H638" s="749">
        <v>192359</v>
      </c>
      <c r="I638" s="749">
        <v>92359</v>
      </c>
      <c r="J638" s="749" t="s">
        <v>1212</v>
      </c>
      <c r="K638" s="749" t="s">
        <v>1213</v>
      </c>
      <c r="L638" s="752">
        <v>43.680000000000007</v>
      </c>
      <c r="M638" s="752">
        <v>35</v>
      </c>
      <c r="N638" s="753">
        <v>1528.8000000000002</v>
      </c>
    </row>
    <row r="639" spans="1:14" ht="14.4" customHeight="1" x14ac:dyDescent="0.3">
      <c r="A639" s="747" t="s">
        <v>585</v>
      </c>
      <c r="B639" s="748" t="s">
        <v>586</v>
      </c>
      <c r="C639" s="749" t="s">
        <v>607</v>
      </c>
      <c r="D639" s="750" t="s">
        <v>608</v>
      </c>
      <c r="E639" s="751">
        <v>50113013</v>
      </c>
      <c r="F639" s="750" t="s">
        <v>1153</v>
      </c>
      <c r="G639" s="749" t="s">
        <v>587</v>
      </c>
      <c r="H639" s="749">
        <v>201030</v>
      </c>
      <c r="I639" s="749">
        <v>201030</v>
      </c>
      <c r="J639" s="749" t="s">
        <v>1214</v>
      </c>
      <c r="K639" s="749" t="s">
        <v>1215</v>
      </c>
      <c r="L639" s="752">
        <v>26.61</v>
      </c>
      <c r="M639" s="752">
        <v>106</v>
      </c>
      <c r="N639" s="753">
        <v>2820.66</v>
      </c>
    </row>
    <row r="640" spans="1:14" ht="14.4" customHeight="1" x14ac:dyDescent="0.3">
      <c r="A640" s="747" t="s">
        <v>585</v>
      </c>
      <c r="B640" s="748" t="s">
        <v>586</v>
      </c>
      <c r="C640" s="749" t="s">
        <v>607</v>
      </c>
      <c r="D640" s="750" t="s">
        <v>608</v>
      </c>
      <c r="E640" s="751">
        <v>50113013</v>
      </c>
      <c r="F640" s="750" t="s">
        <v>1153</v>
      </c>
      <c r="G640" s="749" t="s">
        <v>614</v>
      </c>
      <c r="H640" s="749">
        <v>225175</v>
      </c>
      <c r="I640" s="749">
        <v>225175</v>
      </c>
      <c r="J640" s="749" t="s">
        <v>1476</v>
      </c>
      <c r="K640" s="749" t="s">
        <v>1477</v>
      </c>
      <c r="L640" s="752">
        <v>46.269999999999996</v>
      </c>
      <c r="M640" s="752">
        <v>4</v>
      </c>
      <c r="N640" s="753">
        <v>185.07999999999998</v>
      </c>
    </row>
    <row r="641" spans="1:14" ht="14.4" customHeight="1" x14ac:dyDescent="0.3">
      <c r="A641" s="747" t="s">
        <v>585</v>
      </c>
      <c r="B641" s="748" t="s">
        <v>586</v>
      </c>
      <c r="C641" s="749" t="s">
        <v>607</v>
      </c>
      <c r="D641" s="750" t="s">
        <v>608</v>
      </c>
      <c r="E641" s="751">
        <v>50113013</v>
      </c>
      <c r="F641" s="750" t="s">
        <v>1153</v>
      </c>
      <c r="G641" s="749" t="s">
        <v>626</v>
      </c>
      <c r="H641" s="749">
        <v>126127</v>
      </c>
      <c r="I641" s="749">
        <v>26127</v>
      </c>
      <c r="J641" s="749" t="s">
        <v>1478</v>
      </c>
      <c r="K641" s="749" t="s">
        <v>1479</v>
      </c>
      <c r="L641" s="752">
        <v>12178.08</v>
      </c>
      <c r="M641" s="752">
        <v>9</v>
      </c>
      <c r="N641" s="753">
        <v>109602.72</v>
      </c>
    </row>
    <row r="642" spans="1:14" ht="14.4" customHeight="1" x14ac:dyDescent="0.3">
      <c r="A642" s="747" t="s">
        <v>585</v>
      </c>
      <c r="B642" s="748" t="s">
        <v>586</v>
      </c>
      <c r="C642" s="749" t="s">
        <v>607</v>
      </c>
      <c r="D642" s="750" t="s">
        <v>608</v>
      </c>
      <c r="E642" s="751">
        <v>50113013</v>
      </c>
      <c r="F642" s="750" t="s">
        <v>1153</v>
      </c>
      <c r="G642" s="749" t="s">
        <v>614</v>
      </c>
      <c r="H642" s="749">
        <v>116600</v>
      </c>
      <c r="I642" s="749">
        <v>16600</v>
      </c>
      <c r="J642" s="749" t="s">
        <v>1218</v>
      </c>
      <c r="K642" s="749" t="s">
        <v>1219</v>
      </c>
      <c r="L642" s="752">
        <v>24.627860169491502</v>
      </c>
      <c r="M642" s="752">
        <v>472</v>
      </c>
      <c r="N642" s="753">
        <v>11624.349999999989</v>
      </c>
    </row>
    <row r="643" spans="1:14" ht="14.4" customHeight="1" x14ac:dyDescent="0.3">
      <c r="A643" s="747" t="s">
        <v>585</v>
      </c>
      <c r="B643" s="748" t="s">
        <v>586</v>
      </c>
      <c r="C643" s="749" t="s">
        <v>607</v>
      </c>
      <c r="D643" s="750" t="s">
        <v>608</v>
      </c>
      <c r="E643" s="751">
        <v>50113013</v>
      </c>
      <c r="F643" s="750" t="s">
        <v>1153</v>
      </c>
      <c r="G643" s="749" t="s">
        <v>626</v>
      </c>
      <c r="H643" s="749">
        <v>166269</v>
      </c>
      <c r="I643" s="749">
        <v>166269</v>
      </c>
      <c r="J643" s="749" t="s">
        <v>1221</v>
      </c>
      <c r="K643" s="749" t="s">
        <v>1222</v>
      </c>
      <c r="L643" s="752">
        <v>52.88</v>
      </c>
      <c r="M643" s="752">
        <v>30</v>
      </c>
      <c r="N643" s="753">
        <v>1586.4</v>
      </c>
    </row>
    <row r="644" spans="1:14" ht="14.4" customHeight="1" x14ac:dyDescent="0.3">
      <c r="A644" s="747" t="s">
        <v>585</v>
      </c>
      <c r="B644" s="748" t="s">
        <v>586</v>
      </c>
      <c r="C644" s="749" t="s">
        <v>607</v>
      </c>
      <c r="D644" s="750" t="s">
        <v>608</v>
      </c>
      <c r="E644" s="751">
        <v>50113013</v>
      </c>
      <c r="F644" s="750" t="s">
        <v>1153</v>
      </c>
      <c r="G644" s="749" t="s">
        <v>614</v>
      </c>
      <c r="H644" s="749">
        <v>201967</v>
      </c>
      <c r="I644" s="749">
        <v>201967</v>
      </c>
      <c r="J644" s="749" t="s">
        <v>1224</v>
      </c>
      <c r="K644" s="749" t="s">
        <v>1225</v>
      </c>
      <c r="L644" s="752">
        <v>291.47000000000008</v>
      </c>
      <c r="M644" s="752">
        <v>5.9999999999999991</v>
      </c>
      <c r="N644" s="753">
        <v>1748.8200000000002</v>
      </c>
    </row>
    <row r="645" spans="1:14" ht="14.4" customHeight="1" x14ac:dyDescent="0.3">
      <c r="A645" s="747" t="s">
        <v>585</v>
      </c>
      <c r="B645" s="748" t="s">
        <v>586</v>
      </c>
      <c r="C645" s="749" t="s">
        <v>607</v>
      </c>
      <c r="D645" s="750" t="s">
        <v>608</v>
      </c>
      <c r="E645" s="751">
        <v>50113013</v>
      </c>
      <c r="F645" s="750" t="s">
        <v>1153</v>
      </c>
      <c r="G645" s="749" t="s">
        <v>626</v>
      </c>
      <c r="H645" s="749">
        <v>103708</v>
      </c>
      <c r="I645" s="749">
        <v>3708</v>
      </c>
      <c r="J645" s="749" t="s">
        <v>1228</v>
      </c>
      <c r="K645" s="749" t="s">
        <v>1229</v>
      </c>
      <c r="L645" s="752">
        <v>1128.73</v>
      </c>
      <c r="M645" s="752">
        <v>0.6</v>
      </c>
      <c r="N645" s="753">
        <v>677.23799999999994</v>
      </c>
    </row>
    <row r="646" spans="1:14" ht="14.4" customHeight="1" x14ac:dyDescent="0.3">
      <c r="A646" s="747" t="s">
        <v>585</v>
      </c>
      <c r="B646" s="748" t="s">
        <v>586</v>
      </c>
      <c r="C646" s="749" t="s">
        <v>607</v>
      </c>
      <c r="D646" s="750" t="s">
        <v>608</v>
      </c>
      <c r="E646" s="751">
        <v>50113014</v>
      </c>
      <c r="F646" s="750" t="s">
        <v>1230</v>
      </c>
      <c r="G646" s="749" t="s">
        <v>614</v>
      </c>
      <c r="H646" s="749">
        <v>113798</v>
      </c>
      <c r="I646" s="749">
        <v>13798</v>
      </c>
      <c r="J646" s="749" t="s">
        <v>1480</v>
      </c>
      <c r="K646" s="749" t="s">
        <v>1481</v>
      </c>
      <c r="L646" s="752">
        <v>105.79999999999997</v>
      </c>
      <c r="M646" s="752">
        <v>1</v>
      </c>
      <c r="N646" s="753">
        <v>105.79999999999997</v>
      </c>
    </row>
    <row r="647" spans="1:14" ht="14.4" customHeight="1" x14ac:dyDescent="0.3">
      <c r="A647" s="747" t="s">
        <v>585</v>
      </c>
      <c r="B647" s="748" t="s">
        <v>586</v>
      </c>
      <c r="C647" s="749" t="s">
        <v>607</v>
      </c>
      <c r="D647" s="750" t="s">
        <v>608</v>
      </c>
      <c r="E647" s="751">
        <v>50113014</v>
      </c>
      <c r="F647" s="750" t="s">
        <v>1230</v>
      </c>
      <c r="G647" s="749" t="s">
        <v>626</v>
      </c>
      <c r="H647" s="749">
        <v>64942</v>
      </c>
      <c r="I647" s="749">
        <v>64942</v>
      </c>
      <c r="J647" s="749" t="s">
        <v>1231</v>
      </c>
      <c r="K647" s="749" t="s">
        <v>1232</v>
      </c>
      <c r="L647" s="752">
        <v>2113.75</v>
      </c>
      <c r="M647" s="752">
        <v>2</v>
      </c>
      <c r="N647" s="753">
        <v>4227.5</v>
      </c>
    </row>
    <row r="648" spans="1:14" ht="14.4" customHeight="1" x14ac:dyDescent="0.3">
      <c r="A648" s="747" t="s">
        <v>585</v>
      </c>
      <c r="B648" s="748" t="s">
        <v>586</v>
      </c>
      <c r="C648" s="749" t="s">
        <v>607</v>
      </c>
      <c r="D648" s="750" t="s">
        <v>608</v>
      </c>
      <c r="E648" s="751">
        <v>50113014</v>
      </c>
      <c r="F648" s="750" t="s">
        <v>1230</v>
      </c>
      <c r="G648" s="749" t="s">
        <v>626</v>
      </c>
      <c r="H648" s="749">
        <v>164401</v>
      </c>
      <c r="I648" s="749">
        <v>164401</v>
      </c>
      <c r="J648" s="749" t="s">
        <v>1233</v>
      </c>
      <c r="K648" s="749" t="s">
        <v>1234</v>
      </c>
      <c r="L648" s="752">
        <v>148.5</v>
      </c>
      <c r="M648" s="752">
        <v>11.7</v>
      </c>
      <c r="N648" s="753">
        <v>1737.45</v>
      </c>
    </row>
    <row r="649" spans="1:14" ht="14.4" customHeight="1" x14ac:dyDescent="0.3">
      <c r="A649" s="747" t="s">
        <v>585</v>
      </c>
      <c r="B649" s="748" t="s">
        <v>586</v>
      </c>
      <c r="C649" s="749" t="s">
        <v>607</v>
      </c>
      <c r="D649" s="750" t="s">
        <v>608</v>
      </c>
      <c r="E649" s="751">
        <v>50113014</v>
      </c>
      <c r="F649" s="750" t="s">
        <v>1230</v>
      </c>
      <c r="G649" s="749" t="s">
        <v>614</v>
      </c>
      <c r="H649" s="749">
        <v>116895</v>
      </c>
      <c r="I649" s="749">
        <v>16895</v>
      </c>
      <c r="J649" s="749" t="s">
        <v>1235</v>
      </c>
      <c r="K649" s="749" t="s">
        <v>1236</v>
      </c>
      <c r="L649" s="752">
        <v>107.87000000000005</v>
      </c>
      <c r="M649" s="752">
        <v>1</v>
      </c>
      <c r="N649" s="753">
        <v>107.87000000000005</v>
      </c>
    </row>
    <row r="650" spans="1:14" ht="14.4" customHeight="1" x14ac:dyDescent="0.3">
      <c r="A650" s="747" t="s">
        <v>585</v>
      </c>
      <c r="B650" s="748" t="s">
        <v>586</v>
      </c>
      <c r="C650" s="749" t="s">
        <v>610</v>
      </c>
      <c r="D650" s="750" t="s">
        <v>611</v>
      </c>
      <c r="E650" s="751">
        <v>50113001</v>
      </c>
      <c r="F650" s="750" t="s">
        <v>613</v>
      </c>
      <c r="G650" s="749" t="s">
        <v>614</v>
      </c>
      <c r="H650" s="749">
        <v>192730</v>
      </c>
      <c r="I650" s="749">
        <v>92730</v>
      </c>
      <c r="J650" s="749" t="s">
        <v>617</v>
      </c>
      <c r="K650" s="749" t="s">
        <v>1482</v>
      </c>
      <c r="L650" s="752">
        <v>449.64100495762875</v>
      </c>
      <c r="M650" s="752">
        <v>20</v>
      </c>
      <c r="N650" s="753">
        <v>8992.8200991525755</v>
      </c>
    </row>
    <row r="651" spans="1:14" ht="14.4" customHeight="1" x14ac:dyDescent="0.3">
      <c r="A651" s="747" t="s">
        <v>585</v>
      </c>
      <c r="B651" s="748" t="s">
        <v>586</v>
      </c>
      <c r="C651" s="749" t="s">
        <v>610</v>
      </c>
      <c r="D651" s="750" t="s">
        <v>611</v>
      </c>
      <c r="E651" s="751">
        <v>50113001</v>
      </c>
      <c r="F651" s="750" t="s">
        <v>613</v>
      </c>
      <c r="G651" s="749" t="s">
        <v>614</v>
      </c>
      <c r="H651" s="749">
        <v>100362</v>
      </c>
      <c r="I651" s="749">
        <v>362</v>
      </c>
      <c r="J651" s="749" t="s">
        <v>621</v>
      </c>
      <c r="K651" s="749" t="s">
        <v>622</v>
      </c>
      <c r="L651" s="752">
        <v>86.432142857142892</v>
      </c>
      <c r="M651" s="752">
        <v>28</v>
      </c>
      <c r="N651" s="753">
        <v>2420.1000000000008</v>
      </c>
    </row>
    <row r="652" spans="1:14" ht="14.4" customHeight="1" x14ac:dyDescent="0.3">
      <c r="A652" s="747" t="s">
        <v>585</v>
      </c>
      <c r="B652" s="748" t="s">
        <v>586</v>
      </c>
      <c r="C652" s="749" t="s">
        <v>610</v>
      </c>
      <c r="D652" s="750" t="s">
        <v>611</v>
      </c>
      <c r="E652" s="751">
        <v>50113001</v>
      </c>
      <c r="F652" s="750" t="s">
        <v>613</v>
      </c>
      <c r="G652" s="749" t="s">
        <v>614</v>
      </c>
      <c r="H652" s="749">
        <v>196610</v>
      </c>
      <c r="I652" s="749">
        <v>96610</v>
      </c>
      <c r="J652" s="749" t="s">
        <v>651</v>
      </c>
      <c r="K652" s="749" t="s">
        <v>652</v>
      </c>
      <c r="L652" s="752">
        <v>46.38</v>
      </c>
      <c r="M652" s="752">
        <v>1</v>
      </c>
      <c r="N652" s="753">
        <v>46.38</v>
      </c>
    </row>
    <row r="653" spans="1:14" ht="14.4" customHeight="1" x14ac:dyDescent="0.3">
      <c r="A653" s="747" t="s">
        <v>585</v>
      </c>
      <c r="B653" s="748" t="s">
        <v>586</v>
      </c>
      <c r="C653" s="749" t="s">
        <v>610</v>
      </c>
      <c r="D653" s="750" t="s">
        <v>611</v>
      </c>
      <c r="E653" s="751">
        <v>50113001</v>
      </c>
      <c r="F653" s="750" t="s">
        <v>613</v>
      </c>
      <c r="G653" s="749" t="s">
        <v>614</v>
      </c>
      <c r="H653" s="749">
        <v>847713</v>
      </c>
      <c r="I653" s="749">
        <v>125526</v>
      </c>
      <c r="J653" s="749" t="s">
        <v>1483</v>
      </c>
      <c r="K653" s="749" t="s">
        <v>1484</v>
      </c>
      <c r="L653" s="752">
        <v>84.289999999999978</v>
      </c>
      <c r="M653" s="752">
        <v>1</v>
      </c>
      <c r="N653" s="753">
        <v>84.289999999999978</v>
      </c>
    </row>
    <row r="654" spans="1:14" ht="14.4" customHeight="1" x14ac:dyDescent="0.3">
      <c r="A654" s="747" t="s">
        <v>585</v>
      </c>
      <c r="B654" s="748" t="s">
        <v>586</v>
      </c>
      <c r="C654" s="749" t="s">
        <v>610</v>
      </c>
      <c r="D654" s="750" t="s">
        <v>611</v>
      </c>
      <c r="E654" s="751">
        <v>50113001</v>
      </c>
      <c r="F654" s="750" t="s">
        <v>613</v>
      </c>
      <c r="G654" s="749" t="s">
        <v>614</v>
      </c>
      <c r="H654" s="749">
        <v>189244</v>
      </c>
      <c r="I654" s="749">
        <v>89244</v>
      </c>
      <c r="J654" s="749" t="s">
        <v>655</v>
      </c>
      <c r="K654" s="749" t="s">
        <v>656</v>
      </c>
      <c r="L654" s="752">
        <v>20.76</v>
      </c>
      <c r="M654" s="752">
        <v>320</v>
      </c>
      <c r="N654" s="753">
        <v>6643.2000000000007</v>
      </c>
    </row>
    <row r="655" spans="1:14" ht="14.4" customHeight="1" x14ac:dyDescent="0.3">
      <c r="A655" s="747" t="s">
        <v>585</v>
      </c>
      <c r="B655" s="748" t="s">
        <v>586</v>
      </c>
      <c r="C655" s="749" t="s">
        <v>610</v>
      </c>
      <c r="D655" s="750" t="s">
        <v>611</v>
      </c>
      <c r="E655" s="751">
        <v>50113001</v>
      </c>
      <c r="F655" s="750" t="s">
        <v>613</v>
      </c>
      <c r="G655" s="749" t="s">
        <v>614</v>
      </c>
      <c r="H655" s="749">
        <v>169725</v>
      </c>
      <c r="I655" s="749">
        <v>69725</v>
      </c>
      <c r="J655" s="749" t="s">
        <v>1255</v>
      </c>
      <c r="K655" s="749" t="s">
        <v>658</v>
      </c>
      <c r="L655" s="752">
        <v>30.270108333333329</v>
      </c>
      <c r="M655" s="752">
        <v>240</v>
      </c>
      <c r="N655" s="753">
        <v>7264.8259999999991</v>
      </c>
    </row>
    <row r="656" spans="1:14" ht="14.4" customHeight="1" x14ac:dyDescent="0.3">
      <c r="A656" s="747" t="s">
        <v>585</v>
      </c>
      <c r="B656" s="748" t="s">
        <v>586</v>
      </c>
      <c r="C656" s="749" t="s">
        <v>610</v>
      </c>
      <c r="D656" s="750" t="s">
        <v>611</v>
      </c>
      <c r="E656" s="751">
        <v>50113001</v>
      </c>
      <c r="F656" s="750" t="s">
        <v>613</v>
      </c>
      <c r="G656" s="749" t="s">
        <v>614</v>
      </c>
      <c r="H656" s="749">
        <v>173394</v>
      </c>
      <c r="I656" s="749">
        <v>173394</v>
      </c>
      <c r="J656" s="749" t="s">
        <v>1260</v>
      </c>
      <c r="K656" s="749" t="s">
        <v>1261</v>
      </c>
      <c r="L656" s="752">
        <v>376.64000216215499</v>
      </c>
      <c r="M656" s="752">
        <v>24</v>
      </c>
      <c r="N656" s="753">
        <v>9039.3600518917192</v>
      </c>
    </row>
    <row r="657" spans="1:14" ht="14.4" customHeight="1" x14ac:dyDescent="0.3">
      <c r="A657" s="747" t="s">
        <v>585</v>
      </c>
      <c r="B657" s="748" t="s">
        <v>586</v>
      </c>
      <c r="C657" s="749" t="s">
        <v>610</v>
      </c>
      <c r="D657" s="750" t="s">
        <v>611</v>
      </c>
      <c r="E657" s="751">
        <v>50113001</v>
      </c>
      <c r="F657" s="750" t="s">
        <v>613</v>
      </c>
      <c r="G657" s="749" t="s">
        <v>614</v>
      </c>
      <c r="H657" s="749">
        <v>173396</v>
      </c>
      <c r="I657" s="749">
        <v>173396</v>
      </c>
      <c r="J657" s="749" t="s">
        <v>1260</v>
      </c>
      <c r="K657" s="749" t="s">
        <v>1485</v>
      </c>
      <c r="L657" s="752">
        <v>673.64</v>
      </c>
      <c r="M657" s="752">
        <v>2</v>
      </c>
      <c r="N657" s="753">
        <v>1347.28</v>
      </c>
    </row>
    <row r="658" spans="1:14" ht="14.4" customHeight="1" x14ac:dyDescent="0.3">
      <c r="A658" s="747" t="s">
        <v>585</v>
      </c>
      <c r="B658" s="748" t="s">
        <v>586</v>
      </c>
      <c r="C658" s="749" t="s">
        <v>610</v>
      </c>
      <c r="D658" s="750" t="s">
        <v>611</v>
      </c>
      <c r="E658" s="751">
        <v>50113001</v>
      </c>
      <c r="F658" s="750" t="s">
        <v>613</v>
      </c>
      <c r="G658" s="749" t="s">
        <v>614</v>
      </c>
      <c r="H658" s="749">
        <v>187822</v>
      </c>
      <c r="I658" s="749">
        <v>87822</v>
      </c>
      <c r="J658" s="749" t="s">
        <v>1262</v>
      </c>
      <c r="K658" s="749" t="s">
        <v>1263</v>
      </c>
      <c r="L658" s="752">
        <v>1323.9071428571426</v>
      </c>
      <c r="M658" s="752">
        <v>7</v>
      </c>
      <c r="N658" s="753">
        <v>9267.3499999999985</v>
      </c>
    </row>
    <row r="659" spans="1:14" ht="14.4" customHeight="1" x14ac:dyDescent="0.3">
      <c r="A659" s="747" t="s">
        <v>585</v>
      </c>
      <c r="B659" s="748" t="s">
        <v>586</v>
      </c>
      <c r="C659" s="749" t="s">
        <v>610</v>
      </c>
      <c r="D659" s="750" t="s">
        <v>611</v>
      </c>
      <c r="E659" s="751">
        <v>50113001</v>
      </c>
      <c r="F659" s="750" t="s">
        <v>613</v>
      </c>
      <c r="G659" s="749" t="s">
        <v>614</v>
      </c>
      <c r="H659" s="749">
        <v>100392</v>
      </c>
      <c r="I659" s="749">
        <v>392</v>
      </c>
      <c r="J659" s="749" t="s">
        <v>663</v>
      </c>
      <c r="K659" s="749" t="s">
        <v>664</v>
      </c>
      <c r="L659" s="752">
        <v>57.594000000000008</v>
      </c>
      <c r="M659" s="752">
        <v>5</v>
      </c>
      <c r="N659" s="753">
        <v>287.97000000000003</v>
      </c>
    </row>
    <row r="660" spans="1:14" ht="14.4" customHeight="1" x14ac:dyDescent="0.3">
      <c r="A660" s="747" t="s">
        <v>585</v>
      </c>
      <c r="B660" s="748" t="s">
        <v>586</v>
      </c>
      <c r="C660" s="749" t="s">
        <v>610</v>
      </c>
      <c r="D660" s="750" t="s">
        <v>611</v>
      </c>
      <c r="E660" s="751">
        <v>50113001</v>
      </c>
      <c r="F660" s="750" t="s">
        <v>613</v>
      </c>
      <c r="G660" s="749" t="s">
        <v>614</v>
      </c>
      <c r="H660" s="749">
        <v>162320</v>
      </c>
      <c r="I660" s="749">
        <v>62320</v>
      </c>
      <c r="J660" s="749" t="s">
        <v>1266</v>
      </c>
      <c r="K660" s="749" t="s">
        <v>1267</v>
      </c>
      <c r="L660" s="752">
        <v>74.350000000000009</v>
      </c>
      <c r="M660" s="752">
        <v>1</v>
      </c>
      <c r="N660" s="753">
        <v>74.350000000000009</v>
      </c>
    </row>
    <row r="661" spans="1:14" ht="14.4" customHeight="1" x14ac:dyDescent="0.3">
      <c r="A661" s="747" t="s">
        <v>585</v>
      </c>
      <c r="B661" s="748" t="s">
        <v>586</v>
      </c>
      <c r="C661" s="749" t="s">
        <v>610</v>
      </c>
      <c r="D661" s="750" t="s">
        <v>611</v>
      </c>
      <c r="E661" s="751">
        <v>50113001</v>
      </c>
      <c r="F661" s="750" t="s">
        <v>613</v>
      </c>
      <c r="G661" s="749" t="s">
        <v>614</v>
      </c>
      <c r="H661" s="749">
        <v>162317</v>
      </c>
      <c r="I661" s="749">
        <v>62317</v>
      </c>
      <c r="J661" s="749" t="s">
        <v>1268</v>
      </c>
      <c r="K661" s="749" t="s">
        <v>674</v>
      </c>
      <c r="L661" s="752">
        <v>286</v>
      </c>
      <c r="M661" s="752">
        <v>3</v>
      </c>
      <c r="N661" s="753">
        <v>858</v>
      </c>
    </row>
    <row r="662" spans="1:14" ht="14.4" customHeight="1" x14ac:dyDescent="0.3">
      <c r="A662" s="747" t="s">
        <v>585</v>
      </c>
      <c r="B662" s="748" t="s">
        <v>586</v>
      </c>
      <c r="C662" s="749" t="s">
        <v>610</v>
      </c>
      <c r="D662" s="750" t="s">
        <v>611</v>
      </c>
      <c r="E662" s="751">
        <v>50113001</v>
      </c>
      <c r="F662" s="750" t="s">
        <v>613</v>
      </c>
      <c r="G662" s="749" t="s">
        <v>626</v>
      </c>
      <c r="H662" s="749">
        <v>183974</v>
      </c>
      <c r="I662" s="749">
        <v>83974</v>
      </c>
      <c r="J662" s="749" t="s">
        <v>675</v>
      </c>
      <c r="K662" s="749" t="s">
        <v>676</v>
      </c>
      <c r="L662" s="752">
        <v>88.449999999999974</v>
      </c>
      <c r="M662" s="752">
        <v>1</v>
      </c>
      <c r="N662" s="753">
        <v>88.449999999999974</v>
      </c>
    </row>
    <row r="663" spans="1:14" ht="14.4" customHeight="1" x14ac:dyDescent="0.3">
      <c r="A663" s="747" t="s">
        <v>585</v>
      </c>
      <c r="B663" s="748" t="s">
        <v>586</v>
      </c>
      <c r="C663" s="749" t="s">
        <v>610</v>
      </c>
      <c r="D663" s="750" t="s">
        <v>611</v>
      </c>
      <c r="E663" s="751">
        <v>50113001</v>
      </c>
      <c r="F663" s="750" t="s">
        <v>613</v>
      </c>
      <c r="G663" s="749" t="s">
        <v>614</v>
      </c>
      <c r="H663" s="749">
        <v>100407</v>
      </c>
      <c r="I663" s="749">
        <v>407</v>
      </c>
      <c r="J663" s="749" t="s">
        <v>700</v>
      </c>
      <c r="K663" s="749" t="s">
        <v>701</v>
      </c>
      <c r="L663" s="752">
        <v>185.23999999999998</v>
      </c>
      <c r="M663" s="752">
        <v>1</v>
      </c>
      <c r="N663" s="753">
        <v>185.23999999999998</v>
      </c>
    </row>
    <row r="664" spans="1:14" ht="14.4" customHeight="1" x14ac:dyDescent="0.3">
      <c r="A664" s="747" t="s">
        <v>585</v>
      </c>
      <c r="B664" s="748" t="s">
        <v>586</v>
      </c>
      <c r="C664" s="749" t="s">
        <v>610</v>
      </c>
      <c r="D664" s="750" t="s">
        <v>611</v>
      </c>
      <c r="E664" s="751">
        <v>50113001</v>
      </c>
      <c r="F664" s="750" t="s">
        <v>613</v>
      </c>
      <c r="G664" s="749" t="s">
        <v>614</v>
      </c>
      <c r="H664" s="749">
        <v>100409</v>
      </c>
      <c r="I664" s="749">
        <v>409</v>
      </c>
      <c r="J664" s="749" t="s">
        <v>704</v>
      </c>
      <c r="K664" s="749" t="s">
        <v>705</v>
      </c>
      <c r="L664" s="752">
        <v>79.810952380952386</v>
      </c>
      <c r="M664" s="752">
        <v>21</v>
      </c>
      <c r="N664" s="753">
        <v>1676.03</v>
      </c>
    </row>
    <row r="665" spans="1:14" ht="14.4" customHeight="1" x14ac:dyDescent="0.3">
      <c r="A665" s="747" t="s">
        <v>585</v>
      </c>
      <c r="B665" s="748" t="s">
        <v>586</v>
      </c>
      <c r="C665" s="749" t="s">
        <v>610</v>
      </c>
      <c r="D665" s="750" t="s">
        <v>611</v>
      </c>
      <c r="E665" s="751">
        <v>50113001</v>
      </c>
      <c r="F665" s="750" t="s">
        <v>613</v>
      </c>
      <c r="G665" s="749" t="s">
        <v>614</v>
      </c>
      <c r="H665" s="749">
        <v>187814</v>
      </c>
      <c r="I665" s="749">
        <v>87814</v>
      </c>
      <c r="J665" s="749" t="s">
        <v>1274</v>
      </c>
      <c r="K665" s="749" t="s">
        <v>1275</v>
      </c>
      <c r="L665" s="752">
        <v>535.68500000000017</v>
      </c>
      <c r="M665" s="752">
        <v>4</v>
      </c>
      <c r="N665" s="753">
        <v>2142.7400000000007</v>
      </c>
    </row>
    <row r="666" spans="1:14" ht="14.4" customHeight="1" x14ac:dyDescent="0.3">
      <c r="A666" s="747" t="s">
        <v>585</v>
      </c>
      <c r="B666" s="748" t="s">
        <v>586</v>
      </c>
      <c r="C666" s="749" t="s">
        <v>610</v>
      </c>
      <c r="D666" s="750" t="s">
        <v>611</v>
      </c>
      <c r="E666" s="751">
        <v>50113001</v>
      </c>
      <c r="F666" s="750" t="s">
        <v>613</v>
      </c>
      <c r="G666" s="749" t="s">
        <v>614</v>
      </c>
      <c r="H666" s="749">
        <v>102132</v>
      </c>
      <c r="I666" s="749">
        <v>2132</v>
      </c>
      <c r="J666" s="749" t="s">
        <v>1276</v>
      </c>
      <c r="K666" s="749" t="s">
        <v>1277</v>
      </c>
      <c r="L666" s="752">
        <v>135.9136842105263</v>
      </c>
      <c r="M666" s="752">
        <v>19</v>
      </c>
      <c r="N666" s="753">
        <v>2582.3599999999997</v>
      </c>
    </row>
    <row r="667" spans="1:14" ht="14.4" customHeight="1" x14ac:dyDescent="0.3">
      <c r="A667" s="747" t="s">
        <v>585</v>
      </c>
      <c r="B667" s="748" t="s">
        <v>586</v>
      </c>
      <c r="C667" s="749" t="s">
        <v>610</v>
      </c>
      <c r="D667" s="750" t="s">
        <v>611</v>
      </c>
      <c r="E667" s="751">
        <v>50113001</v>
      </c>
      <c r="F667" s="750" t="s">
        <v>613</v>
      </c>
      <c r="G667" s="749" t="s">
        <v>626</v>
      </c>
      <c r="H667" s="749">
        <v>848765</v>
      </c>
      <c r="I667" s="749">
        <v>107938</v>
      </c>
      <c r="J667" s="749" t="s">
        <v>731</v>
      </c>
      <c r="K667" s="749" t="s">
        <v>734</v>
      </c>
      <c r="L667" s="752">
        <v>128.72499999999997</v>
      </c>
      <c r="M667" s="752">
        <v>4</v>
      </c>
      <c r="N667" s="753">
        <v>514.89999999999986</v>
      </c>
    </row>
    <row r="668" spans="1:14" ht="14.4" customHeight="1" x14ac:dyDescent="0.3">
      <c r="A668" s="747" t="s">
        <v>585</v>
      </c>
      <c r="B668" s="748" t="s">
        <v>586</v>
      </c>
      <c r="C668" s="749" t="s">
        <v>610</v>
      </c>
      <c r="D668" s="750" t="s">
        <v>611</v>
      </c>
      <c r="E668" s="751">
        <v>50113001</v>
      </c>
      <c r="F668" s="750" t="s">
        <v>613</v>
      </c>
      <c r="G668" s="749" t="s">
        <v>614</v>
      </c>
      <c r="H668" s="749">
        <v>104071</v>
      </c>
      <c r="I668" s="749">
        <v>4071</v>
      </c>
      <c r="J668" s="749" t="s">
        <v>760</v>
      </c>
      <c r="K668" s="749" t="s">
        <v>1296</v>
      </c>
      <c r="L668" s="752">
        <v>152.97</v>
      </c>
      <c r="M668" s="752">
        <v>1</v>
      </c>
      <c r="N668" s="753">
        <v>152.97</v>
      </c>
    </row>
    <row r="669" spans="1:14" ht="14.4" customHeight="1" x14ac:dyDescent="0.3">
      <c r="A669" s="747" t="s">
        <v>585</v>
      </c>
      <c r="B669" s="748" t="s">
        <v>586</v>
      </c>
      <c r="C669" s="749" t="s">
        <v>610</v>
      </c>
      <c r="D669" s="750" t="s">
        <v>611</v>
      </c>
      <c r="E669" s="751">
        <v>50113001</v>
      </c>
      <c r="F669" s="750" t="s">
        <v>613</v>
      </c>
      <c r="G669" s="749" t="s">
        <v>614</v>
      </c>
      <c r="H669" s="749">
        <v>846599</v>
      </c>
      <c r="I669" s="749">
        <v>107754</v>
      </c>
      <c r="J669" s="749" t="s">
        <v>762</v>
      </c>
      <c r="K669" s="749" t="s">
        <v>587</v>
      </c>
      <c r="L669" s="752">
        <v>131.30396551724135</v>
      </c>
      <c r="M669" s="752">
        <v>58</v>
      </c>
      <c r="N669" s="753">
        <v>7615.6299999999992</v>
      </c>
    </row>
    <row r="670" spans="1:14" ht="14.4" customHeight="1" x14ac:dyDescent="0.3">
      <c r="A670" s="747" t="s">
        <v>585</v>
      </c>
      <c r="B670" s="748" t="s">
        <v>586</v>
      </c>
      <c r="C670" s="749" t="s">
        <v>610</v>
      </c>
      <c r="D670" s="750" t="s">
        <v>611</v>
      </c>
      <c r="E670" s="751">
        <v>50113001</v>
      </c>
      <c r="F670" s="750" t="s">
        <v>613</v>
      </c>
      <c r="G670" s="749" t="s">
        <v>614</v>
      </c>
      <c r="H670" s="749">
        <v>905098</v>
      </c>
      <c r="I670" s="749">
        <v>23989</v>
      </c>
      <c r="J670" s="749" t="s">
        <v>1486</v>
      </c>
      <c r="K670" s="749" t="s">
        <v>587</v>
      </c>
      <c r="L670" s="752">
        <v>416.99006941323523</v>
      </c>
      <c r="M670" s="752">
        <v>10</v>
      </c>
      <c r="N670" s="753">
        <v>4169.9006941323523</v>
      </c>
    </row>
    <row r="671" spans="1:14" ht="14.4" customHeight="1" x14ac:dyDescent="0.3">
      <c r="A671" s="747" t="s">
        <v>585</v>
      </c>
      <c r="B671" s="748" t="s">
        <v>586</v>
      </c>
      <c r="C671" s="749" t="s">
        <v>610</v>
      </c>
      <c r="D671" s="750" t="s">
        <v>611</v>
      </c>
      <c r="E671" s="751">
        <v>50113001</v>
      </c>
      <c r="F671" s="750" t="s">
        <v>613</v>
      </c>
      <c r="G671" s="749" t="s">
        <v>614</v>
      </c>
      <c r="H671" s="749">
        <v>501596</v>
      </c>
      <c r="I671" s="749">
        <v>0</v>
      </c>
      <c r="J671" s="749" t="s">
        <v>1487</v>
      </c>
      <c r="K671" s="749" t="s">
        <v>1488</v>
      </c>
      <c r="L671" s="752">
        <v>113.26</v>
      </c>
      <c r="M671" s="752">
        <v>1</v>
      </c>
      <c r="N671" s="753">
        <v>113.26</v>
      </c>
    </row>
    <row r="672" spans="1:14" ht="14.4" customHeight="1" x14ac:dyDescent="0.3">
      <c r="A672" s="747" t="s">
        <v>585</v>
      </c>
      <c r="B672" s="748" t="s">
        <v>586</v>
      </c>
      <c r="C672" s="749" t="s">
        <v>610</v>
      </c>
      <c r="D672" s="750" t="s">
        <v>611</v>
      </c>
      <c r="E672" s="751">
        <v>50113001</v>
      </c>
      <c r="F672" s="750" t="s">
        <v>613</v>
      </c>
      <c r="G672" s="749" t="s">
        <v>614</v>
      </c>
      <c r="H672" s="749">
        <v>447</v>
      </c>
      <c r="I672" s="749">
        <v>447</v>
      </c>
      <c r="J672" s="749" t="s">
        <v>1312</v>
      </c>
      <c r="K672" s="749" t="s">
        <v>1313</v>
      </c>
      <c r="L672" s="752">
        <v>178.816</v>
      </c>
      <c r="M672" s="752">
        <v>10</v>
      </c>
      <c r="N672" s="753">
        <v>1788.16</v>
      </c>
    </row>
    <row r="673" spans="1:14" ht="14.4" customHeight="1" x14ac:dyDescent="0.3">
      <c r="A673" s="747" t="s">
        <v>585</v>
      </c>
      <c r="B673" s="748" t="s">
        <v>586</v>
      </c>
      <c r="C673" s="749" t="s">
        <v>610</v>
      </c>
      <c r="D673" s="750" t="s">
        <v>611</v>
      </c>
      <c r="E673" s="751">
        <v>50113001</v>
      </c>
      <c r="F673" s="750" t="s">
        <v>613</v>
      </c>
      <c r="G673" s="749" t="s">
        <v>587</v>
      </c>
      <c r="H673" s="749">
        <v>846826</v>
      </c>
      <c r="I673" s="749">
        <v>125002</v>
      </c>
      <c r="J673" s="749" t="s">
        <v>1314</v>
      </c>
      <c r="K673" s="749" t="s">
        <v>587</v>
      </c>
      <c r="L673" s="752">
        <v>951.93000000000006</v>
      </c>
      <c r="M673" s="752">
        <v>18</v>
      </c>
      <c r="N673" s="753">
        <v>17134.740000000002</v>
      </c>
    </row>
    <row r="674" spans="1:14" ht="14.4" customHeight="1" x14ac:dyDescent="0.3">
      <c r="A674" s="747" t="s">
        <v>585</v>
      </c>
      <c r="B674" s="748" t="s">
        <v>586</v>
      </c>
      <c r="C674" s="749" t="s">
        <v>610</v>
      </c>
      <c r="D674" s="750" t="s">
        <v>611</v>
      </c>
      <c r="E674" s="751">
        <v>50113001</v>
      </c>
      <c r="F674" s="750" t="s">
        <v>613</v>
      </c>
      <c r="G674" s="749" t="s">
        <v>614</v>
      </c>
      <c r="H674" s="749">
        <v>149990</v>
      </c>
      <c r="I674" s="749">
        <v>49990</v>
      </c>
      <c r="J674" s="749" t="s">
        <v>1321</v>
      </c>
      <c r="K674" s="749" t="s">
        <v>1322</v>
      </c>
      <c r="L674" s="752">
        <v>123.98436369726642</v>
      </c>
      <c r="M674" s="752">
        <v>110</v>
      </c>
      <c r="N674" s="753">
        <v>13638.280006699306</v>
      </c>
    </row>
    <row r="675" spans="1:14" ht="14.4" customHeight="1" x14ac:dyDescent="0.3">
      <c r="A675" s="747" t="s">
        <v>585</v>
      </c>
      <c r="B675" s="748" t="s">
        <v>586</v>
      </c>
      <c r="C675" s="749" t="s">
        <v>610</v>
      </c>
      <c r="D675" s="750" t="s">
        <v>611</v>
      </c>
      <c r="E675" s="751">
        <v>50113001</v>
      </c>
      <c r="F675" s="750" t="s">
        <v>613</v>
      </c>
      <c r="G675" s="749" t="s">
        <v>626</v>
      </c>
      <c r="H675" s="749">
        <v>214036</v>
      </c>
      <c r="I675" s="749">
        <v>214036</v>
      </c>
      <c r="J675" s="749" t="s">
        <v>841</v>
      </c>
      <c r="K675" s="749" t="s">
        <v>842</v>
      </c>
      <c r="L675" s="752">
        <v>40.39</v>
      </c>
      <c r="M675" s="752">
        <v>8</v>
      </c>
      <c r="N675" s="753">
        <v>323.12</v>
      </c>
    </row>
    <row r="676" spans="1:14" ht="14.4" customHeight="1" x14ac:dyDescent="0.3">
      <c r="A676" s="747" t="s">
        <v>585</v>
      </c>
      <c r="B676" s="748" t="s">
        <v>586</v>
      </c>
      <c r="C676" s="749" t="s">
        <v>610</v>
      </c>
      <c r="D676" s="750" t="s">
        <v>611</v>
      </c>
      <c r="E676" s="751">
        <v>50113001</v>
      </c>
      <c r="F676" s="750" t="s">
        <v>613</v>
      </c>
      <c r="G676" s="749" t="s">
        <v>614</v>
      </c>
      <c r="H676" s="749">
        <v>198880</v>
      </c>
      <c r="I676" s="749">
        <v>98880</v>
      </c>
      <c r="J676" s="749" t="s">
        <v>845</v>
      </c>
      <c r="K676" s="749" t="s">
        <v>1489</v>
      </c>
      <c r="L676" s="752">
        <v>201.30000349458859</v>
      </c>
      <c r="M676" s="752">
        <v>85</v>
      </c>
      <c r="N676" s="753">
        <v>17110.500297040031</v>
      </c>
    </row>
    <row r="677" spans="1:14" ht="14.4" customHeight="1" x14ac:dyDescent="0.3">
      <c r="A677" s="747" t="s">
        <v>585</v>
      </c>
      <c r="B677" s="748" t="s">
        <v>586</v>
      </c>
      <c r="C677" s="749" t="s">
        <v>610</v>
      </c>
      <c r="D677" s="750" t="s">
        <v>611</v>
      </c>
      <c r="E677" s="751">
        <v>50113001</v>
      </c>
      <c r="F677" s="750" t="s">
        <v>613</v>
      </c>
      <c r="G677" s="749" t="s">
        <v>614</v>
      </c>
      <c r="H677" s="749">
        <v>165633</v>
      </c>
      <c r="I677" s="749">
        <v>165751</v>
      </c>
      <c r="J677" s="749" t="s">
        <v>1325</v>
      </c>
      <c r="K677" s="749" t="s">
        <v>1326</v>
      </c>
      <c r="L677" s="752">
        <v>3558.7933333333331</v>
      </c>
      <c r="M677" s="752">
        <v>3</v>
      </c>
      <c r="N677" s="753">
        <v>10676.38</v>
      </c>
    </row>
    <row r="678" spans="1:14" ht="14.4" customHeight="1" x14ac:dyDescent="0.3">
      <c r="A678" s="747" t="s">
        <v>585</v>
      </c>
      <c r="B678" s="748" t="s">
        <v>586</v>
      </c>
      <c r="C678" s="749" t="s">
        <v>610</v>
      </c>
      <c r="D678" s="750" t="s">
        <v>611</v>
      </c>
      <c r="E678" s="751">
        <v>50113001</v>
      </c>
      <c r="F678" s="750" t="s">
        <v>613</v>
      </c>
      <c r="G678" s="749" t="s">
        <v>614</v>
      </c>
      <c r="H678" s="749">
        <v>47249</v>
      </c>
      <c r="I678" s="749">
        <v>47249</v>
      </c>
      <c r="J678" s="749" t="s">
        <v>849</v>
      </c>
      <c r="K678" s="749" t="s">
        <v>1329</v>
      </c>
      <c r="L678" s="752">
        <v>126.5</v>
      </c>
      <c r="M678" s="752">
        <v>27</v>
      </c>
      <c r="N678" s="753">
        <v>3415.5</v>
      </c>
    </row>
    <row r="679" spans="1:14" ht="14.4" customHeight="1" x14ac:dyDescent="0.3">
      <c r="A679" s="747" t="s">
        <v>585</v>
      </c>
      <c r="B679" s="748" t="s">
        <v>586</v>
      </c>
      <c r="C679" s="749" t="s">
        <v>610</v>
      </c>
      <c r="D679" s="750" t="s">
        <v>611</v>
      </c>
      <c r="E679" s="751">
        <v>50113001</v>
      </c>
      <c r="F679" s="750" t="s">
        <v>613</v>
      </c>
      <c r="G679" s="749" t="s">
        <v>614</v>
      </c>
      <c r="H679" s="749">
        <v>193746</v>
      </c>
      <c r="I679" s="749">
        <v>93746</v>
      </c>
      <c r="J679" s="749" t="s">
        <v>859</v>
      </c>
      <c r="K679" s="749" t="s">
        <v>860</v>
      </c>
      <c r="L679" s="752">
        <v>368.72356603773585</v>
      </c>
      <c r="M679" s="752">
        <v>318</v>
      </c>
      <c r="N679" s="753">
        <v>117254.094</v>
      </c>
    </row>
    <row r="680" spans="1:14" ht="14.4" customHeight="1" x14ac:dyDescent="0.3">
      <c r="A680" s="747" t="s">
        <v>585</v>
      </c>
      <c r="B680" s="748" t="s">
        <v>586</v>
      </c>
      <c r="C680" s="749" t="s">
        <v>610</v>
      </c>
      <c r="D680" s="750" t="s">
        <v>611</v>
      </c>
      <c r="E680" s="751">
        <v>50113001</v>
      </c>
      <c r="F680" s="750" t="s">
        <v>613</v>
      </c>
      <c r="G680" s="749" t="s">
        <v>614</v>
      </c>
      <c r="H680" s="749">
        <v>214355</v>
      </c>
      <c r="I680" s="749">
        <v>214355</v>
      </c>
      <c r="J680" s="749" t="s">
        <v>870</v>
      </c>
      <c r="K680" s="749" t="s">
        <v>869</v>
      </c>
      <c r="L680" s="752">
        <v>215.18400000000003</v>
      </c>
      <c r="M680" s="752">
        <v>5</v>
      </c>
      <c r="N680" s="753">
        <v>1075.92</v>
      </c>
    </row>
    <row r="681" spans="1:14" ht="14.4" customHeight="1" x14ac:dyDescent="0.3">
      <c r="A681" s="747" t="s">
        <v>585</v>
      </c>
      <c r="B681" s="748" t="s">
        <v>586</v>
      </c>
      <c r="C681" s="749" t="s">
        <v>610</v>
      </c>
      <c r="D681" s="750" t="s">
        <v>611</v>
      </c>
      <c r="E681" s="751">
        <v>50113001</v>
      </c>
      <c r="F681" s="750" t="s">
        <v>613</v>
      </c>
      <c r="G681" s="749" t="s">
        <v>614</v>
      </c>
      <c r="H681" s="749">
        <v>216572</v>
      </c>
      <c r="I681" s="749">
        <v>216572</v>
      </c>
      <c r="J681" s="749" t="s">
        <v>871</v>
      </c>
      <c r="K681" s="749" t="s">
        <v>872</v>
      </c>
      <c r="L681" s="752">
        <v>36.311063829787237</v>
      </c>
      <c r="M681" s="752">
        <v>47</v>
      </c>
      <c r="N681" s="753">
        <v>1706.6200000000001</v>
      </c>
    </row>
    <row r="682" spans="1:14" ht="14.4" customHeight="1" x14ac:dyDescent="0.3">
      <c r="A682" s="747" t="s">
        <v>585</v>
      </c>
      <c r="B682" s="748" t="s">
        <v>586</v>
      </c>
      <c r="C682" s="749" t="s">
        <v>610</v>
      </c>
      <c r="D682" s="750" t="s">
        <v>611</v>
      </c>
      <c r="E682" s="751">
        <v>50113001</v>
      </c>
      <c r="F682" s="750" t="s">
        <v>613</v>
      </c>
      <c r="G682" s="749" t="s">
        <v>614</v>
      </c>
      <c r="H682" s="749">
        <v>51366</v>
      </c>
      <c r="I682" s="749">
        <v>51366</v>
      </c>
      <c r="J682" s="749" t="s">
        <v>877</v>
      </c>
      <c r="K682" s="749" t="s">
        <v>878</v>
      </c>
      <c r="L682" s="752">
        <v>175.60387096774195</v>
      </c>
      <c r="M682" s="752">
        <v>31</v>
      </c>
      <c r="N682" s="753">
        <v>5443.72</v>
      </c>
    </row>
    <row r="683" spans="1:14" ht="14.4" customHeight="1" x14ac:dyDescent="0.3">
      <c r="A683" s="747" t="s">
        <v>585</v>
      </c>
      <c r="B683" s="748" t="s">
        <v>586</v>
      </c>
      <c r="C683" s="749" t="s">
        <v>610</v>
      </c>
      <c r="D683" s="750" t="s">
        <v>611</v>
      </c>
      <c r="E683" s="751">
        <v>50113001</v>
      </c>
      <c r="F683" s="750" t="s">
        <v>613</v>
      </c>
      <c r="G683" s="749" t="s">
        <v>614</v>
      </c>
      <c r="H683" s="749">
        <v>51383</v>
      </c>
      <c r="I683" s="749">
        <v>51383</v>
      </c>
      <c r="J683" s="749" t="s">
        <v>877</v>
      </c>
      <c r="K683" s="749" t="s">
        <v>880</v>
      </c>
      <c r="L683" s="752">
        <v>93.5</v>
      </c>
      <c r="M683" s="752">
        <v>46</v>
      </c>
      <c r="N683" s="753">
        <v>4301</v>
      </c>
    </row>
    <row r="684" spans="1:14" ht="14.4" customHeight="1" x14ac:dyDescent="0.3">
      <c r="A684" s="747" t="s">
        <v>585</v>
      </c>
      <c r="B684" s="748" t="s">
        <v>586</v>
      </c>
      <c r="C684" s="749" t="s">
        <v>610</v>
      </c>
      <c r="D684" s="750" t="s">
        <v>611</v>
      </c>
      <c r="E684" s="751">
        <v>50113001</v>
      </c>
      <c r="F684" s="750" t="s">
        <v>613</v>
      </c>
      <c r="G684" s="749" t="s">
        <v>614</v>
      </c>
      <c r="H684" s="749">
        <v>51384</v>
      </c>
      <c r="I684" s="749">
        <v>51384</v>
      </c>
      <c r="J684" s="749" t="s">
        <v>877</v>
      </c>
      <c r="K684" s="749" t="s">
        <v>881</v>
      </c>
      <c r="L684" s="752">
        <v>192.49999969391433</v>
      </c>
      <c r="M684" s="752">
        <v>43</v>
      </c>
      <c r="N684" s="753">
        <v>8277.4999868383165</v>
      </c>
    </row>
    <row r="685" spans="1:14" ht="14.4" customHeight="1" x14ac:dyDescent="0.3">
      <c r="A685" s="747" t="s">
        <v>585</v>
      </c>
      <c r="B685" s="748" t="s">
        <v>586</v>
      </c>
      <c r="C685" s="749" t="s">
        <v>610</v>
      </c>
      <c r="D685" s="750" t="s">
        <v>611</v>
      </c>
      <c r="E685" s="751">
        <v>50113001</v>
      </c>
      <c r="F685" s="750" t="s">
        <v>613</v>
      </c>
      <c r="G685" s="749" t="s">
        <v>614</v>
      </c>
      <c r="H685" s="749">
        <v>132082</v>
      </c>
      <c r="I685" s="749">
        <v>32082</v>
      </c>
      <c r="J685" s="749" t="s">
        <v>883</v>
      </c>
      <c r="K685" s="749" t="s">
        <v>884</v>
      </c>
      <c r="L685" s="752">
        <v>82.15</v>
      </c>
      <c r="M685" s="752">
        <v>2</v>
      </c>
      <c r="N685" s="753">
        <v>164.3</v>
      </c>
    </row>
    <row r="686" spans="1:14" ht="14.4" customHeight="1" x14ac:dyDescent="0.3">
      <c r="A686" s="747" t="s">
        <v>585</v>
      </c>
      <c r="B686" s="748" t="s">
        <v>586</v>
      </c>
      <c r="C686" s="749" t="s">
        <v>610</v>
      </c>
      <c r="D686" s="750" t="s">
        <v>611</v>
      </c>
      <c r="E686" s="751">
        <v>50113001</v>
      </c>
      <c r="F686" s="750" t="s">
        <v>613</v>
      </c>
      <c r="G686" s="749" t="s">
        <v>614</v>
      </c>
      <c r="H686" s="749">
        <v>394712</v>
      </c>
      <c r="I686" s="749">
        <v>0</v>
      </c>
      <c r="J686" s="749" t="s">
        <v>1337</v>
      </c>
      <c r="K686" s="749" t="s">
        <v>1338</v>
      </c>
      <c r="L686" s="752">
        <v>23.826250000000002</v>
      </c>
      <c r="M686" s="752">
        <v>720</v>
      </c>
      <c r="N686" s="753">
        <v>17154.900000000001</v>
      </c>
    </row>
    <row r="687" spans="1:14" ht="14.4" customHeight="1" x14ac:dyDescent="0.3">
      <c r="A687" s="747" t="s">
        <v>585</v>
      </c>
      <c r="B687" s="748" t="s">
        <v>586</v>
      </c>
      <c r="C687" s="749" t="s">
        <v>610</v>
      </c>
      <c r="D687" s="750" t="s">
        <v>611</v>
      </c>
      <c r="E687" s="751">
        <v>50113001</v>
      </c>
      <c r="F687" s="750" t="s">
        <v>613</v>
      </c>
      <c r="G687" s="749" t="s">
        <v>614</v>
      </c>
      <c r="H687" s="749">
        <v>100802</v>
      </c>
      <c r="I687" s="749">
        <v>0</v>
      </c>
      <c r="J687" s="749" t="s">
        <v>1349</v>
      </c>
      <c r="K687" s="749" t="s">
        <v>1350</v>
      </c>
      <c r="L687" s="752">
        <v>96.512300594644813</v>
      </c>
      <c r="M687" s="752">
        <v>8</v>
      </c>
      <c r="N687" s="753">
        <v>772.09840475715851</v>
      </c>
    </row>
    <row r="688" spans="1:14" ht="14.4" customHeight="1" x14ac:dyDescent="0.3">
      <c r="A688" s="747" t="s">
        <v>585</v>
      </c>
      <c r="B688" s="748" t="s">
        <v>586</v>
      </c>
      <c r="C688" s="749" t="s">
        <v>610</v>
      </c>
      <c r="D688" s="750" t="s">
        <v>611</v>
      </c>
      <c r="E688" s="751">
        <v>50113001</v>
      </c>
      <c r="F688" s="750" t="s">
        <v>613</v>
      </c>
      <c r="G688" s="749" t="s">
        <v>614</v>
      </c>
      <c r="H688" s="749">
        <v>134821</v>
      </c>
      <c r="I688" s="749">
        <v>134821</v>
      </c>
      <c r="J688" s="749" t="s">
        <v>1490</v>
      </c>
      <c r="K688" s="749" t="s">
        <v>1491</v>
      </c>
      <c r="L688" s="752">
        <v>264.99</v>
      </c>
      <c r="M688" s="752">
        <v>4</v>
      </c>
      <c r="N688" s="753">
        <v>1059.96</v>
      </c>
    </row>
    <row r="689" spans="1:14" ht="14.4" customHeight="1" x14ac:dyDescent="0.3">
      <c r="A689" s="747" t="s">
        <v>585</v>
      </c>
      <c r="B689" s="748" t="s">
        <v>586</v>
      </c>
      <c r="C689" s="749" t="s">
        <v>610</v>
      </c>
      <c r="D689" s="750" t="s">
        <v>611</v>
      </c>
      <c r="E689" s="751">
        <v>50113001</v>
      </c>
      <c r="F689" s="750" t="s">
        <v>613</v>
      </c>
      <c r="G689" s="749" t="s">
        <v>614</v>
      </c>
      <c r="H689" s="749">
        <v>134824</v>
      </c>
      <c r="I689" s="749">
        <v>134824</v>
      </c>
      <c r="J689" s="749" t="s">
        <v>1492</v>
      </c>
      <c r="K689" s="749" t="s">
        <v>1493</v>
      </c>
      <c r="L689" s="752">
        <v>199.98</v>
      </c>
      <c r="M689" s="752">
        <v>9</v>
      </c>
      <c r="N689" s="753">
        <v>1799.82</v>
      </c>
    </row>
    <row r="690" spans="1:14" ht="14.4" customHeight="1" x14ac:dyDescent="0.3">
      <c r="A690" s="747" t="s">
        <v>585</v>
      </c>
      <c r="B690" s="748" t="s">
        <v>586</v>
      </c>
      <c r="C690" s="749" t="s">
        <v>610</v>
      </c>
      <c r="D690" s="750" t="s">
        <v>611</v>
      </c>
      <c r="E690" s="751">
        <v>50113001</v>
      </c>
      <c r="F690" s="750" t="s">
        <v>613</v>
      </c>
      <c r="G690" s="749" t="s">
        <v>614</v>
      </c>
      <c r="H690" s="749">
        <v>102486</v>
      </c>
      <c r="I690" s="749">
        <v>2486</v>
      </c>
      <c r="J690" s="749" t="s">
        <v>1494</v>
      </c>
      <c r="K690" s="749" t="s">
        <v>1495</v>
      </c>
      <c r="L690" s="752">
        <v>123.10666666666663</v>
      </c>
      <c r="M690" s="752">
        <v>15</v>
      </c>
      <c r="N690" s="753">
        <v>1846.5999999999995</v>
      </c>
    </row>
    <row r="691" spans="1:14" ht="14.4" customHeight="1" x14ac:dyDescent="0.3">
      <c r="A691" s="747" t="s">
        <v>585</v>
      </c>
      <c r="B691" s="748" t="s">
        <v>586</v>
      </c>
      <c r="C691" s="749" t="s">
        <v>610</v>
      </c>
      <c r="D691" s="750" t="s">
        <v>611</v>
      </c>
      <c r="E691" s="751">
        <v>50113001</v>
      </c>
      <c r="F691" s="750" t="s">
        <v>613</v>
      </c>
      <c r="G691" s="749" t="s">
        <v>614</v>
      </c>
      <c r="H691" s="749">
        <v>107678</v>
      </c>
      <c r="I691" s="749">
        <v>107678</v>
      </c>
      <c r="J691" s="749" t="s">
        <v>895</v>
      </c>
      <c r="K691" s="749" t="s">
        <v>1496</v>
      </c>
      <c r="L691" s="752">
        <v>459.8</v>
      </c>
      <c r="M691" s="752">
        <v>5</v>
      </c>
      <c r="N691" s="753">
        <v>2299</v>
      </c>
    </row>
    <row r="692" spans="1:14" ht="14.4" customHeight="1" x14ac:dyDescent="0.3">
      <c r="A692" s="747" t="s">
        <v>585</v>
      </c>
      <c r="B692" s="748" t="s">
        <v>586</v>
      </c>
      <c r="C692" s="749" t="s">
        <v>610</v>
      </c>
      <c r="D692" s="750" t="s">
        <v>611</v>
      </c>
      <c r="E692" s="751">
        <v>50113001</v>
      </c>
      <c r="F692" s="750" t="s">
        <v>613</v>
      </c>
      <c r="G692" s="749" t="s">
        <v>614</v>
      </c>
      <c r="H692" s="749">
        <v>900441</v>
      </c>
      <c r="I692" s="749">
        <v>0</v>
      </c>
      <c r="J692" s="749" t="s">
        <v>1359</v>
      </c>
      <c r="K692" s="749" t="s">
        <v>1360</v>
      </c>
      <c r="L692" s="752">
        <v>192.13020604293058</v>
      </c>
      <c r="M692" s="752">
        <v>2</v>
      </c>
      <c r="N692" s="753">
        <v>384.26041208586116</v>
      </c>
    </row>
    <row r="693" spans="1:14" ht="14.4" customHeight="1" x14ac:dyDescent="0.3">
      <c r="A693" s="747" t="s">
        <v>585</v>
      </c>
      <c r="B693" s="748" t="s">
        <v>586</v>
      </c>
      <c r="C693" s="749" t="s">
        <v>610</v>
      </c>
      <c r="D693" s="750" t="s">
        <v>611</v>
      </c>
      <c r="E693" s="751">
        <v>50113001</v>
      </c>
      <c r="F693" s="750" t="s">
        <v>613</v>
      </c>
      <c r="G693" s="749" t="s">
        <v>614</v>
      </c>
      <c r="H693" s="749">
        <v>500989</v>
      </c>
      <c r="I693" s="749">
        <v>0</v>
      </c>
      <c r="J693" s="749" t="s">
        <v>1497</v>
      </c>
      <c r="K693" s="749" t="s">
        <v>587</v>
      </c>
      <c r="L693" s="752">
        <v>75.944806488015317</v>
      </c>
      <c r="M693" s="752">
        <v>69</v>
      </c>
      <c r="N693" s="753">
        <v>5240.1916476730567</v>
      </c>
    </row>
    <row r="694" spans="1:14" ht="14.4" customHeight="1" x14ac:dyDescent="0.3">
      <c r="A694" s="747" t="s">
        <v>585</v>
      </c>
      <c r="B694" s="748" t="s">
        <v>586</v>
      </c>
      <c r="C694" s="749" t="s">
        <v>610</v>
      </c>
      <c r="D694" s="750" t="s">
        <v>611</v>
      </c>
      <c r="E694" s="751">
        <v>50113001</v>
      </c>
      <c r="F694" s="750" t="s">
        <v>613</v>
      </c>
      <c r="G694" s="749" t="s">
        <v>614</v>
      </c>
      <c r="H694" s="749">
        <v>109210</v>
      </c>
      <c r="I694" s="749">
        <v>9210</v>
      </c>
      <c r="J694" s="749" t="s">
        <v>1498</v>
      </c>
      <c r="K694" s="749" t="s">
        <v>1499</v>
      </c>
      <c r="L694" s="752">
        <v>292.18</v>
      </c>
      <c r="M694" s="752">
        <v>3</v>
      </c>
      <c r="N694" s="753">
        <v>876.54</v>
      </c>
    </row>
    <row r="695" spans="1:14" ht="14.4" customHeight="1" x14ac:dyDescent="0.3">
      <c r="A695" s="747" t="s">
        <v>585</v>
      </c>
      <c r="B695" s="748" t="s">
        <v>586</v>
      </c>
      <c r="C695" s="749" t="s">
        <v>610</v>
      </c>
      <c r="D695" s="750" t="s">
        <v>611</v>
      </c>
      <c r="E695" s="751">
        <v>50113001</v>
      </c>
      <c r="F695" s="750" t="s">
        <v>613</v>
      </c>
      <c r="G695" s="749" t="s">
        <v>614</v>
      </c>
      <c r="H695" s="749">
        <v>218886</v>
      </c>
      <c r="I695" s="749">
        <v>218886</v>
      </c>
      <c r="J695" s="749" t="s">
        <v>1500</v>
      </c>
      <c r="K695" s="749" t="s">
        <v>1501</v>
      </c>
      <c r="L695" s="752">
        <v>79.879999999999981</v>
      </c>
      <c r="M695" s="752">
        <v>4</v>
      </c>
      <c r="N695" s="753">
        <v>319.51999999999992</v>
      </c>
    </row>
    <row r="696" spans="1:14" ht="14.4" customHeight="1" x14ac:dyDescent="0.3">
      <c r="A696" s="747" t="s">
        <v>585</v>
      </c>
      <c r="B696" s="748" t="s">
        <v>586</v>
      </c>
      <c r="C696" s="749" t="s">
        <v>610</v>
      </c>
      <c r="D696" s="750" t="s">
        <v>611</v>
      </c>
      <c r="E696" s="751">
        <v>50113001</v>
      </c>
      <c r="F696" s="750" t="s">
        <v>613</v>
      </c>
      <c r="G696" s="749" t="s">
        <v>614</v>
      </c>
      <c r="H696" s="749">
        <v>100498</v>
      </c>
      <c r="I696" s="749">
        <v>498</v>
      </c>
      <c r="J696" s="749" t="s">
        <v>938</v>
      </c>
      <c r="K696" s="749" t="s">
        <v>705</v>
      </c>
      <c r="L696" s="752">
        <v>102.78500000000003</v>
      </c>
      <c r="M696" s="752">
        <v>6</v>
      </c>
      <c r="N696" s="753">
        <v>616.71000000000015</v>
      </c>
    </row>
    <row r="697" spans="1:14" ht="14.4" customHeight="1" x14ac:dyDescent="0.3">
      <c r="A697" s="747" t="s">
        <v>585</v>
      </c>
      <c r="B697" s="748" t="s">
        <v>586</v>
      </c>
      <c r="C697" s="749" t="s">
        <v>610</v>
      </c>
      <c r="D697" s="750" t="s">
        <v>611</v>
      </c>
      <c r="E697" s="751">
        <v>50113001</v>
      </c>
      <c r="F697" s="750" t="s">
        <v>613</v>
      </c>
      <c r="G697" s="749" t="s">
        <v>614</v>
      </c>
      <c r="H697" s="749">
        <v>100499</v>
      </c>
      <c r="I697" s="749">
        <v>499</v>
      </c>
      <c r="J697" s="749" t="s">
        <v>938</v>
      </c>
      <c r="K697" s="749" t="s">
        <v>939</v>
      </c>
      <c r="L697" s="752">
        <v>113.30428571428571</v>
      </c>
      <c r="M697" s="752">
        <v>14</v>
      </c>
      <c r="N697" s="753">
        <v>1586.26</v>
      </c>
    </row>
    <row r="698" spans="1:14" ht="14.4" customHeight="1" x14ac:dyDescent="0.3">
      <c r="A698" s="747" t="s">
        <v>585</v>
      </c>
      <c r="B698" s="748" t="s">
        <v>586</v>
      </c>
      <c r="C698" s="749" t="s">
        <v>610</v>
      </c>
      <c r="D698" s="750" t="s">
        <v>611</v>
      </c>
      <c r="E698" s="751">
        <v>50113001</v>
      </c>
      <c r="F698" s="750" t="s">
        <v>613</v>
      </c>
      <c r="G698" s="749" t="s">
        <v>614</v>
      </c>
      <c r="H698" s="749">
        <v>102439</v>
      </c>
      <c r="I698" s="749">
        <v>2439</v>
      </c>
      <c r="J698" s="749" t="s">
        <v>1502</v>
      </c>
      <c r="K698" s="749" t="s">
        <v>1503</v>
      </c>
      <c r="L698" s="752">
        <v>285.08000000000004</v>
      </c>
      <c r="M698" s="752">
        <v>2</v>
      </c>
      <c r="N698" s="753">
        <v>570.16000000000008</v>
      </c>
    </row>
    <row r="699" spans="1:14" ht="14.4" customHeight="1" x14ac:dyDescent="0.3">
      <c r="A699" s="747" t="s">
        <v>585</v>
      </c>
      <c r="B699" s="748" t="s">
        <v>586</v>
      </c>
      <c r="C699" s="749" t="s">
        <v>610</v>
      </c>
      <c r="D699" s="750" t="s">
        <v>611</v>
      </c>
      <c r="E699" s="751">
        <v>50113001</v>
      </c>
      <c r="F699" s="750" t="s">
        <v>613</v>
      </c>
      <c r="G699" s="749" t="s">
        <v>614</v>
      </c>
      <c r="H699" s="749">
        <v>102684</v>
      </c>
      <c r="I699" s="749">
        <v>2684</v>
      </c>
      <c r="J699" s="749" t="s">
        <v>942</v>
      </c>
      <c r="K699" s="749" t="s">
        <v>944</v>
      </c>
      <c r="L699" s="752">
        <v>74.427272953686057</v>
      </c>
      <c r="M699" s="752">
        <v>44</v>
      </c>
      <c r="N699" s="753">
        <v>3274.8000099621863</v>
      </c>
    </row>
    <row r="700" spans="1:14" ht="14.4" customHeight="1" x14ac:dyDescent="0.3">
      <c r="A700" s="747" t="s">
        <v>585</v>
      </c>
      <c r="B700" s="748" t="s">
        <v>586</v>
      </c>
      <c r="C700" s="749" t="s">
        <v>610</v>
      </c>
      <c r="D700" s="750" t="s">
        <v>611</v>
      </c>
      <c r="E700" s="751">
        <v>50113001</v>
      </c>
      <c r="F700" s="750" t="s">
        <v>613</v>
      </c>
      <c r="G700" s="749" t="s">
        <v>626</v>
      </c>
      <c r="H700" s="749">
        <v>127737</v>
      </c>
      <c r="I700" s="749">
        <v>127737</v>
      </c>
      <c r="J700" s="749" t="s">
        <v>945</v>
      </c>
      <c r="K700" s="749" t="s">
        <v>946</v>
      </c>
      <c r="L700" s="752">
        <v>67.319999999999993</v>
      </c>
      <c r="M700" s="752">
        <v>12</v>
      </c>
      <c r="N700" s="753">
        <v>807.83999999999992</v>
      </c>
    </row>
    <row r="701" spans="1:14" ht="14.4" customHeight="1" x14ac:dyDescent="0.3">
      <c r="A701" s="747" t="s">
        <v>585</v>
      </c>
      <c r="B701" s="748" t="s">
        <v>586</v>
      </c>
      <c r="C701" s="749" t="s">
        <v>610</v>
      </c>
      <c r="D701" s="750" t="s">
        <v>611</v>
      </c>
      <c r="E701" s="751">
        <v>50113001</v>
      </c>
      <c r="F701" s="750" t="s">
        <v>613</v>
      </c>
      <c r="G701" s="749" t="s">
        <v>626</v>
      </c>
      <c r="H701" s="749">
        <v>127738</v>
      </c>
      <c r="I701" s="749">
        <v>127738</v>
      </c>
      <c r="J701" s="749" t="s">
        <v>945</v>
      </c>
      <c r="K701" s="749" t="s">
        <v>1372</v>
      </c>
      <c r="L701" s="752">
        <v>95.37</v>
      </c>
      <c r="M701" s="752">
        <v>25</v>
      </c>
      <c r="N701" s="753">
        <v>2384.25</v>
      </c>
    </row>
    <row r="702" spans="1:14" ht="14.4" customHeight="1" x14ac:dyDescent="0.3">
      <c r="A702" s="747" t="s">
        <v>585</v>
      </c>
      <c r="B702" s="748" t="s">
        <v>586</v>
      </c>
      <c r="C702" s="749" t="s">
        <v>610</v>
      </c>
      <c r="D702" s="750" t="s">
        <v>611</v>
      </c>
      <c r="E702" s="751">
        <v>50113001</v>
      </c>
      <c r="F702" s="750" t="s">
        <v>613</v>
      </c>
      <c r="G702" s="749" t="s">
        <v>614</v>
      </c>
      <c r="H702" s="749">
        <v>194763</v>
      </c>
      <c r="I702" s="749">
        <v>94763</v>
      </c>
      <c r="J702" s="749" t="s">
        <v>1504</v>
      </c>
      <c r="K702" s="749" t="s">
        <v>1505</v>
      </c>
      <c r="L702" s="752">
        <v>83.800000000000011</v>
      </c>
      <c r="M702" s="752">
        <v>1</v>
      </c>
      <c r="N702" s="753">
        <v>83.800000000000011</v>
      </c>
    </row>
    <row r="703" spans="1:14" ht="14.4" customHeight="1" x14ac:dyDescent="0.3">
      <c r="A703" s="747" t="s">
        <v>585</v>
      </c>
      <c r="B703" s="748" t="s">
        <v>586</v>
      </c>
      <c r="C703" s="749" t="s">
        <v>610</v>
      </c>
      <c r="D703" s="750" t="s">
        <v>611</v>
      </c>
      <c r="E703" s="751">
        <v>50113001</v>
      </c>
      <c r="F703" s="750" t="s">
        <v>613</v>
      </c>
      <c r="G703" s="749" t="s">
        <v>614</v>
      </c>
      <c r="H703" s="749">
        <v>104307</v>
      </c>
      <c r="I703" s="749">
        <v>4307</v>
      </c>
      <c r="J703" s="749" t="s">
        <v>959</v>
      </c>
      <c r="K703" s="749" t="s">
        <v>960</v>
      </c>
      <c r="L703" s="752">
        <v>351.20200000000006</v>
      </c>
      <c r="M703" s="752">
        <v>5</v>
      </c>
      <c r="N703" s="753">
        <v>1756.0100000000002</v>
      </c>
    </row>
    <row r="704" spans="1:14" ht="14.4" customHeight="1" x14ac:dyDescent="0.3">
      <c r="A704" s="747" t="s">
        <v>585</v>
      </c>
      <c r="B704" s="748" t="s">
        <v>586</v>
      </c>
      <c r="C704" s="749" t="s">
        <v>610</v>
      </c>
      <c r="D704" s="750" t="s">
        <v>611</v>
      </c>
      <c r="E704" s="751">
        <v>50113001</v>
      </c>
      <c r="F704" s="750" t="s">
        <v>613</v>
      </c>
      <c r="G704" s="749" t="s">
        <v>614</v>
      </c>
      <c r="H704" s="749">
        <v>100536</v>
      </c>
      <c r="I704" s="749">
        <v>536</v>
      </c>
      <c r="J704" s="749" t="s">
        <v>961</v>
      </c>
      <c r="K704" s="749" t="s">
        <v>622</v>
      </c>
      <c r="L704" s="752">
        <v>140.24263829787236</v>
      </c>
      <c r="M704" s="752">
        <v>235</v>
      </c>
      <c r="N704" s="753">
        <v>32957.020000000004</v>
      </c>
    </row>
    <row r="705" spans="1:14" ht="14.4" customHeight="1" x14ac:dyDescent="0.3">
      <c r="A705" s="747" t="s">
        <v>585</v>
      </c>
      <c r="B705" s="748" t="s">
        <v>586</v>
      </c>
      <c r="C705" s="749" t="s">
        <v>610</v>
      </c>
      <c r="D705" s="750" t="s">
        <v>611</v>
      </c>
      <c r="E705" s="751">
        <v>50113001</v>
      </c>
      <c r="F705" s="750" t="s">
        <v>613</v>
      </c>
      <c r="G705" s="749" t="s">
        <v>626</v>
      </c>
      <c r="H705" s="749">
        <v>187607</v>
      </c>
      <c r="I705" s="749">
        <v>187607</v>
      </c>
      <c r="J705" s="749" t="s">
        <v>968</v>
      </c>
      <c r="K705" s="749" t="s">
        <v>969</v>
      </c>
      <c r="L705" s="752">
        <v>273.89999999999998</v>
      </c>
      <c r="M705" s="752">
        <v>1</v>
      </c>
      <c r="N705" s="753">
        <v>273.89999999999998</v>
      </c>
    </row>
    <row r="706" spans="1:14" ht="14.4" customHeight="1" x14ac:dyDescent="0.3">
      <c r="A706" s="747" t="s">
        <v>585</v>
      </c>
      <c r="B706" s="748" t="s">
        <v>586</v>
      </c>
      <c r="C706" s="749" t="s">
        <v>610</v>
      </c>
      <c r="D706" s="750" t="s">
        <v>611</v>
      </c>
      <c r="E706" s="751">
        <v>50113001</v>
      </c>
      <c r="F706" s="750" t="s">
        <v>613</v>
      </c>
      <c r="G706" s="749" t="s">
        <v>614</v>
      </c>
      <c r="H706" s="749">
        <v>100874</v>
      </c>
      <c r="I706" s="749">
        <v>874</v>
      </c>
      <c r="J706" s="749" t="s">
        <v>1385</v>
      </c>
      <c r="K706" s="749" t="s">
        <v>1386</v>
      </c>
      <c r="L706" s="752">
        <v>50.653636363636352</v>
      </c>
      <c r="M706" s="752">
        <v>33</v>
      </c>
      <c r="N706" s="753">
        <v>1671.5699999999997</v>
      </c>
    </row>
    <row r="707" spans="1:14" ht="14.4" customHeight="1" x14ac:dyDescent="0.3">
      <c r="A707" s="747" t="s">
        <v>585</v>
      </c>
      <c r="B707" s="748" t="s">
        <v>586</v>
      </c>
      <c r="C707" s="749" t="s">
        <v>610</v>
      </c>
      <c r="D707" s="750" t="s">
        <v>611</v>
      </c>
      <c r="E707" s="751">
        <v>50113001</v>
      </c>
      <c r="F707" s="750" t="s">
        <v>613</v>
      </c>
      <c r="G707" s="749" t="s">
        <v>614</v>
      </c>
      <c r="H707" s="749">
        <v>100876</v>
      </c>
      <c r="I707" s="749">
        <v>876</v>
      </c>
      <c r="J707" s="749" t="s">
        <v>1387</v>
      </c>
      <c r="K707" s="749" t="s">
        <v>1386</v>
      </c>
      <c r="L707" s="752">
        <v>70.72</v>
      </c>
      <c r="M707" s="752">
        <v>2</v>
      </c>
      <c r="N707" s="753">
        <v>141.44</v>
      </c>
    </row>
    <row r="708" spans="1:14" ht="14.4" customHeight="1" x14ac:dyDescent="0.3">
      <c r="A708" s="747" t="s">
        <v>585</v>
      </c>
      <c r="B708" s="748" t="s">
        <v>586</v>
      </c>
      <c r="C708" s="749" t="s">
        <v>610</v>
      </c>
      <c r="D708" s="750" t="s">
        <v>611</v>
      </c>
      <c r="E708" s="751">
        <v>50113001</v>
      </c>
      <c r="F708" s="750" t="s">
        <v>613</v>
      </c>
      <c r="G708" s="749" t="s">
        <v>614</v>
      </c>
      <c r="H708" s="749">
        <v>200863</v>
      </c>
      <c r="I708" s="749">
        <v>200863</v>
      </c>
      <c r="J708" s="749" t="s">
        <v>1387</v>
      </c>
      <c r="K708" s="749" t="s">
        <v>1388</v>
      </c>
      <c r="L708" s="752">
        <v>85.550000000000011</v>
      </c>
      <c r="M708" s="752">
        <v>2</v>
      </c>
      <c r="N708" s="753">
        <v>171.10000000000002</v>
      </c>
    </row>
    <row r="709" spans="1:14" ht="14.4" customHeight="1" x14ac:dyDescent="0.3">
      <c r="A709" s="747" t="s">
        <v>585</v>
      </c>
      <c r="B709" s="748" t="s">
        <v>586</v>
      </c>
      <c r="C709" s="749" t="s">
        <v>610</v>
      </c>
      <c r="D709" s="750" t="s">
        <v>611</v>
      </c>
      <c r="E709" s="751">
        <v>50113001</v>
      </c>
      <c r="F709" s="750" t="s">
        <v>613</v>
      </c>
      <c r="G709" s="749" t="s">
        <v>614</v>
      </c>
      <c r="H709" s="749">
        <v>111671</v>
      </c>
      <c r="I709" s="749">
        <v>11671</v>
      </c>
      <c r="J709" s="749" t="s">
        <v>1506</v>
      </c>
      <c r="K709" s="749" t="s">
        <v>1489</v>
      </c>
      <c r="L709" s="752">
        <v>209</v>
      </c>
      <c r="M709" s="752">
        <v>1</v>
      </c>
      <c r="N709" s="753">
        <v>209</v>
      </c>
    </row>
    <row r="710" spans="1:14" ht="14.4" customHeight="1" x14ac:dyDescent="0.3">
      <c r="A710" s="747" t="s">
        <v>585</v>
      </c>
      <c r="B710" s="748" t="s">
        <v>586</v>
      </c>
      <c r="C710" s="749" t="s">
        <v>610</v>
      </c>
      <c r="D710" s="750" t="s">
        <v>611</v>
      </c>
      <c r="E710" s="751">
        <v>50113001</v>
      </c>
      <c r="F710" s="750" t="s">
        <v>613</v>
      </c>
      <c r="G710" s="749" t="s">
        <v>587</v>
      </c>
      <c r="H710" s="749">
        <v>118175</v>
      </c>
      <c r="I710" s="749">
        <v>18175</v>
      </c>
      <c r="J710" s="749" t="s">
        <v>997</v>
      </c>
      <c r="K710" s="749" t="s">
        <v>1391</v>
      </c>
      <c r="L710" s="752">
        <v>903.54083333333335</v>
      </c>
      <c r="M710" s="752">
        <v>12</v>
      </c>
      <c r="N710" s="753">
        <v>10842.49</v>
      </c>
    </row>
    <row r="711" spans="1:14" ht="14.4" customHeight="1" x14ac:dyDescent="0.3">
      <c r="A711" s="747" t="s">
        <v>585</v>
      </c>
      <c r="B711" s="748" t="s">
        <v>586</v>
      </c>
      <c r="C711" s="749" t="s">
        <v>610</v>
      </c>
      <c r="D711" s="750" t="s">
        <v>611</v>
      </c>
      <c r="E711" s="751">
        <v>50113001</v>
      </c>
      <c r="F711" s="750" t="s">
        <v>613</v>
      </c>
      <c r="G711" s="749" t="s">
        <v>614</v>
      </c>
      <c r="H711" s="749">
        <v>129027</v>
      </c>
      <c r="I711" s="749">
        <v>129027</v>
      </c>
      <c r="J711" s="749" t="s">
        <v>1392</v>
      </c>
      <c r="K711" s="749" t="s">
        <v>1393</v>
      </c>
      <c r="L711" s="752">
        <v>841.5</v>
      </c>
      <c r="M711" s="752">
        <v>2</v>
      </c>
      <c r="N711" s="753">
        <v>1683</v>
      </c>
    </row>
    <row r="712" spans="1:14" ht="14.4" customHeight="1" x14ac:dyDescent="0.3">
      <c r="A712" s="747" t="s">
        <v>585</v>
      </c>
      <c r="B712" s="748" t="s">
        <v>586</v>
      </c>
      <c r="C712" s="749" t="s">
        <v>610</v>
      </c>
      <c r="D712" s="750" t="s">
        <v>611</v>
      </c>
      <c r="E712" s="751">
        <v>50113001</v>
      </c>
      <c r="F712" s="750" t="s">
        <v>613</v>
      </c>
      <c r="G712" s="749" t="s">
        <v>614</v>
      </c>
      <c r="H712" s="749">
        <v>113373</v>
      </c>
      <c r="I712" s="749">
        <v>154858</v>
      </c>
      <c r="J712" s="749" t="s">
        <v>1394</v>
      </c>
      <c r="K712" s="749" t="s">
        <v>1395</v>
      </c>
      <c r="L712" s="752">
        <v>256.54863930885534</v>
      </c>
      <c r="M712" s="752">
        <v>463</v>
      </c>
      <c r="N712" s="753">
        <v>118782.02000000002</v>
      </c>
    </row>
    <row r="713" spans="1:14" ht="14.4" customHeight="1" x14ac:dyDescent="0.3">
      <c r="A713" s="747" t="s">
        <v>585</v>
      </c>
      <c r="B713" s="748" t="s">
        <v>586</v>
      </c>
      <c r="C713" s="749" t="s">
        <v>610</v>
      </c>
      <c r="D713" s="750" t="s">
        <v>611</v>
      </c>
      <c r="E713" s="751">
        <v>50113001</v>
      </c>
      <c r="F713" s="750" t="s">
        <v>613</v>
      </c>
      <c r="G713" s="749" t="s">
        <v>614</v>
      </c>
      <c r="H713" s="749">
        <v>187721</v>
      </c>
      <c r="I713" s="749">
        <v>87721</v>
      </c>
      <c r="J713" s="749" t="s">
        <v>1396</v>
      </c>
      <c r="K713" s="749" t="s">
        <v>1397</v>
      </c>
      <c r="L713" s="752">
        <v>59.616666666666674</v>
      </c>
      <c r="M713" s="752">
        <v>12</v>
      </c>
      <c r="N713" s="753">
        <v>715.40000000000009</v>
      </c>
    </row>
    <row r="714" spans="1:14" ht="14.4" customHeight="1" x14ac:dyDescent="0.3">
      <c r="A714" s="747" t="s">
        <v>585</v>
      </c>
      <c r="B714" s="748" t="s">
        <v>586</v>
      </c>
      <c r="C714" s="749" t="s">
        <v>610</v>
      </c>
      <c r="D714" s="750" t="s">
        <v>611</v>
      </c>
      <c r="E714" s="751">
        <v>50113001</v>
      </c>
      <c r="F714" s="750" t="s">
        <v>613</v>
      </c>
      <c r="G714" s="749" t="s">
        <v>614</v>
      </c>
      <c r="H714" s="749">
        <v>161489</v>
      </c>
      <c r="I714" s="749">
        <v>161489</v>
      </c>
      <c r="J714" s="749" t="s">
        <v>1507</v>
      </c>
      <c r="K714" s="749" t="s">
        <v>1508</v>
      </c>
      <c r="L714" s="752">
        <v>678.69999999999993</v>
      </c>
      <c r="M714" s="752">
        <v>1</v>
      </c>
      <c r="N714" s="753">
        <v>678.69999999999993</v>
      </c>
    </row>
    <row r="715" spans="1:14" ht="14.4" customHeight="1" x14ac:dyDescent="0.3">
      <c r="A715" s="747" t="s">
        <v>585</v>
      </c>
      <c r="B715" s="748" t="s">
        <v>586</v>
      </c>
      <c r="C715" s="749" t="s">
        <v>610</v>
      </c>
      <c r="D715" s="750" t="s">
        <v>611</v>
      </c>
      <c r="E715" s="751">
        <v>50113001</v>
      </c>
      <c r="F715" s="750" t="s">
        <v>613</v>
      </c>
      <c r="G715" s="749" t="s">
        <v>614</v>
      </c>
      <c r="H715" s="749">
        <v>118304</v>
      </c>
      <c r="I715" s="749">
        <v>18304</v>
      </c>
      <c r="J715" s="749" t="s">
        <v>1004</v>
      </c>
      <c r="K715" s="749" t="s">
        <v>1005</v>
      </c>
      <c r="L715" s="752">
        <v>185.61</v>
      </c>
      <c r="M715" s="752">
        <v>79</v>
      </c>
      <c r="N715" s="753">
        <v>14663.19</v>
      </c>
    </row>
    <row r="716" spans="1:14" ht="14.4" customHeight="1" x14ac:dyDescent="0.3">
      <c r="A716" s="747" t="s">
        <v>585</v>
      </c>
      <c r="B716" s="748" t="s">
        <v>586</v>
      </c>
      <c r="C716" s="749" t="s">
        <v>610</v>
      </c>
      <c r="D716" s="750" t="s">
        <v>611</v>
      </c>
      <c r="E716" s="751">
        <v>50113001</v>
      </c>
      <c r="F716" s="750" t="s">
        <v>613</v>
      </c>
      <c r="G716" s="749" t="s">
        <v>614</v>
      </c>
      <c r="H716" s="749">
        <v>118305</v>
      </c>
      <c r="I716" s="749">
        <v>18305</v>
      </c>
      <c r="J716" s="749" t="s">
        <v>1004</v>
      </c>
      <c r="K716" s="749" t="s">
        <v>1006</v>
      </c>
      <c r="L716" s="752">
        <v>242</v>
      </c>
      <c r="M716" s="752">
        <v>64</v>
      </c>
      <c r="N716" s="753">
        <v>15488</v>
      </c>
    </row>
    <row r="717" spans="1:14" ht="14.4" customHeight="1" x14ac:dyDescent="0.3">
      <c r="A717" s="747" t="s">
        <v>585</v>
      </c>
      <c r="B717" s="748" t="s">
        <v>586</v>
      </c>
      <c r="C717" s="749" t="s">
        <v>610</v>
      </c>
      <c r="D717" s="750" t="s">
        <v>611</v>
      </c>
      <c r="E717" s="751">
        <v>50113001</v>
      </c>
      <c r="F717" s="750" t="s">
        <v>613</v>
      </c>
      <c r="G717" s="749" t="s">
        <v>614</v>
      </c>
      <c r="H717" s="749">
        <v>159357</v>
      </c>
      <c r="I717" s="749">
        <v>59357</v>
      </c>
      <c r="J717" s="749" t="s">
        <v>1007</v>
      </c>
      <c r="K717" s="749" t="s">
        <v>1008</v>
      </c>
      <c r="L717" s="752">
        <v>188.88000000000008</v>
      </c>
      <c r="M717" s="752">
        <v>48</v>
      </c>
      <c r="N717" s="753">
        <v>9066.2400000000034</v>
      </c>
    </row>
    <row r="718" spans="1:14" ht="14.4" customHeight="1" x14ac:dyDescent="0.3">
      <c r="A718" s="747" t="s">
        <v>585</v>
      </c>
      <c r="B718" s="748" t="s">
        <v>586</v>
      </c>
      <c r="C718" s="749" t="s">
        <v>610</v>
      </c>
      <c r="D718" s="750" t="s">
        <v>611</v>
      </c>
      <c r="E718" s="751">
        <v>50113001</v>
      </c>
      <c r="F718" s="750" t="s">
        <v>613</v>
      </c>
      <c r="G718" s="749" t="s">
        <v>626</v>
      </c>
      <c r="H718" s="749">
        <v>846853</v>
      </c>
      <c r="I718" s="749">
        <v>124418</v>
      </c>
      <c r="J718" s="749" t="s">
        <v>1404</v>
      </c>
      <c r="K718" s="749" t="s">
        <v>1405</v>
      </c>
      <c r="L718" s="752">
        <v>715</v>
      </c>
      <c r="M718" s="752">
        <v>84</v>
      </c>
      <c r="N718" s="753">
        <v>60060</v>
      </c>
    </row>
    <row r="719" spans="1:14" ht="14.4" customHeight="1" x14ac:dyDescent="0.3">
      <c r="A719" s="747" t="s">
        <v>585</v>
      </c>
      <c r="B719" s="748" t="s">
        <v>586</v>
      </c>
      <c r="C719" s="749" t="s">
        <v>610</v>
      </c>
      <c r="D719" s="750" t="s">
        <v>611</v>
      </c>
      <c r="E719" s="751">
        <v>50113001</v>
      </c>
      <c r="F719" s="750" t="s">
        <v>613</v>
      </c>
      <c r="G719" s="749" t="s">
        <v>614</v>
      </c>
      <c r="H719" s="749">
        <v>160319</v>
      </c>
      <c r="I719" s="749">
        <v>160319</v>
      </c>
      <c r="J719" s="749" t="s">
        <v>1509</v>
      </c>
      <c r="K719" s="749" t="s">
        <v>1510</v>
      </c>
      <c r="L719" s="752">
        <v>2176.0200000000004</v>
      </c>
      <c r="M719" s="752">
        <v>20</v>
      </c>
      <c r="N719" s="753">
        <v>43520.400000000009</v>
      </c>
    </row>
    <row r="720" spans="1:14" ht="14.4" customHeight="1" x14ac:dyDescent="0.3">
      <c r="A720" s="747" t="s">
        <v>585</v>
      </c>
      <c r="B720" s="748" t="s">
        <v>586</v>
      </c>
      <c r="C720" s="749" t="s">
        <v>610</v>
      </c>
      <c r="D720" s="750" t="s">
        <v>611</v>
      </c>
      <c r="E720" s="751">
        <v>50113001</v>
      </c>
      <c r="F720" s="750" t="s">
        <v>613</v>
      </c>
      <c r="G720" s="749" t="s">
        <v>626</v>
      </c>
      <c r="H720" s="749">
        <v>109711</v>
      </c>
      <c r="I720" s="749">
        <v>9711</v>
      </c>
      <c r="J720" s="749" t="s">
        <v>1030</v>
      </c>
      <c r="K720" s="749" t="s">
        <v>1411</v>
      </c>
      <c r="L720" s="752">
        <v>170.66</v>
      </c>
      <c r="M720" s="752">
        <v>10</v>
      </c>
      <c r="N720" s="753">
        <v>1706.6</v>
      </c>
    </row>
    <row r="721" spans="1:14" ht="14.4" customHeight="1" x14ac:dyDescent="0.3">
      <c r="A721" s="747" t="s">
        <v>585</v>
      </c>
      <c r="B721" s="748" t="s">
        <v>586</v>
      </c>
      <c r="C721" s="749" t="s">
        <v>610</v>
      </c>
      <c r="D721" s="750" t="s">
        <v>611</v>
      </c>
      <c r="E721" s="751">
        <v>50113001</v>
      </c>
      <c r="F721" s="750" t="s">
        <v>613</v>
      </c>
      <c r="G721" s="749" t="s">
        <v>614</v>
      </c>
      <c r="H721" s="749">
        <v>173399</v>
      </c>
      <c r="I721" s="749">
        <v>173399</v>
      </c>
      <c r="J721" s="749" t="s">
        <v>1511</v>
      </c>
      <c r="K721" s="749" t="s">
        <v>1512</v>
      </c>
      <c r="L721" s="752">
        <v>11175.12</v>
      </c>
      <c r="M721" s="752">
        <v>24</v>
      </c>
      <c r="N721" s="753">
        <v>268202.88</v>
      </c>
    </row>
    <row r="722" spans="1:14" ht="14.4" customHeight="1" x14ac:dyDescent="0.3">
      <c r="A722" s="747" t="s">
        <v>585</v>
      </c>
      <c r="B722" s="748" t="s">
        <v>586</v>
      </c>
      <c r="C722" s="749" t="s">
        <v>610</v>
      </c>
      <c r="D722" s="750" t="s">
        <v>611</v>
      </c>
      <c r="E722" s="751">
        <v>50113001</v>
      </c>
      <c r="F722" s="750" t="s">
        <v>613</v>
      </c>
      <c r="G722" s="749" t="s">
        <v>626</v>
      </c>
      <c r="H722" s="749">
        <v>130779</v>
      </c>
      <c r="I722" s="749">
        <v>30779</v>
      </c>
      <c r="J722" s="749" t="s">
        <v>1044</v>
      </c>
      <c r="K722" s="749" t="s">
        <v>1045</v>
      </c>
      <c r="L722" s="752">
        <v>147.76</v>
      </c>
      <c r="M722" s="752">
        <v>38</v>
      </c>
      <c r="N722" s="753">
        <v>5614.88</v>
      </c>
    </row>
    <row r="723" spans="1:14" ht="14.4" customHeight="1" x14ac:dyDescent="0.3">
      <c r="A723" s="747" t="s">
        <v>585</v>
      </c>
      <c r="B723" s="748" t="s">
        <v>586</v>
      </c>
      <c r="C723" s="749" t="s">
        <v>610</v>
      </c>
      <c r="D723" s="750" t="s">
        <v>611</v>
      </c>
      <c r="E723" s="751">
        <v>50113001</v>
      </c>
      <c r="F723" s="750" t="s">
        <v>613</v>
      </c>
      <c r="G723" s="749" t="s">
        <v>626</v>
      </c>
      <c r="H723" s="749">
        <v>121088</v>
      </c>
      <c r="I723" s="749">
        <v>21088</v>
      </c>
      <c r="J723" s="749" t="s">
        <v>1415</v>
      </c>
      <c r="K723" s="749" t="s">
        <v>1416</v>
      </c>
      <c r="L723" s="752">
        <v>685.39999999999986</v>
      </c>
      <c r="M723" s="752">
        <v>78</v>
      </c>
      <c r="N723" s="753">
        <v>53461.19999999999</v>
      </c>
    </row>
    <row r="724" spans="1:14" ht="14.4" customHeight="1" x14ac:dyDescent="0.3">
      <c r="A724" s="747" t="s">
        <v>585</v>
      </c>
      <c r="B724" s="748" t="s">
        <v>586</v>
      </c>
      <c r="C724" s="749" t="s">
        <v>610</v>
      </c>
      <c r="D724" s="750" t="s">
        <v>611</v>
      </c>
      <c r="E724" s="751">
        <v>50113001</v>
      </c>
      <c r="F724" s="750" t="s">
        <v>613</v>
      </c>
      <c r="G724" s="749" t="s">
        <v>614</v>
      </c>
      <c r="H724" s="749">
        <v>216573</v>
      </c>
      <c r="I724" s="749">
        <v>216573</v>
      </c>
      <c r="J724" s="749" t="s">
        <v>1417</v>
      </c>
      <c r="K724" s="749" t="s">
        <v>1418</v>
      </c>
      <c r="L724" s="752">
        <v>61.78</v>
      </c>
      <c r="M724" s="752">
        <v>4</v>
      </c>
      <c r="N724" s="753">
        <v>247.12</v>
      </c>
    </row>
    <row r="725" spans="1:14" ht="14.4" customHeight="1" x14ac:dyDescent="0.3">
      <c r="A725" s="747" t="s">
        <v>585</v>
      </c>
      <c r="B725" s="748" t="s">
        <v>586</v>
      </c>
      <c r="C725" s="749" t="s">
        <v>610</v>
      </c>
      <c r="D725" s="750" t="s">
        <v>611</v>
      </c>
      <c r="E725" s="751">
        <v>50113001</v>
      </c>
      <c r="F725" s="750" t="s">
        <v>613</v>
      </c>
      <c r="G725" s="749" t="s">
        <v>614</v>
      </c>
      <c r="H725" s="749">
        <v>100610</v>
      </c>
      <c r="I725" s="749">
        <v>610</v>
      </c>
      <c r="J725" s="749" t="s">
        <v>1419</v>
      </c>
      <c r="K725" s="749" t="s">
        <v>1420</v>
      </c>
      <c r="L725" s="752">
        <v>68.330000000000013</v>
      </c>
      <c r="M725" s="752">
        <v>2</v>
      </c>
      <c r="N725" s="753">
        <v>136.66000000000003</v>
      </c>
    </row>
    <row r="726" spans="1:14" ht="14.4" customHeight="1" x14ac:dyDescent="0.3">
      <c r="A726" s="747" t="s">
        <v>585</v>
      </c>
      <c r="B726" s="748" t="s">
        <v>586</v>
      </c>
      <c r="C726" s="749" t="s">
        <v>610</v>
      </c>
      <c r="D726" s="750" t="s">
        <v>611</v>
      </c>
      <c r="E726" s="751">
        <v>50113001</v>
      </c>
      <c r="F726" s="750" t="s">
        <v>613</v>
      </c>
      <c r="G726" s="749" t="s">
        <v>614</v>
      </c>
      <c r="H726" s="749">
        <v>100612</v>
      </c>
      <c r="I726" s="749">
        <v>612</v>
      </c>
      <c r="J726" s="749" t="s">
        <v>1051</v>
      </c>
      <c r="K726" s="749" t="s">
        <v>664</v>
      </c>
      <c r="L726" s="752">
        <v>63.769999999999982</v>
      </c>
      <c r="M726" s="752">
        <v>2</v>
      </c>
      <c r="N726" s="753">
        <v>127.53999999999996</v>
      </c>
    </row>
    <row r="727" spans="1:14" ht="14.4" customHeight="1" x14ac:dyDescent="0.3">
      <c r="A727" s="747" t="s">
        <v>585</v>
      </c>
      <c r="B727" s="748" t="s">
        <v>586</v>
      </c>
      <c r="C727" s="749" t="s">
        <v>610</v>
      </c>
      <c r="D727" s="750" t="s">
        <v>611</v>
      </c>
      <c r="E727" s="751">
        <v>50113001</v>
      </c>
      <c r="F727" s="750" t="s">
        <v>613</v>
      </c>
      <c r="G727" s="749" t="s">
        <v>614</v>
      </c>
      <c r="H727" s="749">
        <v>128176</v>
      </c>
      <c r="I727" s="749">
        <v>28176</v>
      </c>
      <c r="J727" s="749" t="s">
        <v>1052</v>
      </c>
      <c r="K727" s="749" t="s">
        <v>1513</v>
      </c>
      <c r="L727" s="752">
        <v>6906.043333333334</v>
      </c>
      <c r="M727" s="752">
        <v>12</v>
      </c>
      <c r="N727" s="753">
        <v>82872.52</v>
      </c>
    </row>
    <row r="728" spans="1:14" ht="14.4" customHeight="1" x14ac:dyDescent="0.3">
      <c r="A728" s="747" t="s">
        <v>585</v>
      </c>
      <c r="B728" s="748" t="s">
        <v>586</v>
      </c>
      <c r="C728" s="749" t="s">
        <v>610</v>
      </c>
      <c r="D728" s="750" t="s">
        <v>611</v>
      </c>
      <c r="E728" s="751">
        <v>50113001</v>
      </c>
      <c r="F728" s="750" t="s">
        <v>613</v>
      </c>
      <c r="G728" s="749" t="s">
        <v>614</v>
      </c>
      <c r="H728" s="749">
        <v>128178</v>
      </c>
      <c r="I728" s="749">
        <v>28178</v>
      </c>
      <c r="J728" s="749" t="s">
        <v>1052</v>
      </c>
      <c r="K728" s="749" t="s">
        <v>1053</v>
      </c>
      <c r="L728" s="752">
        <v>1316.9865116279077</v>
      </c>
      <c r="M728" s="752">
        <v>43</v>
      </c>
      <c r="N728" s="753">
        <v>56630.420000000027</v>
      </c>
    </row>
    <row r="729" spans="1:14" ht="14.4" customHeight="1" x14ac:dyDescent="0.3">
      <c r="A729" s="747" t="s">
        <v>585</v>
      </c>
      <c r="B729" s="748" t="s">
        <v>586</v>
      </c>
      <c r="C729" s="749" t="s">
        <v>610</v>
      </c>
      <c r="D729" s="750" t="s">
        <v>611</v>
      </c>
      <c r="E729" s="751">
        <v>50113001</v>
      </c>
      <c r="F729" s="750" t="s">
        <v>613</v>
      </c>
      <c r="G729" s="749" t="s">
        <v>614</v>
      </c>
      <c r="H729" s="749">
        <v>844242</v>
      </c>
      <c r="I729" s="749">
        <v>105937</v>
      </c>
      <c r="J729" s="749" t="s">
        <v>1514</v>
      </c>
      <c r="K729" s="749" t="s">
        <v>1433</v>
      </c>
      <c r="L729" s="752">
        <v>2800</v>
      </c>
      <c r="M729" s="752">
        <v>13</v>
      </c>
      <c r="N729" s="753">
        <v>36400</v>
      </c>
    </row>
    <row r="730" spans="1:14" ht="14.4" customHeight="1" x14ac:dyDescent="0.3">
      <c r="A730" s="747" t="s">
        <v>585</v>
      </c>
      <c r="B730" s="748" t="s">
        <v>586</v>
      </c>
      <c r="C730" s="749" t="s">
        <v>610</v>
      </c>
      <c r="D730" s="750" t="s">
        <v>611</v>
      </c>
      <c r="E730" s="751">
        <v>50113001</v>
      </c>
      <c r="F730" s="750" t="s">
        <v>613</v>
      </c>
      <c r="G730" s="749" t="s">
        <v>626</v>
      </c>
      <c r="H730" s="749">
        <v>216673</v>
      </c>
      <c r="I730" s="749">
        <v>216673</v>
      </c>
      <c r="J730" s="749" t="s">
        <v>1063</v>
      </c>
      <c r="K730" s="749" t="s">
        <v>1064</v>
      </c>
      <c r="L730" s="752">
        <v>492.68299999999999</v>
      </c>
      <c r="M730" s="752">
        <v>10</v>
      </c>
      <c r="N730" s="753">
        <v>4926.83</v>
      </c>
    </row>
    <row r="731" spans="1:14" ht="14.4" customHeight="1" x14ac:dyDescent="0.3">
      <c r="A731" s="747" t="s">
        <v>585</v>
      </c>
      <c r="B731" s="748" t="s">
        <v>586</v>
      </c>
      <c r="C731" s="749" t="s">
        <v>610</v>
      </c>
      <c r="D731" s="750" t="s">
        <v>611</v>
      </c>
      <c r="E731" s="751">
        <v>50113001</v>
      </c>
      <c r="F731" s="750" t="s">
        <v>613</v>
      </c>
      <c r="G731" s="749" t="s">
        <v>626</v>
      </c>
      <c r="H731" s="749">
        <v>142392</v>
      </c>
      <c r="I731" s="749">
        <v>42392</v>
      </c>
      <c r="J731" s="749" t="s">
        <v>1424</v>
      </c>
      <c r="K731" s="749" t="s">
        <v>1425</v>
      </c>
      <c r="L731" s="752">
        <v>312.14000000000004</v>
      </c>
      <c r="M731" s="752">
        <v>4</v>
      </c>
      <c r="N731" s="753">
        <v>1248.5600000000002</v>
      </c>
    </row>
    <row r="732" spans="1:14" ht="14.4" customHeight="1" x14ac:dyDescent="0.3">
      <c r="A732" s="747" t="s">
        <v>585</v>
      </c>
      <c r="B732" s="748" t="s">
        <v>586</v>
      </c>
      <c r="C732" s="749" t="s">
        <v>610</v>
      </c>
      <c r="D732" s="750" t="s">
        <v>611</v>
      </c>
      <c r="E732" s="751">
        <v>50113001</v>
      </c>
      <c r="F732" s="750" t="s">
        <v>613</v>
      </c>
      <c r="G732" s="749" t="s">
        <v>614</v>
      </c>
      <c r="H732" s="749">
        <v>127454</v>
      </c>
      <c r="I732" s="749">
        <v>127454</v>
      </c>
      <c r="J732" s="749" t="s">
        <v>1428</v>
      </c>
      <c r="K732" s="749" t="s">
        <v>1429</v>
      </c>
      <c r="L732" s="752">
        <v>102.08</v>
      </c>
      <c r="M732" s="752">
        <v>4</v>
      </c>
      <c r="N732" s="753">
        <v>408.32</v>
      </c>
    </row>
    <row r="733" spans="1:14" ht="14.4" customHeight="1" x14ac:dyDescent="0.3">
      <c r="A733" s="747" t="s">
        <v>585</v>
      </c>
      <c r="B733" s="748" t="s">
        <v>586</v>
      </c>
      <c r="C733" s="749" t="s">
        <v>610</v>
      </c>
      <c r="D733" s="750" t="s">
        <v>611</v>
      </c>
      <c r="E733" s="751">
        <v>50113001</v>
      </c>
      <c r="F733" s="750" t="s">
        <v>613</v>
      </c>
      <c r="G733" s="749" t="s">
        <v>614</v>
      </c>
      <c r="H733" s="749">
        <v>902074</v>
      </c>
      <c r="I733" s="749">
        <v>85278</v>
      </c>
      <c r="J733" s="749" t="s">
        <v>1432</v>
      </c>
      <c r="K733" s="749" t="s">
        <v>1433</v>
      </c>
      <c r="L733" s="752">
        <v>2838</v>
      </c>
      <c r="M733" s="752">
        <v>1</v>
      </c>
      <c r="N733" s="753">
        <v>2838</v>
      </c>
    </row>
    <row r="734" spans="1:14" ht="14.4" customHeight="1" x14ac:dyDescent="0.3">
      <c r="A734" s="747" t="s">
        <v>585</v>
      </c>
      <c r="B734" s="748" t="s">
        <v>586</v>
      </c>
      <c r="C734" s="749" t="s">
        <v>610</v>
      </c>
      <c r="D734" s="750" t="s">
        <v>611</v>
      </c>
      <c r="E734" s="751">
        <v>50113013</v>
      </c>
      <c r="F734" s="750" t="s">
        <v>1153</v>
      </c>
      <c r="G734" s="749" t="s">
        <v>614</v>
      </c>
      <c r="H734" s="749">
        <v>117170</v>
      </c>
      <c r="I734" s="749">
        <v>17170</v>
      </c>
      <c r="J734" s="749" t="s">
        <v>1169</v>
      </c>
      <c r="K734" s="749" t="s">
        <v>1170</v>
      </c>
      <c r="L734" s="752">
        <v>72.924000000000007</v>
      </c>
      <c r="M734" s="752">
        <v>5</v>
      </c>
      <c r="N734" s="753">
        <v>364.62</v>
      </c>
    </row>
    <row r="735" spans="1:14" ht="14.4" customHeight="1" x14ac:dyDescent="0.3">
      <c r="A735" s="747" t="s">
        <v>585</v>
      </c>
      <c r="B735" s="748" t="s">
        <v>586</v>
      </c>
      <c r="C735" s="749" t="s">
        <v>610</v>
      </c>
      <c r="D735" s="750" t="s">
        <v>611</v>
      </c>
      <c r="E735" s="751">
        <v>50113013</v>
      </c>
      <c r="F735" s="750" t="s">
        <v>1153</v>
      </c>
      <c r="G735" s="749" t="s">
        <v>614</v>
      </c>
      <c r="H735" s="749">
        <v>132953</v>
      </c>
      <c r="I735" s="749">
        <v>32953</v>
      </c>
      <c r="J735" s="749" t="s">
        <v>1189</v>
      </c>
      <c r="K735" s="749" t="s">
        <v>1188</v>
      </c>
      <c r="L735" s="752">
        <v>49.695000000000007</v>
      </c>
      <c r="M735" s="752">
        <v>2</v>
      </c>
      <c r="N735" s="753">
        <v>99.390000000000015</v>
      </c>
    </row>
    <row r="736" spans="1:14" ht="14.4" customHeight="1" x14ac:dyDescent="0.3">
      <c r="A736" s="747" t="s">
        <v>585</v>
      </c>
      <c r="B736" s="748" t="s">
        <v>586</v>
      </c>
      <c r="C736" s="749" t="s">
        <v>610</v>
      </c>
      <c r="D736" s="750" t="s">
        <v>611</v>
      </c>
      <c r="E736" s="751">
        <v>50113013</v>
      </c>
      <c r="F736" s="750" t="s">
        <v>1153</v>
      </c>
      <c r="G736" s="749" t="s">
        <v>614</v>
      </c>
      <c r="H736" s="749">
        <v>207280</v>
      </c>
      <c r="I736" s="749">
        <v>207280</v>
      </c>
      <c r="J736" s="749" t="s">
        <v>1198</v>
      </c>
      <c r="K736" s="749" t="s">
        <v>1199</v>
      </c>
      <c r="L736" s="752">
        <v>129.98000000000002</v>
      </c>
      <c r="M736" s="752">
        <v>1</v>
      </c>
      <c r="N736" s="753">
        <v>129.98000000000002</v>
      </c>
    </row>
    <row r="737" spans="1:14" ht="14.4" customHeight="1" x14ac:dyDescent="0.3">
      <c r="A737" s="747" t="s">
        <v>585</v>
      </c>
      <c r="B737" s="748" t="s">
        <v>586</v>
      </c>
      <c r="C737" s="749" t="s">
        <v>610</v>
      </c>
      <c r="D737" s="750" t="s">
        <v>611</v>
      </c>
      <c r="E737" s="751">
        <v>50113013</v>
      </c>
      <c r="F737" s="750" t="s">
        <v>1153</v>
      </c>
      <c r="G737" s="749" t="s">
        <v>614</v>
      </c>
      <c r="H737" s="749">
        <v>208820</v>
      </c>
      <c r="I737" s="749">
        <v>208820</v>
      </c>
      <c r="J737" s="749" t="s">
        <v>1515</v>
      </c>
      <c r="K737" s="749" t="s">
        <v>1516</v>
      </c>
      <c r="L737" s="752">
        <v>1948.6533333333339</v>
      </c>
      <c r="M737" s="752">
        <v>18</v>
      </c>
      <c r="N737" s="753">
        <v>35075.760000000009</v>
      </c>
    </row>
    <row r="738" spans="1:14" ht="14.4" customHeight="1" thickBot="1" x14ac:dyDescent="0.35">
      <c r="A738" s="754" t="s">
        <v>585</v>
      </c>
      <c r="B738" s="755" t="s">
        <v>586</v>
      </c>
      <c r="C738" s="756" t="s">
        <v>610</v>
      </c>
      <c r="D738" s="757" t="s">
        <v>611</v>
      </c>
      <c r="E738" s="758">
        <v>50113013</v>
      </c>
      <c r="F738" s="757" t="s">
        <v>1153</v>
      </c>
      <c r="G738" s="756" t="s">
        <v>614</v>
      </c>
      <c r="H738" s="756">
        <v>192490</v>
      </c>
      <c r="I738" s="756">
        <v>92490</v>
      </c>
      <c r="J738" s="756" t="s">
        <v>1517</v>
      </c>
      <c r="K738" s="756" t="s">
        <v>1518</v>
      </c>
      <c r="L738" s="759">
        <v>121.17000000000003</v>
      </c>
      <c r="M738" s="759">
        <v>1</v>
      </c>
      <c r="N738" s="760">
        <v>121.17000000000003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8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1519</v>
      </c>
      <c r="B5" s="745">
        <v>6641.4100000000008</v>
      </c>
      <c r="C5" s="765">
        <v>2.56205096441664E-2</v>
      </c>
      <c r="D5" s="745">
        <v>252580.99003185105</v>
      </c>
      <c r="E5" s="765">
        <v>0.9743794903558336</v>
      </c>
      <c r="F5" s="746">
        <v>259222.40003185105</v>
      </c>
    </row>
    <row r="6" spans="1:6" ht="14.4" customHeight="1" x14ac:dyDescent="0.3">
      <c r="A6" s="776" t="s">
        <v>1520</v>
      </c>
      <c r="B6" s="752">
        <v>60542.400000000009</v>
      </c>
      <c r="C6" s="766">
        <v>6.5228373891512648E-2</v>
      </c>
      <c r="D6" s="752">
        <v>867618.098078546</v>
      </c>
      <c r="E6" s="766">
        <v>0.9347716261084873</v>
      </c>
      <c r="F6" s="753">
        <v>928160.49807854602</v>
      </c>
    </row>
    <row r="7" spans="1:6" ht="14.4" customHeight="1" x14ac:dyDescent="0.3">
      <c r="A7" s="776" t="s">
        <v>1521</v>
      </c>
      <c r="B7" s="752">
        <v>27977.23</v>
      </c>
      <c r="C7" s="766">
        <v>0.17552935055991747</v>
      </c>
      <c r="D7" s="752">
        <v>131410.53000000003</v>
      </c>
      <c r="E7" s="766">
        <v>0.82447064944008241</v>
      </c>
      <c r="F7" s="753">
        <v>159387.76000000004</v>
      </c>
    </row>
    <row r="8" spans="1:6" ht="14.4" customHeight="1" thickBot="1" x14ac:dyDescent="0.35">
      <c r="A8" s="777" t="s">
        <v>1522</v>
      </c>
      <c r="B8" s="768"/>
      <c r="C8" s="769">
        <v>0</v>
      </c>
      <c r="D8" s="768">
        <v>269.27999999999997</v>
      </c>
      <c r="E8" s="769">
        <v>1</v>
      </c>
      <c r="F8" s="770">
        <v>269.27999999999997</v>
      </c>
    </row>
    <row r="9" spans="1:6" ht="14.4" customHeight="1" thickBot="1" x14ac:dyDescent="0.35">
      <c r="A9" s="771" t="s">
        <v>3</v>
      </c>
      <c r="B9" s="772">
        <v>95161.040000000008</v>
      </c>
      <c r="C9" s="773">
        <v>7.0644557230790175E-2</v>
      </c>
      <c r="D9" s="772">
        <v>1251878.8981103972</v>
      </c>
      <c r="E9" s="773">
        <v>0.92935544276920978</v>
      </c>
      <c r="F9" s="774">
        <v>1347039.9381103972</v>
      </c>
    </row>
    <row r="10" spans="1:6" ht="14.4" customHeight="1" thickBot="1" x14ac:dyDescent="0.35"/>
    <row r="11" spans="1:6" ht="14.4" customHeight="1" x14ac:dyDescent="0.3">
      <c r="A11" s="775" t="s">
        <v>1523</v>
      </c>
      <c r="B11" s="745"/>
      <c r="C11" s="765">
        <v>0</v>
      </c>
      <c r="D11" s="745">
        <v>12523.539999999999</v>
      </c>
      <c r="E11" s="765">
        <v>1</v>
      </c>
      <c r="F11" s="746">
        <v>12523.539999999999</v>
      </c>
    </row>
    <row r="12" spans="1:6" ht="14.4" customHeight="1" x14ac:dyDescent="0.3">
      <c r="A12" s="776" t="s">
        <v>1524</v>
      </c>
      <c r="B12" s="752"/>
      <c r="C12" s="766">
        <v>0</v>
      </c>
      <c r="D12" s="752">
        <v>3012.9</v>
      </c>
      <c r="E12" s="766">
        <v>1</v>
      </c>
      <c r="F12" s="753">
        <v>3012.9</v>
      </c>
    </row>
    <row r="13" spans="1:6" ht="14.4" customHeight="1" x14ac:dyDescent="0.3">
      <c r="A13" s="776" t="s">
        <v>1525</v>
      </c>
      <c r="B13" s="752"/>
      <c r="C13" s="766">
        <v>0</v>
      </c>
      <c r="D13" s="752">
        <v>277.29000000000008</v>
      </c>
      <c r="E13" s="766">
        <v>1</v>
      </c>
      <c r="F13" s="753">
        <v>277.29000000000008</v>
      </c>
    </row>
    <row r="14" spans="1:6" ht="14.4" customHeight="1" x14ac:dyDescent="0.3">
      <c r="A14" s="776" t="s">
        <v>1526</v>
      </c>
      <c r="B14" s="752"/>
      <c r="C14" s="766">
        <v>0</v>
      </c>
      <c r="D14" s="752">
        <v>69.72</v>
      </c>
      <c r="E14" s="766">
        <v>1</v>
      </c>
      <c r="F14" s="753">
        <v>69.72</v>
      </c>
    </row>
    <row r="15" spans="1:6" ht="14.4" customHeight="1" x14ac:dyDescent="0.3">
      <c r="A15" s="776" t="s">
        <v>1527</v>
      </c>
      <c r="B15" s="752">
        <v>550.09</v>
      </c>
      <c r="C15" s="766">
        <v>0.71200766253769787</v>
      </c>
      <c r="D15" s="752">
        <v>222.5</v>
      </c>
      <c r="E15" s="766">
        <v>0.28799233746230213</v>
      </c>
      <c r="F15" s="753">
        <v>772.59</v>
      </c>
    </row>
    <row r="16" spans="1:6" ht="14.4" customHeight="1" x14ac:dyDescent="0.3">
      <c r="A16" s="776" t="s">
        <v>1528</v>
      </c>
      <c r="B16" s="752"/>
      <c r="C16" s="766">
        <v>0</v>
      </c>
      <c r="D16" s="752">
        <v>217139.07999999993</v>
      </c>
      <c r="E16" s="766">
        <v>1</v>
      </c>
      <c r="F16" s="753">
        <v>217139.07999999993</v>
      </c>
    </row>
    <row r="17" spans="1:6" ht="14.4" customHeight="1" x14ac:dyDescent="0.3">
      <c r="A17" s="776" t="s">
        <v>1529</v>
      </c>
      <c r="B17" s="752"/>
      <c r="C17" s="766">
        <v>0</v>
      </c>
      <c r="D17" s="752">
        <v>1601.83</v>
      </c>
      <c r="E17" s="766">
        <v>1</v>
      </c>
      <c r="F17" s="753">
        <v>1601.83</v>
      </c>
    </row>
    <row r="18" spans="1:6" ht="14.4" customHeight="1" x14ac:dyDescent="0.3">
      <c r="A18" s="776" t="s">
        <v>1530</v>
      </c>
      <c r="B18" s="752">
        <v>551.46999999999991</v>
      </c>
      <c r="C18" s="766">
        <v>1.4918420341446159E-2</v>
      </c>
      <c r="D18" s="752">
        <v>36414.240000000013</v>
      </c>
      <c r="E18" s="766">
        <v>0.98508157965855381</v>
      </c>
      <c r="F18" s="753">
        <v>36965.710000000014</v>
      </c>
    </row>
    <row r="19" spans="1:6" ht="14.4" customHeight="1" x14ac:dyDescent="0.3">
      <c r="A19" s="776" t="s">
        <v>1531</v>
      </c>
      <c r="B19" s="752"/>
      <c r="C19" s="766">
        <v>0</v>
      </c>
      <c r="D19" s="752">
        <v>195.51999999999998</v>
      </c>
      <c r="E19" s="766">
        <v>1</v>
      </c>
      <c r="F19" s="753">
        <v>195.51999999999998</v>
      </c>
    </row>
    <row r="20" spans="1:6" ht="14.4" customHeight="1" x14ac:dyDescent="0.3">
      <c r="A20" s="776" t="s">
        <v>1532</v>
      </c>
      <c r="B20" s="752"/>
      <c r="C20" s="766">
        <v>0</v>
      </c>
      <c r="D20" s="752">
        <v>641.59000000000015</v>
      </c>
      <c r="E20" s="766">
        <v>1</v>
      </c>
      <c r="F20" s="753">
        <v>641.59000000000015</v>
      </c>
    </row>
    <row r="21" spans="1:6" ht="14.4" customHeight="1" x14ac:dyDescent="0.3">
      <c r="A21" s="776" t="s">
        <v>1533</v>
      </c>
      <c r="B21" s="752">
        <v>59.879999999999988</v>
      </c>
      <c r="C21" s="766">
        <v>2.9273071601708385E-3</v>
      </c>
      <c r="D21" s="752">
        <v>20395.780005458862</v>
      </c>
      <c r="E21" s="766">
        <v>0.99707269283982913</v>
      </c>
      <c r="F21" s="753">
        <v>20455.660005458863</v>
      </c>
    </row>
    <row r="22" spans="1:6" ht="14.4" customHeight="1" x14ac:dyDescent="0.3">
      <c r="A22" s="776" t="s">
        <v>1534</v>
      </c>
      <c r="B22" s="752"/>
      <c r="C22" s="766">
        <v>0</v>
      </c>
      <c r="D22" s="752">
        <v>2156.59</v>
      </c>
      <c r="E22" s="766">
        <v>1</v>
      </c>
      <c r="F22" s="753">
        <v>2156.59</v>
      </c>
    </row>
    <row r="23" spans="1:6" ht="14.4" customHeight="1" x14ac:dyDescent="0.3">
      <c r="A23" s="776" t="s">
        <v>1535</v>
      </c>
      <c r="B23" s="752"/>
      <c r="C23" s="766">
        <v>0</v>
      </c>
      <c r="D23" s="752">
        <v>4661.9000054996786</v>
      </c>
      <c r="E23" s="766">
        <v>1</v>
      </c>
      <c r="F23" s="753">
        <v>4661.9000054996786</v>
      </c>
    </row>
    <row r="24" spans="1:6" ht="14.4" customHeight="1" x14ac:dyDescent="0.3">
      <c r="A24" s="776" t="s">
        <v>1536</v>
      </c>
      <c r="B24" s="752"/>
      <c r="C24" s="766">
        <v>0</v>
      </c>
      <c r="D24" s="752">
        <v>392.92999999999995</v>
      </c>
      <c r="E24" s="766">
        <v>1</v>
      </c>
      <c r="F24" s="753">
        <v>392.92999999999995</v>
      </c>
    </row>
    <row r="25" spans="1:6" ht="14.4" customHeight="1" x14ac:dyDescent="0.3">
      <c r="A25" s="776" t="s">
        <v>1537</v>
      </c>
      <c r="B25" s="752">
        <v>177</v>
      </c>
      <c r="C25" s="766">
        <v>0.10035549658961404</v>
      </c>
      <c r="D25" s="752">
        <v>1586.7300000000002</v>
      </c>
      <c r="E25" s="766">
        <v>0.89964450341038593</v>
      </c>
      <c r="F25" s="753">
        <v>1763.7300000000002</v>
      </c>
    </row>
    <row r="26" spans="1:6" ht="14.4" customHeight="1" x14ac:dyDescent="0.3">
      <c r="A26" s="776" t="s">
        <v>1538</v>
      </c>
      <c r="B26" s="752"/>
      <c r="C26" s="766">
        <v>0</v>
      </c>
      <c r="D26" s="752">
        <v>397.16999999999985</v>
      </c>
      <c r="E26" s="766">
        <v>1</v>
      </c>
      <c r="F26" s="753">
        <v>397.16999999999985</v>
      </c>
    </row>
    <row r="27" spans="1:6" ht="14.4" customHeight="1" x14ac:dyDescent="0.3">
      <c r="A27" s="776" t="s">
        <v>1539</v>
      </c>
      <c r="B27" s="752"/>
      <c r="C27" s="766">
        <v>0</v>
      </c>
      <c r="D27" s="752">
        <v>125.30999999999999</v>
      </c>
      <c r="E27" s="766">
        <v>1</v>
      </c>
      <c r="F27" s="753">
        <v>125.30999999999999</v>
      </c>
    </row>
    <row r="28" spans="1:6" ht="14.4" customHeight="1" x14ac:dyDescent="0.3">
      <c r="A28" s="776" t="s">
        <v>1540</v>
      </c>
      <c r="B28" s="752"/>
      <c r="C28" s="766">
        <v>0</v>
      </c>
      <c r="D28" s="752">
        <v>32.950000000000003</v>
      </c>
      <c r="E28" s="766">
        <v>1</v>
      </c>
      <c r="F28" s="753">
        <v>32.950000000000003</v>
      </c>
    </row>
    <row r="29" spans="1:6" ht="14.4" customHeight="1" x14ac:dyDescent="0.3">
      <c r="A29" s="776" t="s">
        <v>1541</v>
      </c>
      <c r="B29" s="752"/>
      <c r="C29" s="766">
        <v>0</v>
      </c>
      <c r="D29" s="752">
        <v>3557.5800000000004</v>
      </c>
      <c r="E29" s="766">
        <v>1</v>
      </c>
      <c r="F29" s="753">
        <v>3557.5800000000004</v>
      </c>
    </row>
    <row r="30" spans="1:6" ht="14.4" customHeight="1" x14ac:dyDescent="0.3">
      <c r="A30" s="776" t="s">
        <v>1542</v>
      </c>
      <c r="B30" s="752"/>
      <c r="C30" s="766">
        <v>0</v>
      </c>
      <c r="D30" s="752">
        <v>741.9</v>
      </c>
      <c r="E30" s="766">
        <v>1</v>
      </c>
      <c r="F30" s="753">
        <v>741.9</v>
      </c>
    </row>
    <row r="31" spans="1:6" ht="14.4" customHeight="1" x14ac:dyDescent="0.3">
      <c r="A31" s="776" t="s">
        <v>1543</v>
      </c>
      <c r="B31" s="752"/>
      <c r="C31" s="766">
        <v>0</v>
      </c>
      <c r="D31" s="752">
        <v>54.469999999999992</v>
      </c>
      <c r="E31" s="766">
        <v>1</v>
      </c>
      <c r="F31" s="753">
        <v>54.469999999999992</v>
      </c>
    </row>
    <row r="32" spans="1:6" ht="14.4" customHeight="1" x14ac:dyDescent="0.3">
      <c r="A32" s="776" t="s">
        <v>1544</v>
      </c>
      <c r="B32" s="752"/>
      <c r="C32" s="766">
        <v>0</v>
      </c>
      <c r="D32" s="752">
        <v>2378.12</v>
      </c>
      <c r="E32" s="766">
        <v>1</v>
      </c>
      <c r="F32" s="753">
        <v>2378.12</v>
      </c>
    </row>
    <row r="33" spans="1:6" ht="14.4" customHeight="1" x14ac:dyDescent="0.3">
      <c r="A33" s="776" t="s">
        <v>1545</v>
      </c>
      <c r="B33" s="752"/>
      <c r="C33" s="766">
        <v>0</v>
      </c>
      <c r="D33" s="752">
        <v>36.52000000000001</v>
      </c>
      <c r="E33" s="766">
        <v>1</v>
      </c>
      <c r="F33" s="753">
        <v>36.52000000000001</v>
      </c>
    </row>
    <row r="34" spans="1:6" ht="14.4" customHeight="1" x14ac:dyDescent="0.3">
      <c r="A34" s="776" t="s">
        <v>1546</v>
      </c>
      <c r="B34" s="752"/>
      <c r="C34" s="766">
        <v>0</v>
      </c>
      <c r="D34" s="752">
        <v>107.55</v>
      </c>
      <c r="E34" s="766">
        <v>1</v>
      </c>
      <c r="F34" s="753">
        <v>107.55</v>
      </c>
    </row>
    <row r="35" spans="1:6" ht="14.4" customHeight="1" x14ac:dyDescent="0.3">
      <c r="A35" s="776" t="s">
        <v>1547</v>
      </c>
      <c r="B35" s="752"/>
      <c r="C35" s="766">
        <v>0</v>
      </c>
      <c r="D35" s="752">
        <v>176.64000000000004</v>
      </c>
      <c r="E35" s="766">
        <v>1</v>
      </c>
      <c r="F35" s="753">
        <v>176.64000000000004</v>
      </c>
    </row>
    <row r="36" spans="1:6" ht="14.4" customHeight="1" x14ac:dyDescent="0.3">
      <c r="A36" s="776" t="s">
        <v>1548</v>
      </c>
      <c r="B36" s="752"/>
      <c r="C36" s="766">
        <v>0</v>
      </c>
      <c r="D36" s="752">
        <v>109.62000000000003</v>
      </c>
      <c r="E36" s="766">
        <v>1</v>
      </c>
      <c r="F36" s="753">
        <v>109.62000000000003</v>
      </c>
    </row>
    <row r="37" spans="1:6" ht="14.4" customHeight="1" x14ac:dyDescent="0.3">
      <c r="A37" s="776" t="s">
        <v>1549</v>
      </c>
      <c r="B37" s="752"/>
      <c r="C37" s="766">
        <v>0</v>
      </c>
      <c r="D37" s="752">
        <v>383.85000000000008</v>
      </c>
      <c r="E37" s="766">
        <v>1</v>
      </c>
      <c r="F37" s="753">
        <v>383.85000000000008</v>
      </c>
    </row>
    <row r="38" spans="1:6" ht="14.4" customHeight="1" x14ac:dyDescent="0.3">
      <c r="A38" s="776" t="s">
        <v>1550</v>
      </c>
      <c r="B38" s="752"/>
      <c r="C38" s="766">
        <v>0</v>
      </c>
      <c r="D38" s="752">
        <v>9757.3500000000022</v>
      </c>
      <c r="E38" s="766">
        <v>1</v>
      </c>
      <c r="F38" s="753">
        <v>9757.3500000000022</v>
      </c>
    </row>
    <row r="39" spans="1:6" ht="14.4" customHeight="1" x14ac:dyDescent="0.3">
      <c r="A39" s="776" t="s">
        <v>1551</v>
      </c>
      <c r="B39" s="752"/>
      <c r="C39" s="766">
        <v>0</v>
      </c>
      <c r="D39" s="752">
        <v>1535.77</v>
      </c>
      <c r="E39" s="766">
        <v>1</v>
      </c>
      <c r="F39" s="753">
        <v>1535.77</v>
      </c>
    </row>
    <row r="40" spans="1:6" ht="14.4" customHeight="1" x14ac:dyDescent="0.3">
      <c r="A40" s="776" t="s">
        <v>1552</v>
      </c>
      <c r="B40" s="752"/>
      <c r="C40" s="766">
        <v>0</v>
      </c>
      <c r="D40" s="752">
        <v>225.23999999999995</v>
      </c>
      <c r="E40" s="766">
        <v>1</v>
      </c>
      <c r="F40" s="753">
        <v>225.23999999999995</v>
      </c>
    </row>
    <row r="41" spans="1:6" ht="14.4" customHeight="1" x14ac:dyDescent="0.3">
      <c r="A41" s="776" t="s">
        <v>1553</v>
      </c>
      <c r="B41" s="752"/>
      <c r="C41" s="766">
        <v>0</v>
      </c>
      <c r="D41" s="752">
        <v>5348.04</v>
      </c>
      <c r="E41" s="766">
        <v>1</v>
      </c>
      <c r="F41" s="753">
        <v>5348.04</v>
      </c>
    </row>
    <row r="42" spans="1:6" ht="14.4" customHeight="1" x14ac:dyDescent="0.3">
      <c r="A42" s="776" t="s">
        <v>1554</v>
      </c>
      <c r="B42" s="752"/>
      <c r="C42" s="766">
        <v>0</v>
      </c>
      <c r="D42" s="752">
        <v>109602.72</v>
      </c>
      <c r="E42" s="766">
        <v>1</v>
      </c>
      <c r="F42" s="753">
        <v>109602.72</v>
      </c>
    </row>
    <row r="43" spans="1:6" ht="14.4" customHeight="1" x14ac:dyDescent="0.3">
      <c r="A43" s="776" t="s">
        <v>1555</v>
      </c>
      <c r="B43" s="752"/>
      <c r="C43" s="766">
        <v>0</v>
      </c>
      <c r="D43" s="752">
        <v>130.41999999999996</v>
      </c>
      <c r="E43" s="766">
        <v>1</v>
      </c>
      <c r="F43" s="753">
        <v>130.41999999999996</v>
      </c>
    </row>
    <row r="44" spans="1:6" ht="14.4" customHeight="1" x14ac:dyDescent="0.3">
      <c r="A44" s="776" t="s">
        <v>1556</v>
      </c>
      <c r="B44" s="752">
        <v>5086.0600000000013</v>
      </c>
      <c r="C44" s="766">
        <v>1</v>
      </c>
      <c r="D44" s="752"/>
      <c r="E44" s="766">
        <v>0</v>
      </c>
      <c r="F44" s="753">
        <v>5086.0600000000013</v>
      </c>
    </row>
    <row r="45" spans="1:6" ht="14.4" customHeight="1" x14ac:dyDescent="0.3">
      <c r="A45" s="776" t="s">
        <v>1557</v>
      </c>
      <c r="B45" s="752"/>
      <c r="C45" s="766">
        <v>0</v>
      </c>
      <c r="D45" s="752">
        <v>28749.05</v>
      </c>
      <c r="E45" s="766">
        <v>1</v>
      </c>
      <c r="F45" s="753">
        <v>28749.05</v>
      </c>
    </row>
    <row r="46" spans="1:6" ht="14.4" customHeight="1" x14ac:dyDescent="0.3">
      <c r="A46" s="776" t="s">
        <v>1558</v>
      </c>
      <c r="B46" s="752"/>
      <c r="C46" s="766">
        <v>0</v>
      </c>
      <c r="D46" s="752">
        <v>2366.0999999999995</v>
      </c>
      <c r="E46" s="766">
        <v>1</v>
      </c>
      <c r="F46" s="753">
        <v>2366.0999999999995</v>
      </c>
    </row>
    <row r="47" spans="1:6" ht="14.4" customHeight="1" x14ac:dyDescent="0.3">
      <c r="A47" s="776" t="s">
        <v>1559</v>
      </c>
      <c r="B47" s="752"/>
      <c r="C47" s="766">
        <v>0</v>
      </c>
      <c r="D47" s="752">
        <v>2246.04</v>
      </c>
      <c r="E47" s="766">
        <v>1</v>
      </c>
      <c r="F47" s="753">
        <v>2246.04</v>
      </c>
    </row>
    <row r="48" spans="1:6" ht="14.4" customHeight="1" x14ac:dyDescent="0.3">
      <c r="A48" s="776" t="s">
        <v>1560</v>
      </c>
      <c r="B48" s="752"/>
      <c r="C48" s="766">
        <v>0</v>
      </c>
      <c r="D48" s="752">
        <v>4105</v>
      </c>
      <c r="E48" s="766">
        <v>1</v>
      </c>
      <c r="F48" s="753">
        <v>4105</v>
      </c>
    </row>
    <row r="49" spans="1:6" ht="14.4" customHeight="1" x14ac:dyDescent="0.3">
      <c r="A49" s="776" t="s">
        <v>1561</v>
      </c>
      <c r="B49" s="752"/>
      <c r="C49" s="766">
        <v>0</v>
      </c>
      <c r="D49" s="752">
        <v>1022.02</v>
      </c>
      <c r="E49" s="766">
        <v>1</v>
      </c>
      <c r="F49" s="753">
        <v>1022.02</v>
      </c>
    </row>
    <row r="50" spans="1:6" ht="14.4" customHeight="1" x14ac:dyDescent="0.3">
      <c r="A50" s="776" t="s">
        <v>1562</v>
      </c>
      <c r="B50" s="752"/>
      <c r="C50" s="766">
        <v>0</v>
      </c>
      <c r="D50" s="752">
        <v>4063.4279999999999</v>
      </c>
      <c r="E50" s="766">
        <v>1</v>
      </c>
      <c r="F50" s="753">
        <v>4063.4279999999999</v>
      </c>
    </row>
    <row r="51" spans="1:6" ht="14.4" customHeight="1" x14ac:dyDescent="0.3">
      <c r="A51" s="776" t="s">
        <v>1563</v>
      </c>
      <c r="B51" s="752"/>
      <c r="C51" s="766">
        <v>0</v>
      </c>
      <c r="D51" s="752">
        <v>10341.16</v>
      </c>
      <c r="E51" s="766">
        <v>1</v>
      </c>
      <c r="F51" s="753">
        <v>10341.16</v>
      </c>
    </row>
    <row r="52" spans="1:6" ht="14.4" customHeight="1" x14ac:dyDescent="0.3">
      <c r="A52" s="776" t="s">
        <v>1564</v>
      </c>
      <c r="B52" s="752"/>
      <c r="C52" s="766">
        <v>0</v>
      </c>
      <c r="D52" s="752">
        <v>2483.46</v>
      </c>
      <c r="E52" s="766">
        <v>1</v>
      </c>
      <c r="F52" s="753">
        <v>2483.46</v>
      </c>
    </row>
    <row r="53" spans="1:6" ht="14.4" customHeight="1" x14ac:dyDescent="0.3">
      <c r="A53" s="776" t="s">
        <v>1565</v>
      </c>
      <c r="B53" s="752">
        <v>18086.669999999998</v>
      </c>
      <c r="C53" s="766">
        <v>0.21751421228220671</v>
      </c>
      <c r="D53" s="752">
        <v>65065</v>
      </c>
      <c r="E53" s="766">
        <v>0.78248578771779331</v>
      </c>
      <c r="F53" s="753">
        <v>83151.67</v>
      </c>
    </row>
    <row r="54" spans="1:6" ht="14.4" customHeight="1" x14ac:dyDescent="0.3">
      <c r="A54" s="776" t="s">
        <v>1566</v>
      </c>
      <c r="B54" s="752"/>
      <c r="C54" s="766">
        <v>0</v>
      </c>
      <c r="D54" s="752">
        <v>216.04</v>
      </c>
      <c r="E54" s="766">
        <v>1</v>
      </c>
      <c r="F54" s="753">
        <v>216.04</v>
      </c>
    </row>
    <row r="55" spans="1:6" ht="14.4" customHeight="1" x14ac:dyDescent="0.3">
      <c r="A55" s="776" t="s">
        <v>1567</v>
      </c>
      <c r="B55" s="752"/>
      <c r="C55" s="766">
        <v>0</v>
      </c>
      <c r="D55" s="752">
        <v>6450.4700000000012</v>
      </c>
      <c r="E55" s="766">
        <v>1</v>
      </c>
      <c r="F55" s="753">
        <v>6450.4700000000012</v>
      </c>
    </row>
    <row r="56" spans="1:6" ht="14.4" customHeight="1" x14ac:dyDescent="0.3">
      <c r="A56" s="776" t="s">
        <v>1568</v>
      </c>
      <c r="B56" s="752">
        <v>66453.97</v>
      </c>
      <c r="C56" s="766">
        <v>0.98700117645888108</v>
      </c>
      <c r="D56" s="752">
        <v>875.2</v>
      </c>
      <c r="E56" s="766">
        <v>1.2998823541118955E-2</v>
      </c>
      <c r="F56" s="753">
        <v>67329.17</v>
      </c>
    </row>
    <row r="57" spans="1:6" ht="14.4" customHeight="1" x14ac:dyDescent="0.3">
      <c r="A57" s="776" t="s">
        <v>1569</v>
      </c>
      <c r="B57" s="752"/>
      <c r="C57" s="766">
        <v>0</v>
      </c>
      <c r="D57" s="752">
        <v>15611.050000000001</v>
      </c>
      <c r="E57" s="766">
        <v>1</v>
      </c>
      <c r="F57" s="753">
        <v>15611.050000000001</v>
      </c>
    </row>
    <row r="58" spans="1:6" ht="14.4" customHeight="1" x14ac:dyDescent="0.3">
      <c r="A58" s="776" t="s">
        <v>1570</v>
      </c>
      <c r="B58" s="752"/>
      <c r="C58" s="766">
        <v>0</v>
      </c>
      <c r="D58" s="752">
        <v>2706</v>
      </c>
      <c r="E58" s="766">
        <v>1</v>
      </c>
      <c r="F58" s="753">
        <v>2706</v>
      </c>
    </row>
    <row r="59" spans="1:6" ht="14.4" customHeight="1" x14ac:dyDescent="0.3">
      <c r="A59" s="776" t="s">
        <v>1571</v>
      </c>
      <c r="B59" s="752"/>
      <c r="C59" s="766">
        <v>0</v>
      </c>
      <c r="D59" s="752">
        <v>1003.6400000000001</v>
      </c>
      <c r="E59" s="766">
        <v>1</v>
      </c>
      <c r="F59" s="753">
        <v>1003.6400000000001</v>
      </c>
    </row>
    <row r="60" spans="1:6" ht="14.4" customHeight="1" x14ac:dyDescent="0.3">
      <c r="A60" s="776" t="s">
        <v>1572</v>
      </c>
      <c r="B60" s="752">
        <v>1124.1700000000003</v>
      </c>
      <c r="C60" s="766">
        <v>1</v>
      </c>
      <c r="D60" s="752"/>
      <c r="E60" s="766">
        <v>0</v>
      </c>
      <c r="F60" s="753">
        <v>1124.1700000000003</v>
      </c>
    </row>
    <row r="61" spans="1:6" ht="14.4" customHeight="1" x14ac:dyDescent="0.3">
      <c r="A61" s="776" t="s">
        <v>1573</v>
      </c>
      <c r="B61" s="752"/>
      <c r="C61" s="766">
        <v>0</v>
      </c>
      <c r="D61" s="752">
        <v>313.07</v>
      </c>
      <c r="E61" s="766">
        <v>1</v>
      </c>
      <c r="F61" s="753">
        <v>313.07</v>
      </c>
    </row>
    <row r="62" spans="1:6" ht="14.4" customHeight="1" x14ac:dyDescent="0.3">
      <c r="A62" s="776" t="s">
        <v>1574</v>
      </c>
      <c r="B62" s="752"/>
      <c r="C62" s="766">
        <v>0</v>
      </c>
      <c r="D62" s="752">
        <v>14917.92</v>
      </c>
      <c r="E62" s="766">
        <v>1</v>
      </c>
      <c r="F62" s="753">
        <v>14917.92</v>
      </c>
    </row>
    <row r="63" spans="1:6" ht="14.4" customHeight="1" x14ac:dyDescent="0.3">
      <c r="A63" s="776" t="s">
        <v>1575</v>
      </c>
      <c r="B63" s="752"/>
      <c r="C63" s="766">
        <v>0</v>
      </c>
      <c r="D63" s="752">
        <v>409.67000000000007</v>
      </c>
      <c r="E63" s="766">
        <v>1</v>
      </c>
      <c r="F63" s="753">
        <v>409.67000000000007</v>
      </c>
    </row>
    <row r="64" spans="1:6" ht="14.4" customHeight="1" x14ac:dyDescent="0.3">
      <c r="A64" s="776" t="s">
        <v>1576</v>
      </c>
      <c r="B64" s="752"/>
      <c r="C64" s="766">
        <v>0</v>
      </c>
      <c r="D64" s="752">
        <v>559.66</v>
      </c>
      <c r="E64" s="766">
        <v>1</v>
      </c>
      <c r="F64" s="753">
        <v>559.66</v>
      </c>
    </row>
    <row r="65" spans="1:6" ht="14.4" customHeight="1" x14ac:dyDescent="0.3">
      <c r="A65" s="776" t="s">
        <v>1577</v>
      </c>
      <c r="B65" s="752"/>
      <c r="C65" s="766">
        <v>0</v>
      </c>
      <c r="D65" s="752">
        <v>100.58</v>
      </c>
      <c r="E65" s="766">
        <v>1</v>
      </c>
      <c r="F65" s="753">
        <v>100.58</v>
      </c>
    </row>
    <row r="66" spans="1:6" ht="14.4" customHeight="1" x14ac:dyDescent="0.3">
      <c r="A66" s="776" t="s">
        <v>1578</v>
      </c>
      <c r="B66" s="752"/>
      <c r="C66" s="766">
        <v>0</v>
      </c>
      <c r="D66" s="752">
        <v>197.56000000000006</v>
      </c>
      <c r="E66" s="766">
        <v>1</v>
      </c>
      <c r="F66" s="753">
        <v>197.56000000000006</v>
      </c>
    </row>
    <row r="67" spans="1:6" ht="14.4" customHeight="1" x14ac:dyDescent="0.3">
      <c r="A67" s="776" t="s">
        <v>1579</v>
      </c>
      <c r="B67" s="752"/>
      <c r="C67" s="766">
        <v>0</v>
      </c>
      <c r="D67" s="752">
        <v>1828.3000000000002</v>
      </c>
      <c r="E67" s="766">
        <v>1</v>
      </c>
      <c r="F67" s="753">
        <v>1828.3000000000002</v>
      </c>
    </row>
    <row r="68" spans="1:6" ht="14.4" customHeight="1" x14ac:dyDescent="0.3">
      <c r="A68" s="776" t="s">
        <v>1580</v>
      </c>
      <c r="B68" s="752"/>
      <c r="C68" s="766">
        <v>0</v>
      </c>
      <c r="D68" s="752">
        <v>311.04000000000008</v>
      </c>
      <c r="E68" s="766">
        <v>1</v>
      </c>
      <c r="F68" s="753">
        <v>311.04000000000008</v>
      </c>
    </row>
    <row r="69" spans="1:6" ht="14.4" customHeight="1" x14ac:dyDescent="0.3">
      <c r="A69" s="776" t="s">
        <v>1581</v>
      </c>
      <c r="B69" s="752"/>
      <c r="C69" s="766">
        <v>0</v>
      </c>
      <c r="D69" s="752">
        <v>1621.27</v>
      </c>
      <c r="E69" s="766">
        <v>1</v>
      </c>
      <c r="F69" s="753">
        <v>1621.27</v>
      </c>
    </row>
    <row r="70" spans="1:6" ht="14.4" customHeight="1" x14ac:dyDescent="0.3">
      <c r="A70" s="776" t="s">
        <v>1582</v>
      </c>
      <c r="B70" s="752"/>
      <c r="C70" s="766">
        <v>0</v>
      </c>
      <c r="D70" s="752">
        <v>196.55002635145325</v>
      </c>
      <c r="E70" s="766">
        <v>1</v>
      </c>
      <c r="F70" s="753">
        <v>196.55002635145325</v>
      </c>
    </row>
    <row r="71" spans="1:6" ht="14.4" customHeight="1" x14ac:dyDescent="0.3">
      <c r="A71" s="776" t="s">
        <v>1583</v>
      </c>
      <c r="B71" s="752"/>
      <c r="C71" s="766">
        <v>0</v>
      </c>
      <c r="D71" s="752">
        <v>479.97</v>
      </c>
      <c r="E71" s="766">
        <v>1</v>
      </c>
      <c r="F71" s="753">
        <v>479.97</v>
      </c>
    </row>
    <row r="72" spans="1:6" ht="14.4" customHeight="1" x14ac:dyDescent="0.3">
      <c r="A72" s="776" t="s">
        <v>1584</v>
      </c>
      <c r="B72" s="752"/>
      <c r="C72" s="766">
        <v>0</v>
      </c>
      <c r="D72" s="752">
        <v>87.52</v>
      </c>
      <c r="E72" s="766">
        <v>1</v>
      </c>
      <c r="F72" s="753">
        <v>87.52</v>
      </c>
    </row>
    <row r="73" spans="1:6" ht="14.4" customHeight="1" x14ac:dyDescent="0.3">
      <c r="A73" s="776" t="s">
        <v>1585</v>
      </c>
      <c r="B73" s="752"/>
      <c r="C73" s="766">
        <v>0</v>
      </c>
      <c r="D73" s="752">
        <v>46911.950070277817</v>
      </c>
      <c r="E73" s="766">
        <v>1</v>
      </c>
      <c r="F73" s="753">
        <v>46911.950070277817</v>
      </c>
    </row>
    <row r="74" spans="1:6" ht="14.4" customHeight="1" x14ac:dyDescent="0.3">
      <c r="A74" s="776" t="s">
        <v>1586</v>
      </c>
      <c r="B74" s="752"/>
      <c r="C74" s="766">
        <v>0</v>
      </c>
      <c r="D74" s="752">
        <v>3827.7299999999996</v>
      </c>
      <c r="E74" s="766">
        <v>1</v>
      </c>
      <c r="F74" s="753">
        <v>3827.7299999999996</v>
      </c>
    </row>
    <row r="75" spans="1:6" ht="14.4" customHeight="1" x14ac:dyDescent="0.3">
      <c r="A75" s="776" t="s">
        <v>1587</v>
      </c>
      <c r="B75" s="752"/>
      <c r="C75" s="766">
        <v>0</v>
      </c>
      <c r="D75" s="752">
        <v>505.81000000000006</v>
      </c>
      <c r="E75" s="766">
        <v>1</v>
      </c>
      <c r="F75" s="753">
        <v>505.81000000000006</v>
      </c>
    </row>
    <row r="76" spans="1:6" ht="14.4" customHeight="1" x14ac:dyDescent="0.3">
      <c r="A76" s="776" t="s">
        <v>1588</v>
      </c>
      <c r="B76" s="752"/>
      <c r="C76" s="766">
        <v>0</v>
      </c>
      <c r="D76" s="752">
        <v>706.88000000000011</v>
      </c>
      <c r="E76" s="766">
        <v>1</v>
      </c>
      <c r="F76" s="753">
        <v>706.88000000000011</v>
      </c>
    </row>
    <row r="77" spans="1:6" ht="14.4" customHeight="1" x14ac:dyDescent="0.3">
      <c r="A77" s="776" t="s">
        <v>1589</v>
      </c>
      <c r="B77" s="752"/>
      <c r="C77" s="766">
        <v>0</v>
      </c>
      <c r="D77" s="752">
        <v>136456.79999999999</v>
      </c>
      <c r="E77" s="766">
        <v>1</v>
      </c>
      <c r="F77" s="753">
        <v>136456.79999999999</v>
      </c>
    </row>
    <row r="78" spans="1:6" ht="14.4" customHeight="1" x14ac:dyDescent="0.3">
      <c r="A78" s="776" t="s">
        <v>1590</v>
      </c>
      <c r="B78" s="752"/>
      <c r="C78" s="766">
        <v>0</v>
      </c>
      <c r="D78" s="752">
        <v>2580.2900000000004</v>
      </c>
      <c r="E78" s="766">
        <v>1</v>
      </c>
      <c r="F78" s="753">
        <v>2580.2900000000004</v>
      </c>
    </row>
    <row r="79" spans="1:6" ht="14.4" customHeight="1" x14ac:dyDescent="0.3">
      <c r="A79" s="776" t="s">
        <v>1591</v>
      </c>
      <c r="B79" s="752"/>
      <c r="C79" s="766">
        <v>0</v>
      </c>
      <c r="D79" s="752">
        <v>166.91</v>
      </c>
      <c r="E79" s="766">
        <v>1</v>
      </c>
      <c r="F79" s="753">
        <v>166.91</v>
      </c>
    </row>
    <row r="80" spans="1:6" ht="14.4" customHeight="1" x14ac:dyDescent="0.3">
      <c r="A80" s="776" t="s">
        <v>1592</v>
      </c>
      <c r="B80" s="752"/>
      <c r="C80" s="766">
        <v>0</v>
      </c>
      <c r="D80" s="752">
        <v>946.40000280903655</v>
      </c>
      <c r="E80" s="766">
        <v>1</v>
      </c>
      <c r="F80" s="753">
        <v>946.40000280903655</v>
      </c>
    </row>
    <row r="81" spans="1:6" ht="14.4" customHeight="1" x14ac:dyDescent="0.3">
      <c r="A81" s="776" t="s">
        <v>1593</v>
      </c>
      <c r="B81" s="752"/>
      <c r="C81" s="766">
        <v>0</v>
      </c>
      <c r="D81" s="752">
        <v>7725.6900000000005</v>
      </c>
      <c r="E81" s="766">
        <v>1</v>
      </c>
      <c r="F81" s="753">
        <v>7725.6900000000005</v>
      </c>
    </row>
    <row r="82" spans="1:6" ht="14.4" customHeight="1" x14ac:dyDescent="0.3">
      <c r="A82" s="776" t="s">
        <v>1594</v>
      </c>
      <c r="B82" s="752">
        <v>3071.7300000000005</v>
      </c>
      <c r="C82" s="766">
        <v>0.17531924948546815</v>
      </c>
      <c r="D82" s="752">
        <v>14449.049999999997</v>
      </c>
      <c r="E82" s="766">
        <v>0.82468075051453182</v>
      </c>
      <c r="F82" s="753">
        <v>17520.78</v>
      </c>
    </row>
    <row r="83" spans="1:6" ht="14.4" customHeight="1" x14ac:dyDescent="0.3">
      <c r="A83" s="776" t="s">
        <v>1595</v>
      </c>
      <c r="B83" s="752"/>
      <c r="C83" s="766">
        <v>0</v>
      </c>
      <c r="D83" s="752">
        <v>730.83</v>
      </c>
      <c r="E83" s="766">
        <v>1</v>
      </c>
      <c r="F83" s="753">
        <v>730.83</v>
      </c>
    </row>
    <row r="84" spans="1:6" ht="14.4" customHeight="1" thickBot="1" x14ac:dyDescent="0.35">
      <c r="A84" s="777" t="s">
        <v>1596</v>
      </c>
      <c r="B84" s="768"/>
      <c r="C84" s="769">
        <v>0</v>
      </c>
      <c r="D84" s="768">
        <v>432550.43000000005</v>
      </c>
      <c r="E84" s="769">
        <v>1</v>
      </c>
      <c r="F84" s="770">
        <v>432550.43000000005</v>
      </c>
    </row>
    <row r="85" spans="1:6" ht="14.4" customHeight="1" thickBot="1" x14ac:dyDescent="0.35">
      <c r="A85" s="771" t="s">
        <v>3</v>
      </c>
      <c r="B85" s="772">
        <v>95161.04</v>
      </c>
      <c r="C85" s="773">
        <v>7.0644557230790161E-2</v>
      </c>
      <c r="D85" s="772">
        <v>1251878.8981103972</v>
      </c>
      <c r="E85" s="773">
        <v>0.92935544276920978</v>
      </c>
      <c r="F85" s="774">
        <v>1347039.9381103972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2018-08-30T09:45:44Z</dcterms:modified>
</cp:coreProperties>
</file>