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49" i="371" l="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G21" i="431"/>
  <c r="H11" i="431"/>
  <c r="H15" i="431"/>
  <c r="H19" i="431"/>
  <c r="I9" i="431"/>
  <c r="I13" i="431"/>
  <c r="I17" i="431"/>
  <c r="I21" i="431"/>
  <c r="J11" i="431"/>
  <c r="J15" i="431"/>
  <c r="J19" i="431"/>
  <c r="K9" i="431"/>
  <c r="K13" i="431"/>
  <c r="K17" i="431"/>
  <c r="K21" i="431"/>
  <c r="L11" i="431"/>
  <c r="L15" i="431"/>
  <c r="L19" i="431"/>
  <c r="M9" i="431"/>
  <c r="M13" i="431"/>
  <c r="M17" i="431"/>
  <c r="M21" i="431"/>
  <c r="N11" i="431"/>
  <c r="N15" i="431"/>
  <c r="N19" i="431"/>
  <c r="O9" i="431"/>
  <c r="O13" i="431"/>
  <c r="O17" i="431"/>
  <c r="O21" i="431"/>
  <c r="P11" i="431"/>
  <c r="P15" i="431"/>
  <c r="P19" i="431"/>
  <c r="Q9" i="431"/>
  <c r="Q13" i="431"/>
  <c r="Q17" i="431"/>
  <c r="Q21" i="431"/>
  <c r="C19" i="431"/>
  <c r="D21" i="431"/>
  <c r="E19" i="431"/>
  <c r="F17" i="431"/>
  <c r="G15" i="431"/>
  <c r="H13" i="431"/>
  <c r="I11" i="431"/>
  <c r="J9" i="431"/>
  <c r="J21" i="431"/>
  <c r="K19" i="431"/>
  <c r="L17" i="431"/>
  <c r="M15" i="431"/>
  <c r="N13" i="431"/>
  <c r="O11" i="431"/>
  <c r="P9" i="431"/>
  <c r="P21" i="431"/>
  <c r="Q19" i="431"/>
  <c r="C10" i="431"/>
  <c r="C14" i="431"/>
  <c r="C18" i="431"/>
  <c r="C22" i="431"/>
  <c r="D12" i="431"/>
  <c r="D16" i="431"/>
  <c r="D20" i="431"/>
  <c r="E10" i="431"/>
  <c r="E14" i="431"/>
  <c r="E18" i="431"/>
  <c r="E22" i="431"/>
  <c r="F12" i="431"/>
  <c r="F16" i="431"/>
  <c r="F20" i="431"/>
  <c r="G10" i="431"/>
  <c r="G14" i="431"/>
  <c r="G18" i="431"/>
  <c r="G22" i="431"/>
  <c r="H12" i="431"/>
  <c r="H16" i="431"/>
  <c r="H20" i="431"/>
  <c r="I10" i="431"/>
  <c r="I14" i="431"/>
  <c r="I18" i="431"/>
  <c r="I22" i="431"/>
  <c r="J12" i="431"/>
  <c r="J16" i="431"/>
  <c r="J20" i="431"/>
  <c r="K10" i="431"/>
  <c r="K14" i="431"/>
  <c r="K18" i="431"/>
  <c r="K22" i="431"/>
  <c r="L12" i="431"/>
  <c r="L16" i="431"/>
  <c r="L20" i="431"/>
  <c r="M10" i="431"/>
  <c r="M14" i="431"/>
  <c r="M18" i="431"/>
  <c r="M22" i="431"/>
  <c r="N12" i="431"/>
  <c r="N16" i="431"/>
  <c r="N20" i="431"/>
  <c r="O10" i="431"/>
  <c r="O14" i="431"/>
  <c r="O18" i="431"/>
  <c r="O22" i="431"/>
  <c r="P12" i="431"/>
  <c r="P16" i="431"/>
  <c r="P20" i="431"/>
  <c r="Q10" i="431"/>
  <c r="Q14" i="431"/>
  <c r="Q18" i="431"/>
  <c r="Q22" i="431"/>
  <c r="C11" i="431"/>
  <c r="D9" i="431"/>
  <c r="D13" i="431"/>
  <c r="D17" i="431"/>
  <c r="E15" i="431"/>
  <c r="F13" i="431"/>
  <c r="G11" i="431"/>
  <c r="H9" i="431"/>
  <c r="H21" i="431"/>
  <c r="I19" i="431"/>
  <c r="J17" i="431"/>
  <c r="K15" i="431"/>
  <c r="L13" i="431"/>
  <c r="M11" i="431"/>
  <c r="N9" i="431"/>
  <c r="N21" i="431"/>
  <c r="O19" i="431"/>
  <c r="P17" i="431"/>
  <c r="Q15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C15" i="431"/>
  <c r="E11" i="431"/>
  <c r="F9" i="431"/>
  <c r="F21" i="431"/>
  <c r="G19" i="431"/>
  <c r="H17" i="431"/>
  <c r="I15" i="431"/>
  <c r="J13" i="431"/>
  <c r="K11" i="431"/>
  <c r="L9" i="431"/>
  <c r="L21" i="431"/>
  <c r="M19" i="431"/>
  <c r="N17" i="431"/>
  <c r="O15" i="431"/>
  <c r="P13" i="431"/>
  <c r="Q11" i="431"/>
  <c r="O8" i="431"/>
  <c r="I8" i="431"/>
  <c r="M8" i="431"/>
  <c r="Q8" i="431"/>
  <c r="N8" i="431"/>
  <c r="J8" i="431"/>
  <c r="E8" i="431"/>
  <c r="K8" i="431"/>
  <c r="L8" i="431"/>
  <c r="F8" i="431"/>
  <c r="G8" i="431"/>
  <c r="H8" i="431"/>
  <c r="D8" i="431"/>
  <c r="C8" i="431"/>
  <c r="P8" i="431"/>
  <c r="R11" i="431" l="1"/>
  <c r="S11" i="431"/>
  <c r="R20" i="431"/>
  <c r="S20" i="431"/>
  <c r="R16" i="431"/>
  <c r="S16" i="431"/>
  <c r="R12" i="431"/>
  <c r="S12" i="431"/>
  <c r="R15" i="431"/>
  <c r="S15" i="431"/>
  <c r="S22" i="431"/>
  <c r="R22" i="431"/>
  <c r="S18" i="431"/>
  <c r="R18" i="431"/>
  <c r="S14" i="431"/>
  <c r="R14" i="431"/>
  <c r="S10" i="431"/>
  <c r="R10" i="431"/>
  <c r="R19" i="431"/>
  <c r="S19" i="431"/>
  <c r="S21" i="431"/>
  <c r="R21" i="431"/>
  <c r="S17" i="431"/>
  <c r="R17" i="431"/>
  <c r="S13" i="431"/>
  <c r="R13" i="431"/>
  <c r="S9" i="431"/>
  <c r="R9" i="431"/>
  <c r="C6" i="43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D4" i="414"/>
  <c r="D19" i="414"/>
  <c r="C16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H3" i="390" l="1"/>
  <c r="Q3" i="347"/>
  <c r="S3" i="347"/>
  <c r="U3" i="34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<sst xmlns="http://schemas.openxmlformats.org/spreadsheetml/2006/main" count="20058" uniqueCount="4292">
  <si>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</si>
  <si>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</si>
  <si>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</si>
  <si>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</si>
  <si>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</si>
  <si>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</si>
  <si>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</si>
  <si>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</si>
  <si>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</si>
  <si>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</si>
  <si>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</si>
  <si>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</si>
  <si>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</si>
  <si>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</si>
  <si>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</si>
  <si>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</si>
  <si>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</si>
  <si>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</si>
  <si>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</si>
  <si>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</si>
  <si>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</si>
  <si>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</si>
  <si>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</si>
  <si>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</si>
  <si>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</si>
  <si>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</si>
  <si>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</si>
  <si>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</si>
  <si>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</si>
  <si>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</si>
  <si>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</si>
  <si>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</si>
  <si>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</si>
  <si>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</si>
  <si>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</si>
  <si>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</si>
  <si>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</si>
  <si>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</si>
  <si>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</si>
  <si>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</si>
  <si>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</si>
  <si>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</si>
  <si>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</si>
  <si>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</si>
  <si>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</si>
  <si>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</si>
  <si>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</si>
  <si>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</si>
  <si>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</si>
  <si>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</si>
  <si>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</si>
  <si>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</si>
  <si>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</si>
  <si>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</si>
  <si>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</si>
  <si>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</si>
  <si>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</si>
  <si>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</si>
  <si>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</si>
  <si>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</si>
  <si>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</si>
  <si>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</si>
  <si>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</si>
  <si>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</si>
  <si>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</si>
  <si>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</si>
  <si>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</si>
  <si>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</si>
  <si>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</si>
  <si>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</si>
  <si>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</si>
  <si>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</si>
  <si>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</si>
  <si>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</si>
  <si>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</si>
  <si>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</si>
  <si>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</si>
  <si>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</si>
  <si>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</si>
  <si>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</si>
  <si>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</si>
  <si>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</si>
  <si>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</si>
  <si>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</si>
  <si>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</si>
  <si>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</si>
  <si>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</si>
  <si>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</si>
  <si>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</si>
  <si>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</si>
  <si>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</si>
  <si>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</si>
  <si>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</si>
  <si>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</si>
  <si>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</si>
  <si>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</si>
  <si>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</si>
  <si>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</si>
  <si>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</si>
  <si>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</si>
  <si>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</si>
  <si>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</si>
  <si>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</si>
  <si>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</si>
  <si>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</si>
  <si>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</si>
  <si>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</si>
  <si>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</si>
  <si>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</si>
  <si>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</si>
  <si>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</si>
  <si>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</si>
  <si>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</si>
  <si>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</si>
  <si>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</si>
  <si>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</si>
  <si>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</si>
  <si>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</si>
  <si>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</si>
  <si>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</si>
  <si>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</si>
  <si>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</si>
  <si>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</si>
  <si>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</si>
  <si>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</si>
  <si>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</si>
  <si>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</si>
  <si>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</si>
  <si>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</si>
  <si>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</si>
  <si>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</si>
  <si>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</si>
  <si>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</si>
  <si>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</si>
  <si>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</si>
  <si>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</si>
  <si>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</si>
  <si>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</si>
  <si>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</si>
  <si>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</si>
  <si>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</si>
  <si>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</si>
  <si>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</si>
  <si>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</si>
  <si>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</si>
  <si>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</si>
  <si>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</si>
  <si>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</si>
  <si>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</si>
  <si>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</si>
  <si>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</si>
  <si>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</si>
  <si>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</si>
  <si>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</si>
  <si>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</si>
  <si>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</si>
  <si>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</si>
  <si>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</si>
  <si>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</si>
  <si>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</si>
  <si>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</si>
  <si>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</si>
  <si>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</si>
  <si>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</si>
  <si>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</si>
  <si>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</si>
  <si>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</si>
  <si>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</si>
  <si>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</si>
  <si>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</si>
  <si>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</si>
  <si>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</si>
  <si>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</si>
  <si>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</si>
  <si>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</si>
  <si>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</si>
  <si>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</si>
  <si>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</si>
  <si>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</si>
  <si>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</si>
  <si>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</si>
  <si>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</si>
  <si>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</si>
  <si>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</si>
  <si>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</si>
  <si>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</si>
  <si>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</si>
  <si>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</si>
  <si>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</si>
  <si>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</si>
  <si>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</si>
  <si>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</si>
  <si>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</si>
  <si>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</si>
  <si>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</si>
  <si>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</si>
  <si>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</si>
  <si>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</si>
  <si>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</si>
  <si>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</si>
  <si>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</si>
  <si>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</si>
  <si>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</si>
  <si>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</si>
  <si>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</si>
  <si>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</si>
  <si>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</si>
  <si>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</si>
  <si>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</si>
  <si>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</si>
  <si>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</si>
  <si>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</si>
  <si>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</si>
  <si>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</si>
  <si>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</si>
  <si>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</si>
  <si>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</si>
  <si>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</si>
  <si>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</si>
  <si>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</si>
  <si>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</si>
  <si>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</si>
  <si>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</si>
  <si>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</si>
  <si>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</si>
  <si>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</si>
  <si>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</si>
  <si>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</si>
  <si>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</si>
  <si>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</si>
  <si>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</si>
  <si>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</si>
  <si>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</si>
  <si>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</si>
  <si>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</si>
  <si>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</si>
  <si>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</si>
  <si>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</si>
  <si>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</si>
  <si>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</si>
  <si>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</si>
  <si>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</si>
  <si>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</si>
  <si>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</si>
  <si>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</si>
  <si>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</si>
  <si>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</si>
  <si>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</si>
  <si>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</si>
  <si>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</si>
  <si>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</si>
  <si>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</si>
  <si>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</si>
  <si>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</si>
  <si>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</si>
  <si>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</si>
  <si>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</si>
  <si>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</si>
  <si>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</si>
  <si>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</si>
  <si>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</si>
  <si>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</si>
  <si>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</si>
  <si>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</si>
  <si>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</si>
  <si>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</si>
  <si>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</si>
  <si>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</si>
  <si>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</si>
  <si>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</si>
  <si>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</si>
  <si>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</si>
  <si>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</si>
  <si>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</si>
  <si>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</si>
  <si>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</si>
  <si>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</si>
  <si>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</si>
  <si>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</si>
  <si>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</si>
  <si>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</si>
  <si>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</si>
  <si>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</si>
  <si>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</si>
  <si>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</si>
  <si>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</si>
  <si>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</si>
  <si>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</si>
  <si>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</si>
  <si>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</si>
  <si>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</si>
  <si>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</si>
  <si>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</si>
  <si>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</si>
  <si>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</si>
  <si>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</si>
  <si>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</si>
  <si>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</si>
  <si>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</si>
  <si>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</si>
  <si>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</si>
  <si>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</si>
  <si>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</si>
  <si>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</si>
  <si>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</si>
  <si>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</si>
  <si>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</si>
  <si>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</si>
  <si>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</si>
  <si>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</si>
  <si>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</si>
  <si>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</si>
  <si>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</si>
  <si>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</si>
  <si>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</si>
  <si>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</si>
  <si>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</si>
  <si>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</si>
  <si>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</si>
  <si>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</si>
  <si>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</si>
  <si>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</si>
  <si>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</si>
  <si>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</si>
  <si>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</si>
  <si>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</si>
  <si>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</si>
  <si>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</si>
  <si>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</si>
  <si>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</si>
  <si>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</si>
  <si>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</si>
  <si>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</si>
  <si>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</si>
  <si>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</si>
  <si>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</si>
  <si>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</si>
  <si>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</si>
  <si>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</si>
  <si>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</si>
  <si>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</si>
  <si>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</si>
  <si>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</si>
  <si>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50113008     léky - krev.deriváty ZUL (TO)</t>
  </si>
  <si>
    <t>50113011     léky - hemofilici ZUL (TO)</t>
  </si>
  <si>
    <t>--</t>
  </si>
  <si>
    <t>50113012     léky - trombolýza (LEK)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</si>
  <si>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</si>
  <si>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</si>
  <si>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</si>
  <si>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</si>
  <si>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</si>
  <si>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</si>
  <si>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</si>
  <si>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</si>
  <si>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</si>
  <si>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</si>
  <si>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</si>
  <si>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</si>
  <si>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</si>
  <si>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50115062     ZPr - materiál hemodialýza (Z525)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</si>
  <si>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</si>
  <si>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</si>
  <si>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</si>
  <si>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</si>
  <si>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</si>
  <si>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</si>
  <si>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</si>
  <si>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50115089     ZPr - katetry PICC/MIDLINE (Z554)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</si>
  <si>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</si>
  <si>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</si>
  <si>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</si>
  <si>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</si>
  <si>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</si>
  <si>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</si>
  <si>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</si>
  <si>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</si>
  <si>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</si>
  <si>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</si>
  <si>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</si>
  <si>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</si>
  <si>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</si>
  <si>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</si>
  <si>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</si>
  <si>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</si>
  <si>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</si>
  <si>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</si>
  <si>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</si>
  <si>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</si>
  <si>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</si>
  <si>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</si>
  <si>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</si>
  <si>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</si>
  <si>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</si>
  <si>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</si>
  <si>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</si>
  <si>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</si>
  <si>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</si>
  <si>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</si>
  <si>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</si>
  <si>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</si>
  <si>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</si>
  <si>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</si>
  <si>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</si>
  <si>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</si>
  <si>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</si>
  <si>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</si>
  <si>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</si>
  <si>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</si>
  <si>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</si>
  <si>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</si>
  <si>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</si>
  <si>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</si>
  <si>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</si>
  <si>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</si>
  <si>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</si>
  <si>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</si>
  <si>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</si>
  <si>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</si>
  <si>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</si>
  <si>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</si>
  <si>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</si>
  <si>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</si>
  <si>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</si>
  <si>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</si>
  <si>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</si>
  <si>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</si>
  <si>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</si>
  <si>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</si>
  <si>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</si>
  <si>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</si>
  <si>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</si>
  <si>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</si>
  <si>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</si>
  <si>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</si>
  <si>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</si>
  <si>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</si>
  <si>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</si>
  <si>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</si>
  <si>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</si>
  <si>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</si>
  <si>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</si>
  <si>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</si>
  <si>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</si>
  <si>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</si>
  <si>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</si>
  <si>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52113     Refundace</t>
  </si>
  <si>
    <t>52113000     refundace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</si>
  <si>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</si>
  <si>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</si>
  <si>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</si>
  <si>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</si>
  <si>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</si>
  <si>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</si>
  <si>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</si>
  <si>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</si>
  <si>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</si>
  <si>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</si>
  <si>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</si>
  <si>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</si>
  <si>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</si>
  <si>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</si>
  <si>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</si>
  <si>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</si>
  <si>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</si>
  <si>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</si>
  <si>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</si>
  <si>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</si>
  <si>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</si>
  <si>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</si>
  <si>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</si>
  <si>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</si>
  <si>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</si>
  <si>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</si>
  <si>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</si>
  <si>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</si>
  <si>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</si>
  <si>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</si>
  <si>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</si>
  <si>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</si>
  <si>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</si>
  <si>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</si>
  <si>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</si>
  <si>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</si>
  <si>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</si>
  <si>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</si>
  <si>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</si>
  <si>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</si>
  <si>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</si>
  <si>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</si>
  <si>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</si>
  <si>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</si>
  <si>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</si>
  <si>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</si>
  <si>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</si>
  <si>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</si>
  <si>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</si>
  <si>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</si>
  <si>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</si>
  <si>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55802003     DDHM - kacelářská technika (sk.V_37)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</si>
  <si>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</si>
  <si>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</si>
  <si>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</si>
  <si>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</si>
  <si>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55805     DDHM - inventář</t>
  </si>
  <si>
    <t>55805001     DDHM - ostatní (sk.T_19)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</si>
  <si>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</si>
  <si>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</si>
  <si>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</si>
  <si>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</si>
  <si>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</si>
  <si>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</si>
  <si>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</si>
  <si>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</si>
  <si>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</si>
  <si>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</si>
  <si>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</si>
  <si>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</si>
  <si>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</si>
  <si>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</si>
  <si>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</si>
  <si>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</si>
  <si>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60229208     výkony + mater. - ZP na výkon</t>
  </si>
  <si>
    <t>60229290     výkony pojištěncům EHS</t>
  </si>
  <si>
    <t>60241     Odmítnutí vykázané péče     OZPI</t>
  </si>
  <si>
    <t>60241201     odmítnutí vykázané péče, receptů, poukázek PZt, Tr - ZP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</si>
  <si>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</si>
  <si>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</si>
  <si>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</si>
  <si>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</si>
  <si>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</si>
  <si>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</si>
  <si>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</si>
  <si>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</si>
  <si>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</si>
  <si>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</si>
  <si>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</si>
  <si>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</si>
  <si>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</si>
  <si>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</si>
  <si>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64908007     ostatní výnosy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</si>
  <si>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</si>
  <si>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</si>
  <si>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</si>
  <si>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</si>
  <si>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</si>
  <si>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</si>
  <si>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</si>
  <si>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</si>
  <si>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</si>
  <si>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</si>
  <si>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</si>
  <si>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</si>
  <si>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</si>
  <si>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</si>
  <si>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</si>
  <si>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</si>
  <si>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</si>
  <si>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</si>
  <si>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</si>
  <si>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</si>
  <si>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</si>
  <si>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</si>
  <si>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</si>
  <si>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</si>
  <si>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</si>
  <si>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</si>
  <si>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</si>
  <si>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</si>
  <si>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</si>
  <si>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</si>
  <si>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</si>
  <si>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</si>
  <si>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</si>
  <si>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</si>
  <si>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</si>
  <si>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KCHIR: Kardiochirurgická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</si>
  <si>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</si>
  <si>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</si>
  <si>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</si>
  <si>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</si>
  <si>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</si>
  <si>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</si>
  <si>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50113011 - léky - hemofilici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</si>
  <si>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</si>
  <si>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</si>
  <si>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</si>
  <si>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</si>
  <si>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KCHIR: Kardiochirurgická klinika Celkem</t>
  </si>
  <si>
    <t>SumaKL</t>
  </si>
  <si>
    <t>5011</t>
  </si>
  <si>
    <t>KCHIR: lůžkové oddělení 50</t>
  </si>
  <si>
    <t>KCHIR: lůžkové oddělení 50 Celkem</t>
  </si>
  <si>
    <t>SumaNS</t>
  </si>
  <si>
    <t>mezeraNS</t>
  </si>
  <si>
    <t>5021</t>
  </si>
  <si>
    <t>KCHIR: ambulance</t>
  </si>
  <si>
    <t>KCHIR: ambulance Celkem</t>
  </si>
  <si>
    <t>5031</t>
  </si>
  <si>
    <t>KCHIR: JIP 50B</t>
  </si>
  <si>
    <t>KCHIR: JIP 50B Celkem</t>
  </si>
  <si>
    <t>5062</t>
  </si>
  <si>
    <t>KCHIR: operační sál - lokální</t>
  </si>
  <si>
    <t>KCHIR: operační sál - lokální Celkem</t>
  </si>
  <si>
    <t>léky - paušál (LEK)</t>
  </si>
  <si>
    <t>O</t>
  </si>
  <si>
    <t>ACIDUM FOLICUM LECIVA</t>
  </si>
  <si>
    <t>DRG 30X10MG</t>
  </si>
  <si>
    <t>P</t>
  </si>
  <si>
    <t>ACTRAPID PENFILL 100IU/ML</t>
  </si>
  <si>
    <t>INJ SOL 5X3ML</t>
  </si>
  <si>
    <t>ADADUT 0,5MG CPS MOL 90</t>
  </si>
  <si>
    <t>ADRENALIN LECIVA</t>
  </si>
  <si>
    <t>INJ 5X1ML/1MG</t>
  </si>
  <si>
    <t>ADVAGRAF 5 MG</t>
  </si>
  <si>
    <t>POR CPS PRO 30X5MG</t>
  </si>
  <si>
    <t>AESCIN-TEVA</t>
  </si>
  <si>
    <t>POR TBL ENT 90X20MG</t>
  </si>
  <si>
    <t>AGAPURIN</t>
  </si>
  <si>
    <t>INJ 5X5ML/100MG</t>
  </si>
  <si>
    <t>AGEN 10</t>
  </si>
  <si>
    <t>POR TBL NOB 30X10MG</t>
  </si>
  <si>
    <t>ALOPURINOL SANDOZ</t>
  </si>
  <si>
    <t>300MG TBL NOB 30</t>
  </si>
  <si>
    <t>AMBROBENE</t>
  </si>
  <si>
    <t>INJ 5X2ML/15MG</t>
  </si>
  <si>
    <t>AMBROBENE 7.5MG/ML</t>
  </si>
  <si>
    <t>SOL 1X100ML</t>
  </si>
  <si>
    <t>ANOPYRIN</t>
  </si>
  <si>
    <t>100MG TBL NOB 60(6X10)</t>
  </si>
  <si>
    <t>ANOPYRIN 100MG</t>
  </si>
  <si>
    <t>TBL 20X100MG</t>
  </si>
  <si>
    <t>AQUA PRO INJECTIONE ARDEAPHARMA</t>
  </si>
  <si>
    <t>INF 1X250ML</t>
  </si>
  <si>
    <t>ARDEANUTRISOL G 40</t>
  </si>
  <si>
    <t>400G/L INF SOL 20X80ML</t>
  </si>
  <si>
    <t>ARDEAOSMOSOL MA 20</t>
  </si>
  <si>
    <t>200G/L INF SOL 10X200ML</t>
  </si>
  <si>
    <t>ARIXTRA</t>
  </si>
  <si>
    <t>INJ SOL 10X0.5ML</t>
  </si>
  <si>
    <t>ATROVENT N</t>
  </si>
  <si>
    <t>INH SOL PSS200X20RG</t>
  </si>
  <si>
    <t>AULIN</t>
  </si>
  <si>
    <t>POR GRA SOL30SÁČKŮ</t>
  </si>
  <si>
    <t>BACTROBAN NASAL</t>
  </si>
  <si>
    <t>NAS UNG 1X3GM/60MG</t>
  </si>
  <si>
    <t>BETALOC</t>
  </si>
  <si>
    <t>1MG/ML INJ SOL 5X5ML</t>
  </si>
  <si>
    <t>BETALOC ZOK</t>
  </si>
  <si>
    <t>50MG TBL PRO 30</t>
  </si>
  <si>
    <t>BETALOC ZOK 100 MG</t>
  </si>
  <si>
    <t>TBL RET 30X100MG</t>
  </si>
  <si>
    <t>Biopron9 tob.60+20</t>
  </si>
  <si>
    <t>BISOPROLOL MYLAN 2,5 MG</t>
  </si>
  <si>
    <t>POR TBL FLM 30X2.5MG</t>
  </si>
  <si>
    <t>BISOPROLOL MYLAN 5 MG</t>
  </si>
  <si>
    <t>POR TBL FLM 100X5MG</t>
  </si>
  <si>
    <t>BRILIQUE 90 MG</t>
  </si>
  <si>
    <t>POR TBL FLM 56X90MG</t>
  </si>
  <si>
    <t>CADUET 5MG/10MG</t>
  </si>
  <si>
    <t>POR TBL FLM 30</t>
  </si>
  <si>
    <t>CALCIUM GLUCONICUM 10% B.BRAUN</t>
  </si>
  <si>
    <t>INJ SOL 20X10ML</t>
  </si>
  <si>
    <t>CARTEOL LP 2%</t>
  </si>
  <si>
    <t>OPH GTT PRO 1X3ML</t>
  </si>
  <si>
    <t>CLARINASE REPETABS</t>
  </si>
  <si>
    <t>POR TBL PRO 14 II</t>
  </si>
  <si>
    <t>CODEIN SLOVAKOFARMA 30MG</t>
  </si>
  <si>
    <t>TBL 10X30MG-BLISTR</t>
  </si>
  <si>
    <t>COLCHICUM-DISPERT</t>
  </si>
  <si>
    <t>POR TBL OBD 20X500RG</t>
  </si>
  <si>
    <t>CONTROLOC 20 MG</t>
  </si>
  <si>
    <t>POR TBL ENT 28X20MG I</t>
  </si>
  <si>
    <t>CONTROLOC 40 MG</t>
  </si>
  <si>
    <t>POR TBL ENT 100X40MG I</t>
  </si>
  <si>
    <t>CONTROLOC I.V.</t>
  </si>
  <si>
    <t>INJ PLV SOL 1X40MG</t>
  </si>
  <si>
    <t>CORDARONE</t>
  </si>
  <si>
    <t>POR TBL NOB30X200MG</t>
  </si>
  <si>
    <t>POR TBL NOB60X200MG</t>
  </si>
  <si>
    <t>INJ SOL 6X3ML/150MG</t>
  </si>
  <si>
    <t>Deca durabolin 50mg amp.1x1ml - MIMOŘÁDNÝ DOVOZ!!</t>
  </si>
  <si>
    <t>DETRALEX</t>
  </si>
  <si>
    <t>POR TBL FLM 60</t>
  </si>
  <si>
    <t>POR TBL FLM 120X500MG</t>
  </si>
  <si>
    <t>DIAZEPAM SLOVAKOFARMA</t>
  </si>
  <si>
    <t>TBL 20X10MG</t>
  </si>
  <si>
    <t>DIPIDOLOR</t>
  </si>
  <si>
    <t>INJ 5X2ML 7.5MG/ML</t>
  </si>
  <si>
    <t>DITHIADEN</t>
  </si>
  <si>
    <t>TBL 20X2MG</t>
  </si>
  <si>
    <t>DOLMINA 100 SR</t>
  </si>
  <si>
    <t>POR TBL PRO 20X100MG</t>
  </si>
  <si>
    <t>DOPEGYT</t>
  </si>
  <si>
    <t>TBL 50X250MG</t>
  </si>
  <si>
    <t>DUPHALAC</t>
  </si>
  <si>
    <t>667MG/ML POR SOL 1X200ML IV</t>
  </si>
  <si>
    <t>DZ BRAUNOL 1 L</t>
  </si>
  <si>
    <t>ELIQUIS 5 MG</t>
  </si>
  <si>
    <t>TBL FLM 28X5MG</t>
  </si>
  <si>
    <t>ENELBIN 100 RETARD</t>
  </si>
  <si>
    <t>TBL RET 100X100MG</t>
  </si>
  <si>
    <t>ERDOMED</t>
  </si>
  <si>
    <t>POR CPS DUR 60X300MG</t>
  </si>
  <si>
    <t>ERDOMED 300MG</t>
  </si>
  <si>
    <t>CPS 10X300MG</t>
  </si>
  <si>
    <t>Esmocard HCL 100mg/10ml inj.5 x 100mg/10ml</t>
  </si>
  <si>
    <t>EUCREAS 50 MG/1000 MG</t>
  </si>
  <si>
    <t>EUPHYLLIN CR N 200</t>
  </si>
  <si>
    <t>200MG CPS PRO 50</t>
  </si>
  <si>
    <t>EUTHYROX 50</t>
  </si>
  <si>
    <t>TBL 100X50RG</t>
  </si>
  <si>
    <t>FERRLECIT</t>
  </si>
  <si>
    <t>INJ SOL 6X5ML/62.5MG</t>
  </si>
  <si>
    <t>FOKUSIN</t>
  </si>
  <si>
    <t>POR CPS RDR 90X0.4MG</t>
  </si>
  <si>
    <t>FRAXIPARINE</t>
  </si>
  <si>
    <t>INJ SOL 10X0.4ML</t>
  </si>
  <si>
    <t>INJ SOL 10X0.6ML</t>
  </si>
  <si>
    <t>INJ SOL 10X0.8ML</t>
  </si>
  <si>
    <t>INJ SOL 10X0.3ML</t>
  </si>
  <si>
    <t>FRAXIPARINE FORTE</t>
  </si>
  <si>
    <t>INJ SOL 10X1ML</t>
  </si>
  <si>
    <t>FURORESE 250</t>
  </si>
  <si>
    <t>POR TBL NOB 100X250MG</t>
  </si>
  <si>
    <t>FURORESE 40</t>
  </si>
  <si>
    <t>TBL 100X40MG</t>
  </si>
  <si>
    <t>FUROSEMID ACCORD</t>
  </si>
  <si>
    <t>10MG/ML INJ/INF SOL 10X2ML</t>
  </si>
  <si>
    <t>FUROSEMID BIOTIKA FORTE</t>
  </si>
  <si>
    <t>INJ 10X10ML/125MG</t>
  </si>
  <si>
    <t>GEFIN</t>
  </si>
  <si>
    <t>5MG TBL FLM 100</t>
  </si>
  <si>
    <t>GLUKÓZA 10 BRAUN</t>
  </si>
  <si>
    <t>INF SOL 10X500ML-PE</t>
  </si>
  <si>
    <t>GODASAL 100</t>
  </si>
  <si>
    <t>POR TBL NOB 100</t>
  </si>
  <si>
    <t>HELICID 20 ZENTIVA</t>
  </si>
  <si>
    <t>POR CPS ETD 90X20MG</t>
  </si>
  <si>
    <t>HELICID 40 MG</t>
  </si>
  <si>
    <t>POR CPS ETD 7X4X40MG</t>
  </si>
  <si>
    <t>HEMINEVRIN 192 MG</t>
  </si>
  <si>
    <t>POR CPS MOL 100X192MG (dříve název 300mg!)</t>
  </si>
  <si>
    <t>HERPESIN 200</t>
  </si>
  <si>
    <t>POR TBL NOB 25X200MG</t>
  </si>
  <si>
    <t>HIRUDOID</t>
  </si>
  <si>
    <t>DRM GEL 1X40GM</t>
  </si>
  <si>
    <t>HUMULIN N 100 M.J./ML</t>
  </si>
  <si>
    <t>INJ 1X10ML/1KU</t>
  </si>
  <si>
    <t>HUMULIN R 100 M.J./ML</t>
  </si>
  <si>
    <t>HYLAK FORTE</t>
  </si>
  <si>
    <t>POR SOL 100ML</t>
  </si>
  <si>
    <t>Hypromeloza -P 10ml</t>
  </si>
  <si>
    <t>CHLORID SODNÝ 0,9% BRAUN</t>
  </si>
  <si>
    <t>INF SOL 10X250MLPELAH</t>
  </si>
  <si>
    <t>INF SOL 20X100MLPELAH</t>
  </si>
  <si>
    <t>IBALGIN 400</t>
  </si>
  <si>
    <t>400MG TBL FLM 48</t>
  </si>
  <si>
    <t>400MG TBL FLM 24</t>
  </si>
  <si>
    <t>IBALGIN KRÉM 100G</t>
  </si>
  <si>
    <t>DRM CRM 1X100GM</t>
  </si>
  <si>
    <t>IBUSTRIN</t>
  </si>
  <si>
    <t>POR TBLNOB30X200MG</t>
  </si>
  <si>
    <t>INSULATARD PENFILL 100 IU/ML</t>
  </si>
  <si>
    <t>INJ SUS 5X3ML/300UT</t>
  </si>
  <si>
    <t>KALIUMCHLORID 7.45% BRAUN</t>
  </si>
  <si>
    <t>INF CNC SOL 20X100ML</t>
  </si>
  <si>
    <t>KALNORMIN</t>
  </si>
  <si>
    <t>POR TBL PRO 30X1GM</t>
  </si>
  <si>
    <t>KL ETHER 180G</t>
  </si>
  <si>
    <t>KL ETHER 200G</t>
  </si>
  <si>
    <t>KL TBL MAGN.LACT 0,5G+B6 0,02G, 100TBL</t>
  </si>
  <si>
    <t>Klysma salinické 135ml</t>
  </si>
  <si>
    <t>LANTUS 100 IU/ML</t>
  </si>
  <si>
    <t>INJ SOL 5X3ML - CA</t>
  </si>
  <si>
    <t>LESCOL XL</t>
  </si>
  <si>
    <t>POR TBL PRO 28X80MG</t>
  </si>
  <si>
    <t>LEXAURIN 3</t>
  </si>
  <si>
    <t>3MG TBL NOB 30</t>
  </si>
  <si>
    <t>LOPERON CPS</t>
  </si>
  <si>
    <t>POR CPS DUR 20X2MG</t>
  </si>
  <si>
    <t>MAGNESIUM SULFURICUM BIOTIKA</t>
  </si>
  <si>
    <t>INJ 5X10ML 20%</t>
  </si>
  <si>
    <t>MEDRACET 37,5 MG/325 MG</t>
  </si>
  <si>
    <t>POR TBL NOB 30</t>
  </si>
  <si>
    <t>Melatonin 3mg tbl.60</t>
  </si>
  <si>
    <t>MESOCAIN</t>
  </si>
  <si>
    <t>INJ 10X10ML 1%</t>
  </si>
  <si>
    <t>GEL 1X20GM</t>
  </si>
  <si>
    <t>MIDAZOLAM ACCORD 5 MG/ML - výpadek</t>
  </si>
  <si>
    <t>INJ+INF SOL 10X1MLX5MG/ML</t>
  </si>
  <si>
    <t>MORPHIN BIOTIKA 1%</t>
  </si>
  <si>
    <t>INJ 10X1ML/10MG</t>
  </si>
  <si>
    <t>MUCOSOLVAN</t>
  </si>
  <si>
    <t>POR GTT SOL+INH SOL 60ML</t>
  </si>
  <si>
    <t>NAC AL 600 ŠUMIVÉ TABLETY</t>
  </si>
  <si>
    <t>POR TBL EFF 50X600MG</t>
  </si>
  <si>
    <t>POR TBL EFF20X600MG</t>
  </si>
  <si>
    <t>NEBIVOLOL SANDOZ 5 MG</t>
  </si>
  <si>
    <t>POR TBL NOB 28X5MG</t>
  </si>
  <si>
    <t>NEODOLPASSE</t>
  </si>
  <si>
    <t>INF 10X250ML</t>
  </si>
  <si>
    <t>NEUROL 0.25</t>
  </si>
  <si>
    <t>TBL 30X0.25MG</t>
  </si>
  <si>
    <t>NITRO POHL INFUS.</t>
  </si>
  <si>
    <t>INF 10X10ML/10MG</t>
  </si>
  <si>
    <t>NORADRENALIN LECIVA</t>
  </si>
  <si>
    <t>NOVALGIN</t>
  </si>
  <si>
    <t>INJ 10X2ML/1000MG</t>
  </si>
  <si>
    <t>INJ 5X5ML/2500MG</t>
  </si>
  <si>
    <t>500MG TBL FLM 20</t>
  </si>
  <si>
    <t>NOVORAPID 100 U/ML</t>
  </si>
  <si>
    <t>INJ SOL 1X10ML</t>
  </si>
  <si>
    <t>OPHTHALMO-SEPTONEX</t>
  </si>
  <si>
    <t>OPH GTT SOL 1X10ML PLAST</t>
  </si>
  <si>
    <t>PARALEN 500</t>
  </si>
  <si>
    <t>POR TBL NOB 24X500MG</t>
  </si>
  <si>
    <t>PREDNISON 20 LECIVA</t>
  </si>
  <si>
    <t>TBL 20X20MG(BLISTR)</t>
  </si>
  <si>
    <t>PREDNISON 5 LECIVA</t>
  </si>
  <si>
    <t>TBL 20X5MG</t>
  </si>
  <si>
    <t>PRESTANCE 10 MG/10 MG</t>
  </si>
  <si>
    <t>POR TBL NOB 90</t>
  </si>
  <si>
    <t>PRESTARIUM NEO</t>
  </si>
  <si>
    <t>POR TBL FLM 90X5MG</t>
  </si>
  <si>
    <t>PRESTARIUM NEO COMBI 10 MG/2,5 MG</t>
  </si>
  <si>
    <t>POR TBL FLM 90</t>
  </si>
  <si>
    <t>PRESTARIUM NEO FORTE</t>
  </si>
  <si>
    <t>POR TBL FLM 90X10MG</t>
  </si>
  <si>
    <t>PROPOFOL 1% MCT/LCT FRESENIUS</t>
  </si>
  <si>
    <t>INJ EML 5X20ML</t>
  </si>
  <si>
    <t>PROTHAZIN</t>
  </si>
  <si>
    <t>25MG TBL FLM 20</t>
  </si>
  <si>
    <t>RINGERFUNDIN B.BRAUN</t>
  </si>
  <si>
    <t>INF SOL10X1000ML PE</t>
  </si>
  <si>
    <t>RISPERIDON FARMAX 1MG</t>
  </si>
  <si>
    <t>TBL FLM 60</t>
  </si>
  <si>
    <t>ROWATINEX</t>
  </si>
  <si>
    <t>GTT 1X10ML</t>
  </si>
  <si>
    <t>SOLU-MEDROL</t>
  </si>
  <si>
    <t>INJ SIC 1X40MG+1ML</t>
  </si>
  <si>
    <t>SOLUVIT N PRO INFUS.</t>
  </si>
  <si>
    <t>INJ SIC 10</t>
  </si>
  <si>
    <t>SORBIFER DURULES</t>
  </si>
  <si>
    <t>POR TBL FLM 100X100MG</t>
  </si>
  <si>
    <t>SPECIES UROLOGICAE PLANTA LEROS</t>
  </si>
  <si>
    <t>SPC 20X1.5GM(SÁČKY)</t>
  </si>
  <si>
    <t>SUPPOSITORIA GLYCERINI LÉČIVA</t>
  </si>
  <si>
    <t>SUP 10X2,06G</t>
  </si>
  <si>
    <t>SYMBICORT TURBUHALER 200 MIKROGRAMŮ/ 6 MIKROGRAMŮ/</t>
  </si>
  <si>
    <t>INH PLV 1X120DÁV</t>
  </si>
  <si>
    <t>SYNTOPHYLLIN</t>
  </si>
  <si>
    <t>INJ 5X10ML/240MG</t>
  </si>
  <si>
    <t>SYNTOSTIGMIN</t>
  </si>
  <si>
    <t>INJ 10X1ML/0.5MG</t>
  </si>
  <si>
    <t>TANTUM VERDE</t>
  </si>
  <si>
    <t>1,5MG/ML GGR 240 ML</t>
  </si>
  <si>
    <t>TELMISARTAN SANDOZ 80 MG</t>
  </si>
  <si>
    <t>POR TBL NOB 100X80MG</t>
  </si>
  <si>
    <t>TETRASPAN 6%</t>
  </si>
  <si>
    <t>INF SOL 20X500ML</t>
  </si>
  <si>
    <t>THIAMIN LECIVA</t>
  </si>
  <si>
    <t>TBL 20X50MG(BLISTR)</t>
  </si>
  <si>
    <t>TIAPRIDAL</t>
  </si>
  <si>
    <t>INJ SOL 12X2ML/100MG</t>
  </si>
  <si>
    <t>TRITACE 2,5 MG</t>
  </si>
  <si>
    <t>POR TBL NOB 20X2.5MG</t>
  </si>
  <si>
    <t>TRITACE 5</t>
  </si>
  <si>
    <t>TBL 30X5MG</t>
  </si>
  <si>
    <t>TULIP 10 MG POTAHOVANÉ TABLETY</t>
  </si>
  <si>
    <t>POR TBL FLM 30X10MG</t>
  </si>
  <si>
    <t>TULIP 40 MG</t>
  </si>
  <si>
    <t>POR TBL FLM 90X40MG</t>
  </si>
  <si>
    <t>VALSACOR 80 MG</t>
  </si>
  <si>
    <t>POR TBL FLM 84X80MG</t>
  </si>
  <si>
    <t>VENTOLIN INHALER N</t>
  </si>
  <si>
    <t>INHSUSPSS200X100RG</t>
  </si>
  <si>
    <t>VENTOLIN ROZTOK K INHALACI</t>
  </si>
  <si>
    <t>INH SOL1X20ML/120MG</t>
  </si>
  <si>
    <t>VEROSPIRON</t>
  </si>
  <si>
    <t>TBL 100X25MG</t>
  </si>
  <si>
    <t>VIGANTOL</t>
  </si>
  <si>
    <t>POR GTT SOL 1x10ML</t>
  </si>
  <si>
    <t>WARFARIN PMCS 5 MG</t>
  </si>
  <si>
    <t>POR TBL NOB 100X5MG</t>
  </si>
  <si>
    <t>ZODAC</t>
  </si>
  <si>
    <t>ZOLPIDEM MYLAN</t>
  </si>
  <si>
    <t>POR TBL FLM 50X10MG</t>
  </si>
  <si>
    <t>ZOXON 4</t>
  </si>
  <si>
    <t>POR TBL NOB 90X4MG</t>
  </si>
  <si>
    <t>ZYLLT 75 MG</t>
  </si>
  <si>
    <t>POR TBL FLM 56X75MG</t>
  </si>
  <si>
    <t>POR TBL FLM 28X75MG</t>
  </si>
  <si>
    <t>léky - parenterální výživa (LEK)</t>
  </si>
  <si>
    <t>NUTRIFLEX PERI</t>
  </si>
  <si>
    <t>INF SOL 5X1000ML</t>
  </si>
  <si>
    <t>léky - enterální výživa (LEK)</t>
  </si>
  <si>
    <t>NUTRIDRINK COMPACT S PŘÍCHUTÍ BANÁNOVOU</t>
  </si>
  <si>
    <t>POR SOL 4X125ML</t>
  </si>
  <si>
    <t>PreOp 4x200ml</t>
  </si>
  <si>
    <t>PROTIFAR</t>
  </si>
  <si>
    <t>POR PLV SOL 1X225GM</t>
  </si>
  <si>
    <t>léky - antibiotika (LEK)</t>
  </si>
  <si>
    <t>ABAKTAL</t>
  </si>
  <si>
    <t>INJ 10X5ML/400MG</t>
  </si>
  <si>
    <t>AMOKSIKLAV</t>
  </si>
  <si>
    <t>TBL OBD 21X375MG</t>
  </si>
  <si>
    <t>AMOKSIKLAV 1.2GM</t>
  </si>
  <si>
    <t>INJ SIC 5X1.2GM</t>
  </si>
  <si>
    <t>AMOKSIKLAV 1G</t>
  </si>
  <si>
    <t>TBL OBD 14X1GM</t>
  </si>
  <si>
    <t>AMPICILIN 1,0 BIOTIKA</t>
  </si>
  <si>
    <t>INJ PLV SOL 10X1000MG</t>
  </si>
  <si>
    <t>AZEPO 1 G</t>
  </si>
  <si>
    <t>INJ+INF PLV SOL 10X1GM</t>
  </si>
  <si>
    <t>BACTROBAN</t>
  </si>
  <si>
    <t>DRM UNG 1X15GM</t>
  </si>
  <si>
    <t>CIFLOXINAL</t>
  </si>
  <si>
    <t>500MG TBL FLM 10</t>
  </si>
  <si>
    <t>CIPROFLOXACIN KABI 200 MG/100 ML INFUZNÍ ROZTOK</t>
  </si>
  <si>
    <t>INF SOL 10X200MG/100ML</t>
  </si>
  <si>
    <t>GENTAMICIN B.BRAUN INF SOL 240MG</t>
  </si>
  <si>
    <t>3MG/ML 20X80ML</t>
  </si>
  <si>
    <t>GENTAMICIN LEK 80 MG/2 ML</t>
  </si>
  <si>
    <t>INJ SOL 10X2ML/80MG</t>
  </si>
  <si>
    <t>KLACID I.V.</t>
  </si>
  <si>
    <t>INF PLV SOL 1X500MG</t>
  </si>
  <si>
    <t>OFLOXIN 200</t>
  </si>
  <si>
    <t>TBL OBD 10X200MG</t>
  </si>
  <si>
    <t>OFLOXIN INF</t>
  </si>
  <si>
    <t>INF SOL 10X100ML</t>
  </si>
  <si>
    <t>OPHTHALMO-FRAMYKOIN COMPOSITUM</t>
  </si>
  <si>
    <t>UNG OPH 1X5GM</t>
  </si>
  <si>
    <t>PAMYCON NA PŘÍPRAVU KAPEK</t>
  </si>
  <si>
    <t>DRM PLV SOL 1X1LAH</t>
  </si>
  <si>
    <t>PENICILIN G 1,0 DRASELNÁ SO. BIOTIKA</t>
  </si>
  <si>
    <t>INJ PLV SOL 10X1MU</t>
  </si>
  <si>
    <t>PIPERACILLIN/TAZOBACTAM KABI 4 G/0,5 G</t>
  </si>
  <si>
    <t>INF PLV SOL 10X4.5GM</t>
  </si>
  <si>
    <t>PROSTAPHLIN 1000MG</t>
  </si>
  <si>
    <t>INJ SIC 1X1000MG</t>
  </si>
  <si>
    <t>SEFOTAK 1 G</t>
  </si>
  <si>
    <t>INJ PLV SOL 1X1GM</t>
  </si>
  <si>
    <t>SUMETROLIM</t>
  </si>
  <si>
    <t>TBL 20X480MG</t>
  </si>
  <si>
    <t>UNASYN</t>
  </si>
  <si>
    <t>INJ PLV SOL 1X1.5GM</t>
  </si>
  <si>
    <t>POR TBL FLM12X375MG</t>
  </si>
  <si>
    <t>VANCOMYCIN MYLAN 1000 MG</t>
  </si>
  <si>
    <t>INF PLV SOL 1X1GM</t>
  </si>
  <si>
    <t>VANCOMYCIN MYLAN 500 MG</t>
  </si>
  <si>
    <t>XORIMAX 250 MG POTAH.TABLETY</t>
  </si>
  <si>
    <t>PORTBLFLM10X250MG</t>
  </si>
  <si>
    <t>léky - antimykotika (LEK)</t>
  </si>
  <si>
    <t>FLUCONAZOL KABI 2 MG/ML</t>
  </si>
  <si>
    <t>INF SOL 10X100ML/200MG</t>
  </si>
  <si>
    <t>IMAZOL PLUS</t>
  </si>
  <si>
    <t>DRM CRM 1X30GM</t>
  </si>
  <si>
    <t>ACC INJEKT-výpadek</t>
  </si>
  <si>
    <t>INJ SOL 5X3ML/300MG</t>
  </si>
  <si>
    <t>ACIDUM ASCORBICUM</t>
  </si>
  <si>
    <t>INJ 5X5ML</t>
  </si>
  <si>
    <t>ADRENALIN BRADEX</t>
  </si>
  <si>
    <t>1MG/ML INJ SOL 10X1ML</t>
  </si>
  <si>
    <t>POR TBL NOB 90X10MG</t>
  </si>
  <si>
    <t>ALMIRAL</t>
  </si>
  <si>
    <t>INJ 10X3ML/75MG</t>
  </si>
  <si>
    <t>APAURIN</t>
  </si>
  <si>
    <t>INJ 10X2ML/10MG</t>
  </si>
  <si>
    <t>APO-DICLO SR 100</t>
  </si>
  <si>
    <t>POR TBL RET 100X100MG</t>
  </si>
  <si>
    <t>INF 1X500ML</t>
  </si>
  <si>
    <t>ARDEAELYTOSOL L-ARGININCHL.21%</t>
  </si>
  <si>
    <t>INF 1X80ML</t>
  </si>
  <si>
    <t>ARDEAELYTOSOL NA.HYDR.CARB.8.4%</t>
  </si>
  <si>
    <t>INF 1X200ML</t>
  </si>
  <si>
    <t>ARDEAELYTOSOL NA.HYDR.FOSF.8.7%</t>
  </si>
  <si>
    <t>ARDUAN</t>
  </si>
  <si>
    <t>INJ SIC 25X4MG+2ML</t>
  </si>
  <si>
    <t>ATROPIN BIOTIKA 0.5MG</t>
  </si>
  <si>
    <t>ATROVENT 0.025%</t>
  </si>
  <si>
    <t>INH SOL 1X20ML</t>
  </si>
  <si>
    <t>BERODUAL N</t>
  </si>
  <si>
    <t>INH SOL PSS 200DÁV</t>
  </si>
  <si>
    <t>BERODUAL-výpadek do 3/2019</t>
  </si>
  <si>
    <t>INH LIQ 1X20ML</t>
  </si>
  <si>
    <t>BISEPTOL 480</t>
  </si>
  <si>
    <t>POR TBL NOB 28X480MG</t>
  </si>
  <si>
    <t>POR TBL FLM 30X5MG</t>
  </si>
  <si>
    <t>CALCIUM CHLORATUM BIOTIKA</t>
  </si>
  <si>
    <t>INJ 5X10ML 10%</t>
  </si>
  <si>
    <t>CARDILAN</t>
  </si>
  <si>
    <t>INJ 10X10ML</t>
  </si>
  <si>
    <t>CARVESAN 6,25</t>
  </si>
  <si>
    <t>POR TBL NOB 30X6,25MG</t>
  </si>
  <si>
    <t>CATAPRES 0,15MG INJ-MIMOŘÁDNÝ DOVOZ!!</t>
  </si>
  <si>
    <t>INJ 5X1ML/0.15MG</t>
  </si>
  <si>
    <t>CEREBROLYSIN</t>
  </si>
  <si>
    <t>INJ SOL 5X10ML</t>
  </si>
  <si>
    <t>CERNEVIT</t>
  </si>
  <si>
    <t>INJ PLV SOL10X750MG</t>
  </si>
  <si>
    <t>CITALEC 10 ZENTIVA</t>
  </si>
  <si>
    <t>10MG TBL FLM 30</t>
  </si>
  <si>
    <t>CITALEC 20 ZENTIVA</t>
  </si>
  <si>
    <t>20MG TBL FLM 30</t>
  </si>
  <si>
    <t>POR TBL ENT 28X40MG</t>
  </si>
  <si>
    <t>DEGAN-výpadek do 16.týdne 2019</t>
  </si>
  <si>
    <t>INJ 50X2ML/10MG</t>
  </si>
  <si>
    <t>DEPAKINE CHRONO 300</t>
  </si>
  <si>
    <t>TBL RET 100X300MG</t>
  </si>
  <si>
    <t>DEPAKINE CHRONO 500MG(PULENE)</t>
  </si>
  <si>
    <t>TBL RET 30X500MG</t>
  </si>
  <si>
    <t>DEPREX LÉČIVA</t>
  </si>
  <si>
    <t>POR CPS DUR 30X20MG</t>
  </si>
  <si>
    <t>DEXAMED</t>
  </si>
  <si>
    <t>INJ 10X2ML/8MG</t>
  </si>
  <si>
    <t>DEXDOR</t>
  </si>
  <si>
    <t>INF CNC SOL 25X2ML</t>
  </si>
  <si>
    <t>DICYNONE 250</t>
  </si>
  <si>
    <t>INJ SOL 4X2ML/250MG</t>
  </si>
  <si>
    <t>DIGOXIN ORION INJ.-MIMOŘÁDNÝ DOVOZ!!</t>
  </si>
  <si>
    <t>INJ SOL 25X1ML/0.25MG</t>
  </si>
  <si>
    <t>Diprophos 5mg/2mg - MIMOŘÁDNÝ DOVOZ!!</t>
  </si>
  <si>
    <t>5x1ml inj.</t>
  </si>
  <si>
    <t>INJ 10X2ML</t>
  </si>
  <si>
    <t>Dobutamin Admeda 250 inf.sol50ml</t>
  </si>
  <si>
    <t>DZ OCTENISEPT 250 ml</t>
  </si>
  <si>
    <t>sprej</t>
  </si>
  <si>
    <t>EBRANTIL 60 RETARD</t>
  </si>
  <si>
    <t>POR CPS PRO 50X60MG</t>
  </si>
  <si>
    <t>EBRANTIL I.V.50</t>
  </si>
  <si>
    <t>INJ SOL 5X10ML/50MG</t>
  </si>
  <si>
    <t>EMPRESSIN 40IU/2ML</t>
  </si>
  <si>
    <t xml:space="preserve"> INJ SOL 10X2ML</t>
  </si>
  <si>
    <t>ESMOCARD LYO</t>
  </si>
  <si>
    <t>2500MG INF PLV CSL 1</t>
  </si>
  <si>
    <t>EXACYL</t>
  </si>
  <si>
    <t>INJ 5X5ML/500MG</t>
  </si>
  <si>
    <t>FLUMAZENIL PHARMASELECT</t>
  </si>
  <si>
    <t>0,1MG/ML INJ SOL+INF CNC SOL 5X5ML</t>
  </si>
  <si>
    <t>GELASPAN 4% EBI20x500 ml</t>
  </si>
  <si>
    <t>INF SOL20X500ML VAK</t>
  </si>
  <si>
    <t>GERATAM 3 G</t>
  </si>
  <si>
    <t>INJ SOL 4X15ML/3GM</t>
  </si>
  <si>
    <t>GLUKÓZA 5 BRAUN</t>
  </si>
  <si>
    <t>INF SOL 10X250ML-PE</t>
  </si>
  <si>
    <t>INF SOL 20X100ML-PE</t>
  </si>
  <si>
    <t>HEPARIN LECIVA</t>
  </si>
  <si>
    <t>INJ 1X10ML/50KU</t>
  </si>
  <si>
    <t>HYDROCORTISON VALEANT 100 MG-výpadek</t>
  </si>
  <si>
    <t>INJ PLV SOL 10X100MG</t>
  </si>
  <si>
    <t>INF SOL 10X500MLPELAH</t>
  </si>
  <si>
    <t>INF SOL 10X1000MLPLAH</t>
  </si>
  <si>
    <t>400MG TBL FLM 100</t>
  </si>
  <si>
    <t>INJ PROCAINII CHLORATI 0,2% ARD 10x500ml</t>
  </si>
  <si>
    <t>2MG/ML INJ SOL 10X500ML</t>
  </si>
  <si>
    <t>IR  AQUA STERILE OPLACH.1x1000 ml ECOTAINER</t>
  </si>
  <si>
    <t>IR OPLACH</t>
  </si>
  <si>
    <t>IR  Ci-Ca DIALYSAT K2</t>
  </si>
  <si>
    <t>IR DIALYSACNI RPZT.</t>
  </si>
  <si>
    <t>IR  CITRALYSAT K2 5000 ml</t>
  </si>
  <si>
    <t>dialys.rozt.</t>
  </si>
  <si>
    <t>IR  NATRIUM CITRICUM 4% 1x2000ml</t>
  </si>
  <si>
    <t>IR dial. rozt. Phoenix</t>
  </si>
  <si>
    <t>IR  TSC 4%/Na citr.4%/ 1500 ml</t>
  </si>
  <si>
    <t>IR dialysační rozt.</t>
  </si>
  <si>
    <t xml:space="preserve">IR NaCl 0,9% Frekaflex 1000ml </t>
  </si>
  <si>
    <t>Roztok pro hemodialýzu</t>
  </si>
  <si>
    <t>KL ETHER LÉKOPISNÝ 1000 ml Fagron, Kulich</t>
  </si>
  <si>
    <t>UN 1155</t>
  </si>
  <si>
    <t>LETROX 100</t>
  </si>
  <si>
    <t>POR TBL NOB 100X100RG II</t>
  </si>
  <si>
    <t>LIDOCAIN EGIS 10 %</t>
  </si>
  <si>
    <t>DRM SPR SOL 1X38GM</t>
  </si>
  <si>
    <t>MAGNOSOLV</t>
  </si>
  <si>
    <t>GRA 30X6.1GM(SACKY)</t>
  </si>
  <si>
    <t>MAXITROL</t>
  </si>
  <si>
    <t>OPH UNG 3,5G</t>
  </si>
  <si>
    <t>OPH GTT SUS 1X5ML</t>
  </si>
  <si>
    <t>MIDAZOLAM ACCORD 5 MG/ML</t>
  </si>
  <si>
    <t>INJ+INF SOL 10X3MLX5MG/ML</t>
  </si>
  <si>
    <t>MULTIBIC 2 MMOL/L DRASLÍKU</t>
  </si>
  <si>
    <t>HFL SOL 2X5000ML</t>
  </si>
  <si>
    <t>MULTIBIC BEZ DRASLÍKU</t>
  </si>
  <si>
    <t>0,3MG/ML+0,12MG/ML INF SOL 10X250ML</t>
  </si>
  <si>
    <t>NORADRENALIN LÉČIVA</t>
  </si>
  <si>
    <t>IVN INF CNC SOL 5X5ML</t>
  </si>
  <si>
    <t>NOVOSEVEN 100 KIU (2 MG)</t>
  </si>
  <si>
    <t>INJ PSO LQF 2MG III</t>
  </si>
  <si>
    <t>ONDANSETRON B. BRAUN 2 MG/ML</t>
  </si>
  <si>
    <t>INJ SOL 20X4ML/8MG LDPE</t>
  </si>
  <si>
    <t>OPHTHALMO-AZULEN</t>
  </si>
  <si>
    <t>OTOBACID N</t>
  </si>
  <si>
    <t>AUR GTT SOL 1X5ML</t>
  </si>
  <si>
    <t>PARACETAMOL KABI 10MG/ML</t>
  </si>
  <si>
    <t>INF SOL 10X100ML/1000MG</t>
  </si>
  <si>
    <t>INJ EML 10X50ML</t>
  </si>
  <si>
    <t>INJ EML 10X100ML</t>
  </si>
  <si>
    <t>PROPOFOL-LIPURO 1 % (10MG/ML)</t>
  </si>
  <si>
    <t>INJ+INF EML 10X100ML/1000MG</t>
  </si>
  <si>
    <t xml:space="preserve">PROTAMIN MEDA AMPULLEN </t>
  </si>
  <si>
    <t>INJ 5X5ML/5KU</t>
  </si>
  <si>
    <t>RAPIFEN</t>
  </si>
  <si>
    <t>INJ 5X2ML</t>
  </si>
  <si>
    <t>RINGERUV ROZTOK BRAUN</t>
  </si>
  <si>
    <t>INF 10X500ML(LDPE)</t>
  </si>
  <si>
    <t>RIVOTRIL</t>
  </si>
  <si>
    <t>INJ 5X1ML/1MG+SOLV.</t>
  </si>
  <si>
    <t>ROCURONIUM B. BRAUN 10 MG/ML</t>
  </si>
  <si>
    <t xml:space="preserve">INJ+INF SOL 10X5ML </t>
  </si>
  <si>
    <t>SIMDAX 2,5 MG/ML</t>
  </si>
  <si>
    <t>INF CNC SOL 1X5ML</t>
  </si>
  <si>
    <t>SMECTA</t>
  </si>
  <si>
    <t>PLV POR 1X30SACKU</t>
  </si>
  <si>
    <t>INJ SIC 1X250MG+4ML</t>
  </si>
  <si>
    <t>INJ SIC 1X125MG+2ML</t>
  </si>
  <si>
    <t>SORTIS 80 MG</t>
  </si>
  <si>
    <t>POR TBL FLM 30X80MG</t>
  </si>
  <si>
    <t>SUFENTANIL TORREX 5 MCG/ML</t>
  </si>
  <si>
    <t>INJ SOL 5X10ML/50RG</t>
  </si>
  <si>
    <t>SUFENTANIL TORREX 50 MCG/ML</t>
  </si>
  <si>
    <t>INJ SOL 5X5ML/250RG</t>
  </si>
  <si>
    <t>SUXAMETHONIUM CHLORID VUAB 100MG</t>
  </si>
  <si>
    <t>INJ/INF PLV SOL 1x100MG</t>
  </si>
  <si>
    <t>TACHYBEN I.V. 25 MG INJEKČNÍ ROZTOK</t>
  </si>
  <si>
    <t>INJ SOL 5X5ML/25MG</t>
  </si>
  <si>
    <t>THIOCTACID 600 T</t>
  </si>
  <si>
    <t>INJ SOL 5X24ML/600MG</t>
  </si>
  <si>
    <t>TRACRIUM 50</t>
  </si>
  <si>
    <t>10MG/ML INJ SOL 5X5ML</t>
  </si>
  <si>
    <t>TRACUTIL</t>
  </si>
  <si>
    <t>INF 5X10ML</t>
  </si>
  <si>
    <t>VASOCARDIN 50</t>
  </si>
  <si>
    <t>POR TBL NOB 50X50MG</t>
  </si>
  <si>
    <t>VENTER</t>
  </si>
  <si>
    <t>TBL 50X1GM</t>
  </si>
  <si>
    <t>VOLULYTE 6%</t>
  </si>
  <si>
    <t>TBL OBD 60X10MG</t>
  </si>
  <si>
    <t>AMINOPLASMAL B.BRAUN 10%</t>
  </si>
  <si>
    <t>INF SOL 10X500ML</t>
  </si>
  <si>
    <t>AMINOPLASMAL B.BRAUN 5% E</t>
  </si>
  <si>
    <t>NUTRIFLEX OMEGA SPECIAL</t>
  </si>
  <si>
    <t>INF EML 5X1250ML</t>
  </si>
  <si>
    <t>NUTRIFLEX OMEGA SPECIAL 56/144</t>
  </si>
  <si>
    <t>OLIMEL N9</t>
  </si>
  <si>
    <t>INF EML4X2000ML</t>
  </si>
  <si>
    <t>DIASIP S PŘÍCHUTÍ CAPPUCCINO</t>
  </si>
  <si>
    <t>POR SOL 4X200ML</t>
  </si>
  <si>
    <t>DIASIP S PŘÍCHUTÍ VANILKOVOU</t>
  </si>
  <si>
    <t>POR SOL 1X200ML</t>
  </si>
  <si>
    <t>Nutricomp Glutamine Plus sklo</t>
  </si>
  <si>
    <t>por.sol.1x500ml</t>
  </si>
  <si>
    <t>NUTRIDRINK CREME S PŘÍCHUTÍ ČOKOLÁDOVOU</t>
  </si>
  <si>
    <t>POR SOL 4X125GM</t>
  </si>
  <si>
    <t>NUTRIDRINK CREME S PŘÍCHUTÍ VANILKOVOU</t>
  </si>
  <si>
    <t>NUTRIDRINK JUICE STYLE S PŘÍCHUTÍ JAHODOVOU</t>
  </si>
  <si>
    <t>NUTRIDRINK YOGHURT S PŘÍCHUTÍ VANILKA A CITRÓN</t>
  </si>
  <si>
    <t>NUTRISON ADVANCED CUBISON</t>
  </si>
  <si>
    <t>POR SOL 1X1000ML</t>
  </si>
  <si>
    <t>Nutrison Advanced DIASON LOW ENERGY</t>
  </si>
  <si>
    <t>por.sol.1000ml</t>
  </si>
  <si>
    <t>Nutrison Advanced Protison 500ml</t>
  </si>
  <si>
    <t>1X500ML</t>
  </si>
  <si>
    <t>NUTRISON MULTI FIBRE</t>
  </si>
  <si>
    <t>POR SOL 1X1000ML-VA</t>
  </si>
  <si>
    <t>léky - krev.deriváty ZUL (TO)</t>
  </si>
  <si>
    <t>ALBUNORM 20%</t>
  </si>
  <si>
    <t>200G/L INF SOL 1X100ML</t>
  </si>
  <si>
    <t>ATENATIV</t>
  </si>
  <si>
    <t>50IU/ML INF PSO LQF 1+1X10ML</t>
  </si>
  <si>
    <t>HAEMOCOMPLETTAN P</t>
  </si>
  <si>
    <t>20MG/ML INJ/INF PLV SOL 1X1000MG</t>
  </si>
  <si>
    <t>HUMAN ALBUMIN CSL BEHRING</t>
  </si>
  <si>
    <t>OCPLEX</t>
  </si>
  <si>
    <t>1000IU INF PSO LQF 1+1X40ML</t>
  </si>
  <si>
    <t>500IU INF PSO LQF 1+1X20ML</t>
  </si>
  <si>
    <t>léky - hemofilici ZUL (TO)</t>
  </si>
  <si>
    <t>ALBUREX 20</t>
  </si>
  <si>
    <t>ARCHIFAR 1 G</t>
  </si>
  <si>
    <t>INJ 10X5ML</t>
  </si>
  <si>
    <t>CEFTAZIDIM KABI 2 GM</t>
  </si>
  <si>
    <t>INJ+INF PLV SOL 10X2GM</t>
  </si>
  <si>
    <t>CIPROFLOXACIN KABI 400 MG/200 ML INFUZNÍ ROZTOK</t>
  </si>
  <si>
    <t>INF SOL 10X400MG/200ML</t>
  </si>
  <si>
    <t>COLOMYCIN INJEKCE 1 000 000 MJ</t>
  </si>
  <si>
    <t>1000000IU INJ PLV SOL/SOL NEB 10X1MIU</t>
  </si>
  <si>
    <t>ENTIZOL</t>
  </si>
  <si>
    <t>TBL 20X250MG</t>
  </si>
  <si>
    <t>EREMFAT I.V. 600 MG</t>
  </si>
  <si>
    <t>INJ PLV SOL 1X600MG</t>
  </si>
  <si>
    <t>GARAMYCIN SCHWAMM</t>
  </si>
  <si>
    <t>130MG SPO MED 1</t>
  </si>
  <si>
    <t>MACMIROR COMPLEX 500</t>
  </si>
  <si>
    <t>SUP VAG 8</t>
  </si>
  <si>
    <t>METRONIDAZOL 500MG BRAUN</t>
  </si>
  <si>
    <t>INJ 10X100ML(LDPE)</t>
  </si>
  <si>
    <t>OPHTHALMO-FRAMYKOIN-výpadek do 3/2019</t>
  </si>
  <si>
    <t>TOBREX</t>
  </si>
  <si>
    <t>GTT OPH 5ML 3MG/1ML</t>
  </si>
  <si>
    <t>PEVARYL</t>
  </si>
  <si>
    <t>DRM CRM 1X30GM 1%</t>
  </si>
  <si>
    <t>INJ 50X5ML</t>
  </si>
  <si>
    <t>DZ OCTENISEPT 1 l</t>
  </si>
  <si>
    <t>EPHEDRIN BIOTIKA</t>
  </si>
  <si>
    <t>INJ SOL 10X1ML/50MG</t>
  </si>
  <si>
    <t>FYZIOLOGICKÝ ROZTOK VIAFLO</t>
  </si>
  <si>
    <t>INF SOL 10X1000ML</t>
  </si>
  <si>
    <t>HYDROCORTISON VUAB 100 MG</t>
  </si>
  <si>
    <t>INJ PLV SOL 1X100MG</t>
  </si>
  <si>
    <t>ISOCOR</t>
  </si>
  <si>
    <t>2,5MG/ML INJ/INF SOL 10X2ML</t>
  </si>
  <si>
    <t>ISOLYTE BP - PLAST. LÁHEV</t>
  </si>
  <si>
    <t xml:space="preserve">INF SOL 10X1000ML KP </t>
  </si>
  <si>
    <t>KALIUM CHLORATUM LECIVA 7.5%</t>
  </si>
  <si>
    <t>INJ 5X10ML 7.5%</t>
  </si>
  <si>
    <t>KL MS HYDROG.PEROX. 3% 1000g</t>
  </si>
  <si>
    <t>ONDANSETRON ACCORD</t>
  </si>
  <si>
    <t>2MG/ML INJ+INF SOL 5X4ML</t>
  </si>
  <si>
    <t>PATENTBLAU V - MIMOŘ.DOVOZ!!!</t>
  </si>
  <si>
    <t>INJ 5X2ML/50MG</t>
  </si>
  <si>
    <t>INF SOL 10X500ML PE</t>
  </si>
  <si>
    <t>SEVOFLURANE BAXTER 100 %</t>
  </si>
  <si>
    <t>INH LIQ VAP 1X250ML</t>
  </si>
  <si>
    <t>INJ SIC 1X500MG+8ML</t>
  </si>
  <si>
    <t>SOLUTIO THOMAS CUM PROCAINO ARDEAPHARMA</t>
  </si>
  <si>
    <t>INF CNC SOL 20X50ML</t>
  </si>
  <si>
    <t>TACHOSIL</t>
  </si>
  <si>
    <t>DRM SPO 3.0X2.5CM</t>
  </si>
  <si>
    <t>DRM SPO 9.5X4.8CM</t>
  </si>
  <si>
    <t>5011 - KCHIR: lůžkové oddělení 50</t>
  </si>
  <si>
    <t>5031 - KCHIR: JIP 50B</t>
  </si>
  <si>
    <t>5062 - KCHIR: operační sál - lokální</t>
  </si>
  <si>
    <t>A02BC02 - PANTOPRAZOL</t>
  </si>
  <si>
    <t>A04AA01 - ONDANSETRON</t>
  </si>
  <si>
    <t>B01AA03 - WARFARIN</t>
  </si>
  <si>
    <t>B01AB06 - NADROPARIN</t>
  </si>
  <si>
    <t>B01AC04 - KLOPIDOGREL</t>
  </si>
  <si>
    <t>C01BD01 - AMIODARON</t>
  </si>
  <si>
    <t>C02CA04 - DOXAZOSIN</t>
  </si>
  <si>
    <t>C03CA01 - FUROSEMID</t>
  </si>
  <si>
    <t>C05BA01 - ORGANO-HEPARINOID</t>
  </si>
  <si>
    <t>C07AB02 - METOPROLOL</t>
  </si>
  <si>
    <t>C07AB07 - BISOPROLOL</t>
  </si>
  <si>
    <t>C07AB12 - NEBIVOLOL</t>
  </si>
  <si>
    <t>C07AG02 - KARVEDILOL</t>
  </si>
  <si>
    <t>C08CA01 - AMLODIPIN</t>
  </si>
  <si>
    <t>C09AA04 - PERINDOPRIL</t>
  </si>
  <si>
    <t>C09AA05 - RAMIPRIL</t>
  </si>
  <si>
    <t>C09BB04 - PERINDOPRIL A AMLODIPIN</t>
  </si>
  <si>
    <t>C09CA07 - TELMISARTAN</t>
  </si>
  <si>
    <t>C10AA05 - ATORVASTATIN</t>
  </si>
  <si>
    <t>C10BX03 - ATORVASTATIN A AMLODIPIN</t>
  </si>
  <si>
    <t>G04CA02 - TAMSULOSIN</t>
  </si>
  <si>
    <t>G04CB01 - FINASTERID</t>
  </si>
  <si>
    <t>H02AB04 - METHYLPREDNISOLON</t>
  </si>
  <si>
    <t>H02AB09 - HYDROKORTISON</t>
  </si>
  <si>
    <t>J01DC02 - CEFUROXIM</t>
  </si>
  <si>
    <t>J01DD01 - CEFOTAXIM</t>
  </si>
  <si>
    <t>J01DH02 - MEROPENEM</t>
  </si>
  <si>
    <t>J01MA03 - PEFLOXACIN</t>
  </si>
  <si>
    <t>J01XA01 - VANKOMYCIN</t>
  </si>
  <si>
    <t>J01XD01 - METRONIDAZOL</t>
  </si>
  <si>
    <t>J02AC01 - FLUKONAZOL</t>
  </si>
  <si>
    <t>M03AC09 - ROKURONIUM-BROMID</t>
  </si>
  <si>
    <t>M04AA01 - ALOPURINOL</t>
  </si>
  <si>
    <t>N01AX10 - PROPOFOL</t>
  </si>
  <si>
    <t>N02BB02 - SODNÁ SŮL METAMIZOLU</t>
  </si>
  <si>
    <t>N02BE01 - PARACETAMOL</t>
  </si>
  <si>
    <t>N03AG01 - KYSELINA VALPROOVÁ</t>
  </si>
  <si>
    <t>N05AX08 - RISPERIDON</t>
  </si>
  <si>
    <t>N05BA12 - ALPRAZOLAM</t>
  </si>
  <si>
    <t>N05CD08 - MIDAZOLAM</t>
  </si>
  <si>
    <t>N05CF02 - ZOLPIDEM</t>
  </si>
  <si>
    <t>R03AC02 - SALBUTAMOL</t>
  </si>
  <si>
    <t>R05CB01 - ACETYLCYSTEIN</t>
  </si>
  <si>
    <t>R06AE07 - CETIRIZIN</t>
  </si>
  <si>
    <t>R03AK07 - FORMOTEROL A BUDESONID</t>
  </si>
  <si>
    <t>N02AJ13 - TRAMADOL A PARACETAMOL</t>
  </si>
  <si>
    <t>N01AH03 - SUFENTANIL</t>
  </si>
  <si>
    <t>J01CR02 - AMOXICILIN A  INHIBITOR BETA-LAKTAMASY</t>
  </si>
  <si>
    <t>A10AB05 - INSULIN ASPART</t>
  </si>
  <si>
    <t>J01CR05 - PIPERACILIN A  INHIBITOR BETA-LAKTAMASY</t>
  </si>
  <si>
    <t>H03AA01 - SODNÁ SŮL LEVOTHYROXINU</t>
  </si>
  <si>
    <t>A10AB01 - LIDSKÝ INSULIN</t>
  </si>
  <si>
    <t>A10AC01 - LIDSKÝ INSULIN</t>
  </si>
  <si>
    <t>B02BD08 - KOAGULAČNÍ FAKTOR VIIA</t>
  </si>
  <si>
    <t>V06XX - POTRAVINY PRO ZVLÁŠTNÍ LÉKAŘSKÉ ÚČELY (PZLÚ) (ČESKÁ ATC SKUP</t>
  </si>
  <si>
    <t>A02BC02</t>
  </si>
  <si>
    <t>214427</t>
  </si>
  <si>
    <t>40MG INJ PLV SOL 1</t>
  </si>
  <si>
    <t>214433</t>
  </si>
  <si>
    <t>CONTROLOC</t>
  </si>
  <si>
    <t>20MG TBL ENT 28 I</t>
  </si>
  <si>
    <t>214526</t>
  </si>
  <si>
    <t>40MG TBL ENT 100 I</t>
  </si>
  <si>
    <t>A10AB01</t>
  </si>
  <si>
    <t>26486</t>
  </si>
  <si>
    <t>ACTRAPID PENFILL</t>
  </si>
  <si>
    <t>100IU/ML INJ SOL 5X3ML</t>
  </si>
  <si>
    <t>A10AB05</t>
  </si>
  <si>
    <t>26786</t>
  </si>
  <si>
    <t>NOVORAPID</t>
  </si>
  <si>
    <t>100U/ML INJ SOL 1X10ML</t>
  </si>
  <si>
    <t>A10AC01</t>
  </si>
  <si>
    <t>25677</t>
  </si>
  <si>
    <t>INSULATARD PENFILL</t>
  </si>
  <si>
    <t>100IU/ML INJ SUS 5X3ML</t>
  </si>
  <si>
    <t>B01AA03</t>
  </si>
  <si>
    <t>192342</t>
  </si>
  <si>
    <t>WARFARIN PMCS</t>
  </si>
  <si>
    <t>5MG TBL NOB 100 I</t>
  </si>
  <si>
    <t>B01AB06</t>
  </si>
  <si>
    <t>213480</t>
  </si>
  <si>
    <t>19000IU/ML INJ SOL ISP 10X0,6ML</t>
  </si>
  <si>
    <t>213484</t>
  </si>
  <si>
    <t>19000IU/ML INJ SOL ISP 10X1ML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</si>
  <si>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</si>
  <si>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</si>
  <si>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</si>
  <si>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</si>
  <si>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</si>
  <si>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</si>
  <si>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213494</t>
  </si>
  <si>
    <t>9500IU/ML INJ SOL ISP 10X0,4ML</t>
  </si>
  <si>
    <t>B01AC04</t>
  </si>
  <si>
    <t>149480</t>
  </si>
  <si>
    <t>ZYLLT</t>
  </si>
  <si>
    <t>75MG TBL FLM 28</t>
  </si>
  <si>
    <t>149483</t>
  </si>
  <si>
    <t>75MG TBL FLM 56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</si>
  <si>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</si>
  <si>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</si>
  <si>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</si>
  <si>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</si>
  <si>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</si>
  <si>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</si>
  <si>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</si>
  <si>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C02CA04</t>
  </si>
  <si>
    <t>107794</t>
  </si>
  <si>
    <t>ZOXON</t>
  </si>
  <si>
    <t>4MG TBL NOB 90</t>
  </si>
  <si>
    <t>C03CA01</t>
  </si>
  <si>
    <t>214036</t>
  </si>
  <si>
    <t>56805</t>
  </si>
  <si>
    <t>40MG TBL NOB 100</t>
  </si>
  <si>
    <t>56812</t>
  </si>
  <si>
    <t>250MG TBL NOB 100</t>
  </si>
  <si>
    <t>C05BA01</t>
  </si>
  <si>
    <t>100304</t>
  </si>
  <si>
    <t>300MG/100G GEL 40G</t>
  </si>
  <si>
    <t>C07AB02</t>
  </si>
  <si>
    <t>83974</t>
  </si>
  <si>
    <t>C07AB07</t>
  </si>
  <si>
    <t>158673</t>
  </si>
  <si>
    <t>BISOPROLOL MYLAN</t>
  </si>
  <si>
    <t>2,5MG TBL FLM 30</t>
  </si>
  <si>
    <t>158697</t>
  </si>
  <si>
    <t>C07AB12</t>
  </si>
  <si>
    <t>112572</t>
  </si>
  <si>
    <t>NEBIVOLOL SANDOZ</t>
  </si>
  <si>
    <t>5MG TBL NOB 28</t>
  </si>
  <si>
    <t>C08CA01</t>
  </si>
  <si>
    <t>2954</t>
  </si>
  <si>
    <t>AGEN</t>
  </si>
  <si>
    <t>10MG TBL NOB 30</t>
  </si>
  <si>
    <t>C09AA04</t>
  </si>
  <si>
    <t>101211</t>
  </si>
  <si>
    <t>5MG TBL FLM 90(3X30)</t>
  </si>
  <si>
    <t>101233</t>
  </si>
  <si>
    <t>10MG TBL FLM 90(3X30)</t>
  </si>
  <si>
    <t>C09AA05</t>
  </si>
  <si>
    <t>56976</t>
  </si>
  <si>
    <t>TRITACE</t>
  </si>
  <si>
    <t>2,5MG TBL NOB 20</t>
  </si>
  <si>
    <t>56981</t>
  </si>
  <si>
    <t>5MG TBL NOB 30</t>
  </si>
  <si>
    <t>C09BB04</t>
  </si>
  <si>
    <t>124133</t>
  </si>
  <si>
    <t>PRESTANCE</t>
  </si>
  <si>
    <t>10MG/10MG TBL NOB 90(3X30)</t>
  </si>
  <si>
    <t>C09CA07</t>
  </si>
  <si>
    <t>158198</t>
  </si>
  <si>
    <t>TELMISARTAN SANDOZ</t>
  </si>
  <si>
    <t>80MG TBL NOB 100</t>
  </si>
  <si>
    <t>C10AA05</t>
  </si>
  <si>
    <t>148309</t>
  </si>
  <si>
    <t>TULIP</t>
  </si>
  <si>
    <t>40MG TBL FLM 90</t>
  </si>
  <si>
    <t>50309</t>
  </si>
  <si>
    <t>10MG TBL FLM 30X1</t>
  </si>
  <si>
    <t>C10BX03</t>
  </si>
  <si>
    <t>30543</t>
  </si>
  <si>
    <t>CADUET</t>
  </si>
  <si>
    <t>5MG/10MG TBL FLM 30</t>
  </si>
  <si>
    <t>G04CA02</t>
  </si>
  <si>
    <t>49195</t>
  </si>
  <si>
    <t>0,4MG CPS RDR 90</t>
  </si>
  <si>
    <t>G04CB01</t>
  </si>
  <si>
    <t>218523</t>
  </si>
  <si>
    <t>H02AB04</t>
  </si>
  <si>
    <t>9709</t>
  </si>
  <si>
    <t>40MG/ML INJ PSO LQF 40MG+1ML</t>
  </si>
  <si>
    <t>H03AA01</t>
  </si>
  <si>
    <t>69189</t>
  </si>
  <si>
    <t>EUTHYROX</t>
  </si>
  <si>
    <t>50MCG TBL NOB 100 II</t>
  </si>
  <si>
    <t>J01CR02</t>
  </si>
  <si>
    <t>5951</t>
  </si>
  <si>
    <t>AMOKSIKLAV 1 G</t>
  </si>
  <si>
    <t>875MG/125MG TBL FLM 14</t>
  </si>
  <si>
    <t>85524</t>
  </si>
  <si>
    <t>AMOKSIKLAV 375 MG</t>
  </si>
  <si>
    <t>250MG/125MG TBL FLM 21</t>
  </si>
  <si>
    <t>J01CR05</t>
  </si>
  <si>
    <t>113453</t>
  </si>
  <si>
    <t>PIPERACILLIN/TAZOBACTAM KABI</t>
  </si>
  <si>
    <t>4G/0,5G INF PLV SOL 10</t>
  </si>
  <si>
    <t>J01DC02</t>
  </si>
  <si>
    <t>18523</t>
  </si>
  <si>
    <t>XORIMAX</t>
  </si>
  <si>
    <t>250MG TBL FLM 10</t>
  </si>
  <si>
    <t>J01DD01</t>
  </si>
  <si>
    <t>201030</t>
  </si>
  <si>
    <t>SEFOTAK</t>
  </si>
  <si>
    <t>1G INJ/INF PLV SOL 1</t>
  </si>
  <si>
    <t>J01MA03</t>
  </si>
  <si>
    <t>94155</t>
  </si>
  <si>
    <t>400MG/5ML INF SOL 10X5ML</t>
  </si>
  <si>
    <t>J01XA01</t>
  </si>
  <si>
    <t>166265</t>
  </si>
  <si>
    <t>VANCOMYCIN MYLAN</t>
  </si>
  <si>
    <t>500MG INF PLV SOL 1</t>
  </si>
  <si>
    <t>166269</t>
  </si>
  <si>
    <t>1000MG INF PLV SOL 1</t>
  </si>
  <si>
    <t>J02AC01</t>
  </si>
  <si>
    <t>164401</t>
  </si>
  <si>
    <t>FLUCONAZOL KABI</t>
  </si>
  <si>
    <t>2MG/ML INF SOL 10X100ML</t>
  </si>
  <si>
    <t>M04AA01</t>
  </si>
  <si>
    <t>127272</t>
  </si>
  <si>
    <t>N01AX10</t>
  </si>
  <si>
    <t>18167</t>
  </si>
  <si>
    <t>10MG/ML INJ/INF EML 5X20ML</t>
  </si>
  <si>
    <t>N02AJ13</t>
  </si>
  <si>
    <t>201290</t>
  </si>
  <si>
    <t>MEDRACET</t>
  </si>
  <si>
    <t>37,5MG/325MG TBL NOB 30</t>
  </si>
  <si>
    <t>N02BB02</t>
  </si>
  <si>
    <t>55823</t>
  </si>
  <si>
    <t>55824</t>
  </si>
  <si>
    <t>500MG/ML INJ SOL 5X5ML</t>
  </si>
  <si>
    <t>7981</t>
  </si>
  <si>
    <t>500MG/ML INJ SOL 10X2ML</t>
  </si>
  <si>
    <t>N05AX08</t>
  </si>
  <si>
    <t>197227</t>
  </si>
  <si>
    <t>RISPERIDON FARMAX</t>
  </si>
  <si>
    <t>1MG TBL FLM 60</t>
  </si>
  <si>
    <t>N05BA12</t>
  </si>
  <si>
    <t>91788</t>
  </si>
  <si>
    <t>NEUROL</t>
  </si>
  <si>
    <t>0,25MG TBL NOB 30</t>
  </si>
  <si>
    <t>N05CD08</t>
  </si>
  <si>
    <t>127737</t>
  </si>
  <si>
    <t>MIDAZOLAM ACCORD</t>
  </si>
  <si>
    <t>5MG/ML INJ/INF SOL 10X1ML</t>
  </si>
  <si>
    <t>N05CF02</t>
  </si>
  <si>
    <t>146899</t>
  </si>
  <si>
    <t>10MG TBL FLM 50</t>
  </si>
  <si>
    <t>R03AC02</t>
  </si>
  <si>
    <t>31934</t>
  </si>
  <si>
    <t>100MCG/DÁV INH SUS PSS 200DÁV</t>
  </si>
  <si>
    <t>58380</t>
  </si>
  <si>
    <t>VENTOLIN</t>
  </si>
  <si>
    <t>5MG/ML INH SOL 1X20ML</t>
  </si>
  <si>
    <t>R03AK07</t>
  </si>
  <si>
    <t>180087</t>
  </si>
  <si>
    <t>SYMBICORT TURBUHALER 200 MIKROGRAMŮ/ 6 MIKROGRAMŮ/ INHALACE</t>
  </si>
  <si>
    <t>160MCG/4,5MCG INH PLV 1X120DÁV</t>
  </si>
  <si>
    <t>R05CB01</t>
  </si>
  <si>
    <t>32858</t>
  </si>
  <si>
    <t>600MG TBL EFF 20</t>
  </si>
  <si>
    <t>32859</t>
  </si>
  <si>
    <t>600MG TBL EFF 50</t>
  </si>
  <si>
    <t>R06AE07</t>
  </si>
  <si>
    <t>99600</t>
  </si>
  <si>
    <t>10MG TBL FLM 90</t>
  </si>
  <si>
    <t>V06XX</t>
  </si>
  <si>
    <t>33220</t>
  </si>
  <si>
    <t>POR SOL 1X225G</t>
  </si>
  <si>
    <t>33419</t>
  </si>
  <si>
    <t>214525</t>
  </si>
  <si>
    <t>40MG TBL ENT 28 I</t>
  </si>
  <si>
    <t>A04AA01</t>
  </si>
  <si>
    <t>187607</t>
  </si>
  <si>
    <t>ONDANSETRON B. BRAUN</t>
  </si>
  <si>
    <t>2MG/ML INJ SOL 20X4ML II</t>
  </si>
  <si>
    <t>213490</t>
  </si>
  <si>
    <t>9500IU/ML INJ SOL ISP 10X1ML</t>
  </si>
  <si>
    <t>B02BD08</t>
  </si>
  <si>
    <t>194241</t>
  </si>
  <si>
    <t>NOVOSEVEN</t>
  </si>
  <si>
    <t>2MG(100KIU) INJ PSO LQF 1+1X2ML III</t>
  </si>
  <si>
    <t>214628</t>
  </si>
  <si>
    <t>50MG TBL NOB 50</t>
  </si>
  <si>
    <t>158692</t>
  </si>
  <si>
    <t>5MG TBL FLM 30</t>
  </si>
  <si>
    <t>C07AG02</t>
  </si>
  <si>
    <t>102596</t>
  </si>
  <si>
    <t>CARVESAN</t>
  </si>
  <si>
    <t>6,25MG TBL NOB 30</t>
  </si>
  <si>
    <t>15379</t>
  </si>
  <si>
    <t>10MG TBL NOB 90</t>
  </si>
  <si>
    <t>122632</t>
  </si>
  <si>
    <t>SORTIS</t>
  </si>
  <si>
    <t>80MG TBL FLM 30</t>
  </si>
  <si>
    <t>94882</t>
  </si>
  <si>
    <t>62,5MG/ML INJ PSO LQF 250MG+4ML</t>
  </si>
  <si>
    <t>9710</t>
  </si>
  <si>
    <t>62,5MG/ML INJ PSO LQF 125MG+2ML</t>
  </si>
  <si>
    <t>H02AB09</t>
  </si>
  <si>
    <t>216670</t>
  </si>
  <si>
    <t>HYDROCORTISON VALEANT</t>
  </si>
  <si>
    <t>100MG INJ PLV SOL 1X10</t>
  </si>
  <si>
    <t>187427</t>
  </si>
  <si>
    <t>LETROX</t>
  </si>
  <si>
    <t>100MCG TBL NOB 100</t>
  </si>
  <si>
    <t>J01DH02</t>
  </si>
  <si>
    <t>183817</t>
  </si>
  <si>
    <t>ARCHIFAR</t>
  </si>
  <si>
    <t>1G INJ/INF PLV SOL 10</t>
  </si>
  <si>
    <t>J01XD01</t>
  </si>
  <si>
    <t>11592</t>
  </si>
  <si>
    <t>METRONIDAZOL B. BRAUN</t>
  </si>
  <si>
    <t>5MG/ML INF SOL 10X100ML</t>
  </si>
  <si>
    <t>M03AC09</t>
  </si>
  <si>
    <t>124418</t>
  </si>
  <si>
    <t>ROCURONIUM B. BRAUN</t>
  </si>
  <si>
    <t>10MG/ML INJ/INF SOL 10X5ML</t>
  </si>
  <si>
    <t>N01AH03</t>
  </si>
  <si>
    <t>21088</t>
  </si>
  <si>
    <t>SUFENTANIL TORREX</t>
  </si>
  <si>
    <t>50MCG/ML INJ SOL 5X5ML</t>
  </si>
  <si>
    <t>30779</t>
  </si>
  <si>
    <t>5MCG/ML INJ SOL 5X10ML</t>
  </si>
  <si>
    <t>129027</t>
  </si>
  <si>
    <t>10MG/ML INJ/INF EML 10X100ML</t>
  </si>
  <si>
    <t>18172</t>
  </si>
  <si>
    <t>10MG/ML INJ/INF EML 10X50ML</t>
  </si>
  <si>
    <t>18175</t>
  </si>
  <si>
    <t>N02BE01</t>
  </si>
  <si>
    <t>157875</t>
  </si>
  <si>
    <t>PARACETAMOL KABI</t>
  </si>
  <si>
    <t>10MG/ML INF SOL 10X100ML</t>
  </si>
  <si>
    <t>N03AG01</t>
  </si>
  <si>
    <t>92034</t>
  </si>
  <si>
    <t>DEPAKINE CHRONO 300 MG SÉCABLE</t>
  </si>
  <si>
    <t>300MG TBL RET 100</t>
  </si>
  <si>
    <t>92587</t>
  </si>
  <si>
    <t>DEPAKINE CHRONO 500 MG SÉCABLE</t>
  </si>
  <si>
    <t>500MG TBL RET 30</t>
  </si>
  <si>
    <t>127738</t>
  </si>
  <si>
    <t>5MG/ML INJ/INF SOL 10X3ML</t>
  </si>
  <si>
    <t>5496</t>
  </si>
  <si>
    <t>10MG TBL FLM 60</t>
  </si>
  <si>
    <t>33340</t>
  </si>
  <si>
    <t>33422</t>
  </si>
  <si>
    <t>NUTRISON ADVANCED DIASON LOW ENERGY</t>
  </si>
  <si>
    <t>33424</t>
  </si>
  <si>
    <t>33530</t>
  </si>
  <si>
    <t>33750</t>
  </si>
  <si>
    <t>POR SOL 4X125G</t>
  </si>
  <si>
    <t>33751</t>
  </si>
  <si>
    <t>33833</t>
  </si>
  <si>
    <t>33857</t>
  </si>
  <si>
    <t>33858</t>
  </si>
  <si>
    <t>9711</t>
  </si>
  <si>
    <t>62,5MG/ML INJ PSO LQF 500MG+7,8ML</t>
  </si>
  <si>
    <t>216572</t>
  </si>
  <si>
    <t>HYDROCORTISON VUAB</t>
  </si>
  <si>
    <t>100MG INJ PLV SOL 1 II</t>
  </si>
  <si>
    <t>Přehled plnění pozitivního listu - spotřeba léčivých přípravků - orientační přehled</t>
  </si>
  <si>
    <t>50 - Kardiochirurgická klinika</t>
  </si>
  <si>
    <t>5011 - lůžkové oddělení 50</t>
  </si>
  <si>
    <t>5021 - ambulance</t>
  </si>
  <si>
    <t>5031 - JIP 50B</t>
  </si>
  <si>
    <t>5062 - operační sál - lokální</t>
  </si>
  <si>
    <t>(prázdné)</t>
  </si>
  <si>
    <t>Kardiochirurgická klinika</t>
  </si>
  <si>
    <t>HVLP</t>
  </si>
  <si>
    <t>IPLP</t>
  </si>
  <si>
    <t>PZT</t>
  </si>
  <si>
    <t>89301501</t>
  </si>
  <si>
    <t>Standardní lůžková péče Celkem</t>
  </si>
  <si>
    <t>89301502</t>
  </si>
  <si>
    <t>Všeobecná ambulance Celkem</t>
  </si>
  <si>
    <t>Kardiochirurgická klinika Celkem</t>
  </si>
  <si>
    <t>* Legenda</t>
  </si>
  <si>
    <t>DIAPZT = Pomůcky pro diabetiky, jejichž název začíná slovem "Pumpa"</t>
  </si>
  <si>
    <t>Barshatskyi Artur</t>
  </si>
  <si>
    <t>Bureš Viktor</t>
  </si>
  <si>
    <t>Gwozdziewicz Marek</t>
  </si>
  <si>
    <t>Hanák Václav</t>
  </si>
  <si>
    <t>Homola Pavel</t>
  </si>
  <si>
    <t>Kaláb Martin</t>
  </si>
  <si>
    <t>Konečný Jakub</t>
  </si>
  <si>
    <t>Lonský Vladimír</t>
  </si>
  <si>
    <t>Marcián Pavel</t>
  </si>
  <si>
    <t>Pozdíšek Zbyněk</t>
  </si>
  <si>
    <t>Steriovský Andrea</t>
  </si>
  <si>
    <t>Šimek Martin</t>
  </si>
  <si>
    <t>Troubil Martin</t>
  </si>
  <si>
    <t>BISOPROLOL</t>
  </si>
  <si>
    <t>47740</t>
  </si>
  <si>
    <t>RIVOCOR</t>
  </si>
  <si>
    <t>RAMIPRIL</t>
  </si>
  <si>
    <t>56972</t>
  </si>
  <si>
    <t>1,25MG TBL NOB 20</t>
  </si>
  <si>
    <t>KOLCHICIN</t>
  </si>
  <si>
    <t>119698</t>
  </si>
  <si>
    <t>0,5MG TBL OBD 50</t>
  </si>
  <si>
    <t>NADROPARIN</t>
  </si>
  <si>
    <t>AMIODARON</t>
  </si>
  <si>
    <t>ATORVASTATIN</t>
  </si>
  <si>
    <t>93019</t>
  </si>
  <si>
    <t>40MG TBL FLM 30</t>
  </si>
  <si>
    <t>CIPROFLOXACIN</t>
  </si>
  <si>
    <t>15659</t>
  </si>
  <si>
    <t>CIPLOX</t>
  </si>
  <si>
    <t>500MG TBL FLM 50(5X10)</t>
  </si>
  <si>
    <t>KLOPIDOGREL</t>
  </si>
  <si>
    <t>KYSELINA ACETYLSALICYLOVÁ</t>
  </si>
  <si>
    <t>87680</t>
  </si>
  <si>
    <t>400MG TBL NOB 10</t>
  </si>
  <si>
    <t>213482</t>
  </si>
  <si>
    <t>19000IU/ML INJ SOL ISP 10X0,8ML</t>
  </si>
  <si>
    <t>RAMIPRIL A AMLODIPIN</t>
  </si>
  <si>
    <t>226784</t>
  </si>
  <si>
    <t>TRITACE COMBI</t>
  </si>
  <si>
    <t>10MG/10MG CPS DUR 28</t>
  </si>
  <si>
    <t>SULFAMETHOXAZOL A TRIMETHOPRIM</t>
  </si>
  <si>
    <t>3377</t>
  </si>
  <si>
    <t>BISEPTOL</t>
  </si>
  <si>
    <t>400MG/80MG TBL NOB 20</t>
  </si>
  <si>
    <t>WARFARIN</t>
  </si>
  <si>
    <t>94114</t>
  </si>
  <si>
    <t>WARFARIN ORION</t>
  </si>
  <si>
    <t>5MG TBL NOB 100</t>
  </si>
  <si>
    <t>ALPRAZOLAM</t>
  </si>
  <si>
    <t>86656</t>
  </si>
  <si>
    <t>1MG TBL NOB 30</t>
  </si>
  <si>
    <t>50318</t>
  </si>
  <si>
    <t>20MG TBL FLM 90X1</t>
  </si>
  <si>
    <t>148306</t>
  </si>
  <si>
    <t>BROMAZEPAM</t>
  </si>
  <si>
    <t>88219</t>
  </si>
  <si>
    <t>LEXAURIN</t>
  </si>
  <si>
    <t>CELIPROLOL</t>
  </si>
  <si>
    <t>214615</t>
  </si>
  <si>
    <t>TENOLOC 200</t>
  </si>
  <si>
    <t>200MG TBL FLM 30</t>
  </si>
  <si>
    <t>96039</t>
  </si>
  <si>
    <t>CIPRINOL 500</t>
  </si>
  <si>
    <t>DABIGATRAN-ETEXILÁT</t>
  </si>
  <si>
    <t>29328</t>
  </si>
  <si>
    <t>PRADAXA</t>
  </si>
  <si>
    <t>110MG CPS DUR 60X1 I</t>
  </si>
  <si>
    <t>DESLORATADIN</t>
  </si>
  <si>
    <t>28837</t>
  </si>
  <si>
    <t>AERIUS</t>
  </si>
  <si>
    <t>0,5MG/ML POR SOL 60ML+LŽ</t>
  </si>
  <si>
    <t>DIGOXIN</t>
  </si>
  <si>
    <t>83318</t>
  </si>
  <si>
    <t>DIGOXIN LÉČIVA</t>
  </si>
  <si>
    <t>0,125MG TBL NOB 30</t>
  </si>
  <si>
    <t>DIOSMIN, KOMBINACE</t>
  </si>
  <si>
    <t>132908</t>
  </si>
  <si>
    <t>500MG TBL FLM 120</t>
  </si>
  <si>
    <t>DRASLÍK</t>
  </si>
  <si>
    <t>88356</t>
  </si>
  <si>
    <t>0,175G/0,175G TBL NOB 100</t>
  </si>
  <si>
    <t>FUROSEMID</t>
  </si>
  <si>
    <t>INDAPAMID</t>
  </si>
  <si>
    <t>191877</t>
  </si>
  <si>
    <t>INDAPAMID PMCS</t>
  </si>
  <si>
    <t>2,5MG TBL NOB 30</t>
  </si>
  <si>
    <t>ISOSORBID-MONONITRÁT</t>
  </si>
  <si>
    <t>132957</t>
  </si>
  <si>
    <t>MONO MACK DEPOT</t>
  </si>
  <si>
    <t>100MG TBL PRO 28</t>
  </si>
  <si>
    <t>203564</t>
  </si>
  <si>
    <t>100MG TBL NOB 100</t>
  </si>
  <si>
    <t>207935</t>
  </si>
  <si>
    <t>LERKANIDIPIN</t>
  </si>
  <si>
    <t>169629</t>
  </si>
  <si>
    <t>KAPIDIN</t>
  </si>
  <si>
    <t>10MG TBL FLM 100 II</t>
  </si>
  <si>
    <t>METFORMIN</t>
  </si>
  <si>
    <t>208204</t>
  </si>
  <si>
    <t>SIOFOR</t>
  </si>
  <si>
    <t>500MG TBL FLM 60 II</t>
  </si>
  <si>
    <t>METOPROLOL</t>
  </si>
  <si>
    <t>203988</t>
  </si>
  <si>
    <t>METOPROLOL MYLAN</t>
  </si>
  <si>
    <t>100MG TBL PRO 100</t>
  </si>
  <si>
    <t>NEBIVOLOL</t>
  </si>
  <si>
    <t>NITRENDIPIN</t>
  </si>
  <si>
    <t>111904</t>
  </si>
  <si>
    <t>NITRESAN</t>
  </si>
  <si>
    <t>20MG TBL NOB 100</t>
  </si>
  <si>
    <t>PANTOPRAZOL</t>
  </si>
  <si>
    <t>PENTOXIFYLIN</t>
  </si>
  <si>
    <t>47085</t>
  </si>
  <si>
    <t>PENTOMER RETARD</t>
  </si>
  <si>
    <t>400MG TBL PRO 100</t>
  </si>
  <si>
    <t>PERINDOPRIL</t>
  </si>
  <si>
    <t>PERINDOPRIL A DIURETIKA</t>
  </si>
  <si>
    <t>122685</t>
  </si>
  <si>
    <t>PRESTARIUM NEO COMBI</t>
  </si>
  <si>
    <t>5MG/1,25MG TBL FLM 30</t>
  </si>
  <si>
    <t>122690</t>
  </si>
  <si>
    <t>5MG/1,25MG TBL FLM 90(3X30)</t>
  </si>
  <si>
    <t>PROPAFENON</t>
  </si>
  <si>
    <t>215906</t>
  </si>
  <si>
    <t>RYTMONORM</t>
  </si>
  <si>
    <t>150MG TBL FLM 100</t>
  </si>
  <si>
    <t>15866</t>
  </si>
  <si>
    <t>10MG TBL NOB 100</t>
  </si>
  <si>
    <t>56983</t>
  </si>
  <si>
    <t>RIVAROXABAN</t>
  </si>
  <si>
    <t>168904</t>
  </si>
  <si>
    <t>XARELTO</t>
  </si>
  <si>
    <t>20MG TBL FLM 98 II</t>
  </si>
  <si>
    <t>SIMVASTATIN</t>
  </si>
  <si>
    <t>125077</t>
  </si>
  <si>
    <t>APO-SIMVA</t>
  </si>
  <si>
    <t>10MG TBL FLM 100</t>
  </si>
  <si>
    <t>TAMSULOSIN</t>
  </si>
  <si>
    <t>TELMISARTAN A AMLODIPIN</t>
  </si>
  <si>
    <t>167859</t>
  </si>
  <si>
    <t>TWYNSTA</t>
  </si>
  <si>
    <t>80MG/10MG TBL NOB 28</t>
  </si>
  <si>
    <t>TELMISARTAN A DIURETIKA</t>
  </si>
  <si>
    <t>189664</t>
  </si>
  <si>
    <t>TELMISARTAN/HYDROCHLOROTHIAZID SANDOZ</t>
  </si>
  <si>
    <t>80MG/12,5MG TBL FLM 100</t>
  </si>
  <si>
    <t>TRIMETAZIDIN</t>
  </si>
  <si>
    <t>172293</t>
  </si>
  <si>
    <t>TRIMETAZIDIN MYLAN</t>
  </si>
  <si>
    <t>35MG TBL PRO 60 III</t>
  </si>
  <si>
    <t>VALSARTAN</t>
  </si>
  <si>
    <t>125595</t>
  </si>
  <si>
    <t>VALSACOR</t>
  </si>
  <si>
    <t>160MG TBL FLM 28</t>
  </si>
  <si>
    <t>94113</t>
  </si>
  <si>
    <t>3MG TBL NOB 100</t>
  </si>
  <si>
    <t>ZOLPIDEM</t>
  </si>
  <si>
    <t>SODNÁ SŮL LEVOTHYROXINU</t>
  </si>
  <si>
    <t>Obvazový materiál, náplasti</t>
  </si>
  <si>
    <t>81039</t>
  </si>
  <si>
    <t>OBINADLO ELASTICKÉ LENKIDEAL</t>
  </si>
  <si>
    <t>10CMX5M,V NATAŽENÉM STAVU,KRÁTKÝ TAH,1KS</t>
  </si>
  <si>
    <t>81040</t>
  </si>
  <si>
    <t>12CMX5M,V NATAŽENÉM STAVU,KRÁTKÝ TAH,1KS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</si>
  <si>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</si>
  <si>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</si>
  <si>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</si>
  <si>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</si>
  <si>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</si>
  <si>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</si>
  <si>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</si>
  <si>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5114</t>
  </si>
  <si>
    <t>PÁS BŘIŠNÍ VERBA 932 519 8</t>
  </si>
  <si>
    <t>OBDVOD TRUPU 85-95CM,VEL.3</t>
  </si>
  <si>
    <t>93021</t>
  </si>
  <si>
    <t>40MG TBL FLM 100</t>
  </si>
  <si>
    <t>98219</t>
  </si>
  <si>
    <t>FURON</t>
  </si>
  <si>
    <t>40MG TBL NOB 50</t>
  </si>
  <si>
    <t>155780</t>
  </si>
  <si>
    <t>100MG/50MG TBL NOB 20</t>
  </si>
  <si>
    <t>31536</t>
  </si>
  <si>
    <t>25MG TBL PRO 100</t>
  </si>
  <si>
    <t>PARACETAMOL</t>
  </si>
  <si>
    <t>155148</t>
  </si>
  <si>
    <t>500MG TBL NOB 12</t>
  </si>
  <si>
    <t>16367</t>
  </si>
  <si>
    <t>PIRAMIL</t>
  </si>
  <si>
    <t>5MG TBL NOB 30 I</t>
  </si>
  <si>
    <t>SPIRONOLAKTON</t>
  </si>
  <si>
    <t>3550</t>
  </si>
  <si>
    <t>25MG TBL NOB 20</t>
  </si>
  <si>
    <t>SULTAMICILIN</t>
  </si>
  <si>
    <t>17149</t>
  </si>
  <si>
    <t>375MG TBL FLM 12</t>
  </si>
  <si>
    <t>ACETYLCYSTEIN</t>
  </si>
  <si>
    <t>221058</t>
  </si>
  <si>
    <t>ACC LONG</t>
  </si>
  <si>
    <t>50311</t>
  </si>
  <si>
    <t>10MG TBL FLM 90X1</t>
  </si>
  <si>
    <t>EZETIMIB</t>
  </si>
  <si>
    <t>188428</t>
  </si>
  <si>
    <t>TEZZIMI</t>
  </si>
  <si>
    <t>10MG TBL NOB 100 I</t>
  </si>
  <si>
    <t>GABAPENTIN</t>
  </si>
  <si>
    <t>185814</t>
  </si>
  <si>
    <t>GABAPENTIN AUROBINDO</t>
  </si>
  <si>
    <t>300MG CPS DUR 100</t>
  </si>
  <si>
    <t>GLIKLAZID</t>
  </si>
  <si>
    <t>147113</t>
  </si>
  <si>
    <t>GLICLAZID MYLAN</t>
  </si>
  <si>
    <t>30MG TBL RET 60</t>
  </si>
  <si>
    <t>JINÁ ANTIBIOTIKA PRO LOKÁLNÍ APLIKACI</t>
  </si>
  <si>
    <t>1066</t>
  </si>
  <si>
    <t>FRAMYKOIN</t>
  </si>
  <si>
    <t>250IU/G+5,2MG/G UNG 10G</t>
  </si>
  <si>
    <t>99295</t>
  </si>
  <si>
    <t>100MG TBL NOB 20(2X10)</t>
  </si>
  <si>
    <t>235489</t>
  </si>
  <si>
    <t>METFORMIN MYLAN</t>
  </si>
  <si>
    <t>1000MG TBL FLM 60</t>
  </si>
  <si>
    <t>58041</t>
  </si>
  <si>
    <t>200MG TBL PRO 30</t>
  </si>
  <si>
    <t>NIMESULID</t>
  </si>
  <si>
    <t>12892</t>
  </si>
  <si>
    <t>100MG TBL NOB 30</t>
  </si>
  <si>
    <t>17187</t>
  </si>
  <si>
    <t>NIMESIL</t>
  </si>
  <si>
    <t>100MG POR GRA SUS 30</t>
  </si>
  <si>
    <t>OMEPRAZOL</t>
  </si>
  <si>
    <t>25366</t>
  </si>
  <si>
    <t>20MG CPS ETD 90 I</t>
  </si>
  <si>
    <t>PERINDOPRIL A AMLODIPIN</t>
  </si>
  <si>
    <t>124091</t>
  </si>
  <si>
    <t>5MG/5MG TBL NOB 90(3X30)</t>
  </si>
  <si>
    <t>PERINDOPRIL, AMLODIPIN A INDAPAMID</t>
  </si>
  <si>
    <t>190973</t>
  </si>
  <si>
    <t>TRIPLIXAM</t>
  </si>
  <si>
    <t>10MG/2,5MG/10MG TBL FLM 30</t>
  </si>
  <si>
    <t>TRAMADOL A PARACETAMOL</t>
  </si>
  <si>
    <t>132872</t>
  </si>
  <si>
    <t>ZALDIAR</t>
  </si>
  <si>
    <t>37,5MG/325MG TBL FLM 30</t>
  </si>
  <si>
    <t>AMOXICILIN A  INHIBITOR BETA-LAKTAMASY</t>
  </si>
  <si>
    <t>HOŘČÍK (KOMBINACE RŮZNÝCH SOLÍ)</t>
  </si>
  <si>
    <t>215978</t>
  </si>
  <si>
    <t>365MG POR GRA SOL SCC 30</t>
  </si>
  <si>
    <t>MIDAZOLAM</t>
  </si>
  <si>
    <t>15010</t>
  </si>
  <si>
    <t>DORMICUM</t>
  </si>
  <si>
    <t>15MG TBL FLM 10X1</t>
  </si>
  <si>
    <t>ACEBUTOLOL</t>
  </si>
  <si>
    <t>80058</t>
  </si>
  <si>
    <t>SECTRAL</t>
  </si>
  <si>
    <t>400MG TBL FLM 30</t>
  </si>
  <si>
    <t>ALOPURINOL</t>
  </si>
  <si>
    <t>127263</t>
  </si>
  <si>
    <t>AMLODIPIN</t>
  </si>
  <si>
    <t>163114</t>
  </si>
  <si>
    <t>ZOREM</t>
  </si>
  <si>
    <t>163111</t>
  </si>
  <si>
    <t>ANTIAGREGANCIA KROMĚ HEPARINU, KOMBINACE</t>
  </si>
  <si>
    <t>167508</t>
  </si>
  <si>
    <t>DUOPLAVIN</t>
  </si>
  <si>
    <t>75MG/100MG TBL FLM 28</t>
  </si>
  <si>
    <t>93015</t>
  </si>
  <si>
    <t>93018</t>
  </si>
  <si>
    <t>20MG TBL FLM 100</t>
  </si>
  <si>
    <t>204694</t>
  </si>
  <si>
    <t>TORVACARD NEO</t>
  </si>
  <si>
    <t>ATORVASTATIN A AMLODIPIN</t>
  </si>
  <si>
    <t>30560</t>
  </si>
  <si>
    <t>10MG/10MG TBL FLM 30</t>
  </si>
  <si>
    <t>BETAXOLOL</t>
  </si>
  <si>
    <t>49910</t>
  </si>
  <si>
    <t>LOKREN</t>
  </si>
  <si>
    <t>20MG TBL FLM 98</t>
  </si>
  <si>
    <t>BILASTIN</t>
  </si>
  <si>
    <t>148675</t>
  </si>
  <si>
    <t>XADOS</t>
  </si>
  <si>
    <t>20MG TBL NOB 50</t>
  </si>
  <si>
    <t>158716</t>
  </si>
  <si>
    <t>CILAZAPRIL</t>
  </si>
  <si>
    <t>125441</t>
  </si>
  <si>
    <t>INHIBACE</t>
  </si>
  <si>
    <t>CITALOPRAM</t>
  </si>
  <si>
    <t>132523</t>
  </si>
  <si>
    <t>3542</t>
  </si>
  <si>
    <t>0,250MG TBL NOB 30</t>
  </si>
  <si>
    <t>225549</t>
  </si>
  <si>
    <t>500MG TBL FLM 180(2X90)</t>
  </si>
  <si>
    <t>56804</t>
  </si>
  <si>
    <t>GLIMEPIRID</t>
  </si>
  <si>
    <t>163077</t>
  </si>
  <si>
    <t>AMARYL</t>
  </si>
  <si>
    <t>2MG TBL NOB 30</t>
  </si>
  <si>
    <t>GLYCEROL-TRINITRÁT</t>
  </si>
  <si>
    <t>216589</t>
  </si>
  <si>
    <t>NITROMINT</t>
  </si>
  <si>
    <t>0,4MG/DÁV SPR SLG 10G II</t>
  </si>
  <si>
    <t>KAPTOPRIL</t>
  </si>
  <si>
    <t>31215</t>
  </si>
  <si>
    <t>TENSIOMIN</t>
  </si>
  <si>
    <t>25MG TBL NOB 30</t>
  </si>
  <si>
    <t>KLINDAMYCIN, KOMBINACE</t>
  </si>
  <si>
    <t>169740</t>
  </si>
  <si>
    <t>DUAC</t>
  </si>
  <si>
    <t>10MG/G+50MG/G GEL 15G</t>
  </si>
  <si>
    <t>155782</t>
  </si>
  <si>
    <t>100MG/50MG TBL NOB 100</t>
  </si>
  <si>
    <t>188850</t>
  </si>
  <si>
    <t>STACYL</t>
  </si>
  <si>
    <t>100MG TBL ENT 100 I</t>
  </si>
  <si>
    <t>188848</t>
  </si>
  <si>
    <t>100MG TBL ENT 60 I</t>
  </si>
  <si>
    <t>LANSOPRAZOL</t>
  </si>
  <si>
    <t>156539</t>
  </si>
  <si>
    <t>LANSOPRAZOL MYLAN</t>
  </si>
  <si>
    <t>30MG CPS ETD 56</t>
  </si>
  <si>
    <t>LISINOPRIL A AMLODIPIN</t>
  </si>
  <si>
    <t>144795</t>
  </si>
  <si>
    <t>AMESOS</t>
  </si>
  <si>
    <t>20MG/10MG TBL NOB 90</t>
  </si>
  <si>
    <t>LOSARTAN</t>
  </si>
  <si>
    <t>114067</t>
  </si>
  <si>
    <t>LOZAP 50 ZENTIVA</t>
  </si>
  <si>
    <t>50MG TBL FLM 90 II</t>
  </si>
  <si>
    <t>MESALAZIN</t>
  </si>
  <si>
    <t>203805</t>
  </si>
  <si>
    <t>ASACOL</t>
  </si>
  <si>
    <t>400MG TBL ENT 100</t>
  </si>
  <si>
    <t>100104</t>
  </si>
  <si>
    <t>STADAMET</t>
  </si>
  <si>
    <t>850MG TBL FLM 60</t>
  </si>
  <si>
    <t>32225</t>
  </si>
  <si>
    <t>25MG TBL PRO 28</t>
  </si>
  <si>
    <t>46980</t>
  </si>
  <si>
    <t>BETALOC SR</t>
  </si>
  <si>
    <t>200MG TBL PRO 100</t>
  </si>
  <si>
    <t>49941</t>
  </si>
  <si>
    <t>MOMETASON</t>
  </si>
  <si>
    <t>192202</t>
  </si>
  <si>
    <t>ELOCOM</t>
  </si>
  <si>
    <t>1MG/G CRM 1X30G</t>
  </si>
  <si>
    <t>MOXONIDIN</t>
  </si>
  <si>
    <t>230599</t>
  </si>
  <si>
    <t>CYNT 0,4</t>
  </si>
  <si>
    <t>0,4MG TBL FLM 98 I</t>
  </si>
  <si>
    <t>12895</t>
  </si>
  <si>
    <t>100MG POR GRA SUS 30 I</t>
  </si>
  <si>
    <t>214435</t>
  </si>
  <si>
    <t>20MG TBL ENT 100</t>
  </si>
  <si>
    <t>124135</t>
  </si>
  <si>
    <t>10MG/10MG TBL NOB 120(4X30)</t>
  </si>
  <si>
    <t>162012</t>
  </si>
  <si>
    <t>10MG/2,5MG TBL FLM 90(3X30)</t>
  </si>
  <si>
    <t>215909</t>
  </si>
  <si>
    <t>300MG TBL FLM 100</t>
  </si>
  <si>
    <t>RABEPRAZOL</t>
  </si>
  <si>
    <t>157139</t>
  </si>
  <si>
    <t>ZULBEX</t>
  </si>
  <si>
    <t>20MG TBL ENT 28</t>
  </si>
  <si>
    <t>141960</t>
  </si>
  <si>
    <t>RAPOXOL</t>
  </si>
  <si>
    <t>RAMIPRIL A DIURETIKA</t>
  </si>
  <si>
    <t>115590</t>
  </si>
  <si>
    <t>MEDORAM PLUS H</t>
  </si>
  <si>
    <t>5MG/25MG TBL NOB 30</t>
  </si>
  <si>
    <t>168899</t>
  </si>
  <si>
    <t>15MG TBL FLM 98 II</t>
  </si>
  <si>
    <t>ROFLUMILAST</t>
  </si>
  <si>
    <t>167747</t>
  </si>
  <si>
    <t>DAXAS</t>
  </si>
  <si>
    <t>500MCG TBL FLM 90</t>
  </si>
  <si>
    <t>ROSUVASTATIN</t>
  </si>
  <si>
    <t>148078</t>
  </si>
  <si>
    <t>ROSUCARD</t>
  </si>
  <si>
    <t>RUTOSID, KOMBINACE</t>
  </si>
  <si>
    <t>216471</t>
  </si>
  <si>
    <t>CYCLO 3 FORT</t>
  </si>
  <si>
    <t>150MG/150MG/100MG CPS DUR 30 II</t>
  </si>
  <si>
    <t>RŮZNÉ JINÉ KOMBINACE ŽELEZA</t>
  </si>
  <si>
    <t>119653</t>
  </si>
  <si>
    <t>320MG/60MG TBL RET 60</t>
  </si>
  <si>
    <t>SILDENAFIL</t>
  </si>
  <si>
    <t>143428</t>
  </si>
  <si>
    <t>SILDENAFIL SANDOZ</t>
  </si>
  <si>
    <t>100MG TBL NOB 8</t>
  </si>
  <si>
    <t>SODNÁ SŮL METAMIZOLU</t>
  </si>
  <si>
    <t>SOTALOL</t>
  </si>
  <si>
    <t>49014</t>
  </si>
  <si>
    <t>SOTAHEXAL 80</t>
  </si>
  <si>
    <t>30434</t>
  </si>
  <si>
    <t>25MG TBL NOB 100</t>
  </si>
  <si>
    <t>14498</t>
  </si>
  <si>
    <t>OMNIC TOCAS 0,4</t>
  </si>
  <si>
    <t>0,4MG TBL PRO 100</t>
  </si>
  <si>
    <t>TELMISARTAN</t>
  </si>
  <si>
    <t>158191</t>
  </si>
  <si>
    <t>80MG TBL NOB 30</t>
  </si>
  <si>
    <t>206208</t>
  </si>
  <si>
    <t>TEZEFORT</t>
  </si>
  <si>
    <t>80MG/5MG TBL NOB 90</t>
  </si>
  <si>
    <t>189668</t>
  </si>
  <si>
    <t>80MG/25MG TBL FLM 30</t>
  </si>
  <si>
    <t>216905</t>
  </si>
  <si>
    <t>TELMISARTAN/HYDROCHLOROTHIAZID EGIS</t>
  </si>
  <si>
    <t>80MG/25MG TBL NOB 30 I</t>
  </si>
  <si>
    <t>TRAZODON</t>
  </si>
  <si>
    <t>46444</t>
  </si>
  <si>
    <t>TRITTICO AC 150</t>
  </si>
  <si>
    <t>150MG TBL RET 60</t>
  </si>
  <si>
    <t>186665</t>
  </si>
  <si>
    <t>PREDUCTAL MR</t>
  </si>
  <si>
    <t>35MG TBL RET 180</t>
  </si>
  <si>
    <t>178689</t>
  </si>
  <si>
    <t>PROTEVASC</t>
  </si>
  <si>
    <t>35MG TBL PRO 60</t>
  </si>
  <si>
    <t>URAPIDIL</t>
  </si>
  <si>
    <t>215476</t>
  </si>
  <si>
    <t>EBRANTIL 30 RETARD</t>
  </si>
  <si>
    <t>30MG CPS PRO 50</t>
  </si>
  <si>
    <t>VERAPAMIL</t>
  </si>
  <si>
    <t>54032</t>
  </si>
  <si>
    <t>VERAPAMIL AL 240 RETARD</t>
  </si>
  <si>
    <t>240MG TBL RET 50</t>
  </si>
  <si>
    <t>215965</t>
  </si>
  <si>
    <t>ISOPTIN SR</t>
  </si>
  <si>
    <t>240MG TBL PRO 100</t>
  </si>
  <si>
    <t>APIXABAN</t>
  </si>
  <si>
    <t>193745</t>
  </si>
  <si>
    <t>ELIQUIS</t>
  </si>
  <si>
    <t>5MG TBL FLM 60</t>
  </si>
  <si>
    <t>168327</t>
  </si>
  <si>
    <t>2,5MG TBL FLM 60</t>
  </si>
  <si>
    <t>190975</t>
  </si>
  <si>
    <t>10MG/2,5MG/10MG TBL FLM 90(3X30)</t>
  </si>
  <si>
    <t>ITOPRIDUM</t>
  </si>
  <si>
    <t>166760</t>
  </si>
  <si>
    <t>KINITO</t>
  </si>
  <si>
    <t>50MG TBL FLM 100(10X10)</t>
  </si>
  <si>
    <t>ATORVASTATIN, AMLODIPIN A PERINDOPRIL</t>
  </si>
  <si>
    <t>205999</t>
  </si>
  <si>
    <t>LIPERTANCE</t>
  </si>
  <si>
    <t>20MG/10MG/5MG TBL FLM 90(3X30)</t>
  </si>
  <si>
    <t>206002</t>
  </si>
  <si>
    <t>20MG/10MG/10MG TBL FLM 90(3X30)</t>
  </si>
  <si>
    <t>ATORVASTATIN A EZETIMIB</t>
  </si>
  <si>
    <t>204760</t>
  </si>
  <si>
    <t>ZOLETORV</t>
  </si>
  <si>
    <t>10MG/20MG TBL FLM 100</t>
  </si>
  <si>
    <t>PERINDOPRIL A BISOPROLOL</t>
  </si>
  <si>
    <t>213261</t>
  </si>
  <si>
    <t>COSYREL</t>
  </si>
  <si>
    <t>10MG/5MG TBL FLM 30</t>
  </si>
  <si>
    <t>NATRIUM-PIKOSULFÁT, KOMBINACE</t>
  </si>
  <si>
    <t>207229</t>
  </si>
  <si>
    <t>CITRAFLEET</t>
  </si>
  <si>
    <t>10MG/3,5G/10,97G POR PLV SOL SCC 2</t>
  </si>
  <si>
    <t>EDOXABAN</t>
  </si>
  <si>
    <t>210631</t>
  </si>
  <si>
    <t>LIXIANA</t>
  </si>
  <si>
    <t>60MG TBL FLM 100</t>
  </si>
  <si>
    <t>81037</t>
  </si>
  <si>
    <t>6CMX5M,V NATAŽENÉM STAVU,KRÁTKÝ TAH,1KS</t>
  </si>
  <si>
    <t>193747</t>
  </si>
  <si>
    <t>5MG TBL FLM 168</t>
  </si>
  <si>
    <t>ERDOSTEIN</t>
  </si>
  <si>
    <t>87076</t>
  </si>
  <si>
    <t>300MG CPS DUR 20</t>
  </si>
  <si>
    <t>101205</t>
  </si>
  <si>
    <t>6264</t>
  </si>
  <si>
    <t>14439</t>
  </si>
  <si>
    <t>0,4MG CPS RDR 30</t>
  </si>
  <si>
    <t>14499</t>
  </si>
  <si>
    <t>0,4MG TBL PRO 30</t>
  </si>
  <si>
    <t>KODEIN</t>
  </si>
  <si>
    <t>56992</t>
  </si>
  <si>
    <t>CODEIN SLOVAKOFARMA</t>
  </si>
  <si>
    <t>15MG TBL NOB 10</t>
  </si>
  <si>
    <t>58037</t>
  </si>
  <si>
    <t>ŽELEZO V KOMBINACI S KYANOKOBALAMINEM A KYSELINOU LISTOVOU</t>
  </si>
  <si>
    <t>59569</t>
  </si>
  <si>
    <t>FERRO-FOLGAMMA</t>
  </si>
  <si>
    <t>37MG/5MG/0,01MG CPS MOL 20</t>
  </si>
  <si>
    <t>125053</t>
  </si>
  <si>
    <t>APO-AMLO</t>
  </si>
  <si>
    <t>15378</t>
  </si>
  <si>
    <t>5MG TBL NOB 90</t>
  </si>
  <si>
    <t>216401</t>
  </si>
  <si>
    <t>ATORIS 20</t>
  </si>
  <si>
    <t>221075</t>
  </si>
  <si>
    <t>CONCOR 5</t>
  </si>
  <si>
    <t>15658</t>
  </si>
  <si>
    <t>EPLERENON</t>
  </si>
  <si>
    <t>203055</t>
  </si>
  <si>
    <t>EPLERENON SANDOZ</t>
  </si>
  <si>
    <t>50MG TBL FLM 30</t>
  </si>
  <si>
    <t>HYDROCHLOROTHIAZID A KALIUM ŠETŘÍCÍ DIURETIKA</t>
  </si>
  <si>
    <t>47478</t>
  </si>
  <si>
    <t>LORADUR MITE</t>
  </si>
  <si>
    <t>2,5MG/25MG TBL NOB 50</t>
  </si>
  <si>
    <t>HYDROKORTISON A ANTIBIOTIKA</t>
  </si>
  <si>
    <t>173196</t>
  </si>
  <si>
    <t>PIMAFUCORT</t>
  </si>
  <si>
    <t>10MG/G+10MG/G+3,5MG/G CRM 15G</t>
  </si>
  <si>
    <t>CHOLEKALCIFEROL</t>
  </si>
  <si>
    <t>12023</t>
  </si>
  <si>
    <t>0,5MG/ML POR GTT SOL 1X10ML</t>
  </si>
  <si>
    <t>17121</t>
  </si>
  <si>
    <t>LANZUL</t>
  </si>
  <si>
    <t>30MG CPS DUR 28</t>
  </si>
  <si>
    <t>LORATADIN</t>
  </si>
  <si>
    <t>53639</t>
  </si>
  <si>
    <t>FLONIDAN</t>
  </si>
  <si>
    <t>MAGNESIUM-LAKTÁT</t>
  </si>
  <si>
    <t>186334</t>
  </si>
  <si>
    <t>MAGNESIUM LACTATE BIOMEDICA</t>
  </si>
  <si>
    <t>500MG TBL NOB 100</t>
  </si>
  <si>
    <t>208206</t>
  </si>
  <si>
    <t>850MG TBL FLM 120 II</t>
  </si>
  <si>
    <t>METHYLDOPA (LEVOTOČIVÁ)</t>
  </si>
  <si>
    <t>1328</t>
  </si>
  <si>
    <t>250MG TBL NOB 50</t>
  </si>
  <si>
    <t>213939</t>
  </si>
  <si>
    <t>NEBILET</t>
  </si>
  <si>
    <t>115318</t>
  </si>
  <si>
    <t>20MG CPS ETD 90 II</t>
  </si>
  <si>
    <t>OXYBUTYNIN</t>
  </si>
  <si>
    <t>207076</t>
  </si>
  <si>
    <t>UROXAL</t>
  </si>
  <si>
    <t>5MG TBL NOB 60</t>
  </si>
  <si>
    <t>PREDNISON</t>
  </si>
  <si>
    <t>2963</t>
  </si>
  <si>
    <t>PREDNISON LÉČIVA</t>
  </si>
  <si>
    <t>20MG TBL NOB 20</t>
  </si>
  <si>
    <t>145583</t>
  </si>
  <si>
    <t>ROSUMOP</t>
  </si>
  <si>
    <t>189675</t>
  </si>
  <si>
    <t>80MG/25MG TBL FLM 100</t>
  </si>
  <si>
    <t>TRIAMCINOLON</t>
  </si>
  <si>
    <t>2829</t>
  </si>
  <si>
    <t>TRIAMCINOLON LÉČIVA UNG</t>
  </si>
  <si>
    <t>1MG/G UNG 10G</t>
  </si>
  <si>
    <t>233478</t>
  </si>
  <si>
    <t>240MG TBL PRO 30</t>
  </si>
  <si>
    <t>193741</t>
  </si>
  <si>
    <t>2,5MG TBL FLM 168</t>
  </si>
  <si>
    <t>190970</t>
  </si>
  <si>
    <t>10MG/2,5MG/5MG TBL FLM 90(3X30)</t>
  </si>
  <si>
    <t>179333</t>
  </si>
  <si>
    <t>DORETA</t>
  </si>
  <si>
    <t>75MG/650MG TBL FLM 90 I</t>
  </si>
  <si>
    <t>138847</t>
  </si>
  <si>
    <t>37,5MG/325MG TBL FLM 90 I</t>
  </si>
  <si>
    <t>213255</t>
  </si>
  <si>
    <t>5MG/5MG TBL FLM 30</t>
  </si>
  <si>
    <t>184245</t>
  </si>
  <si>
    <t>75MCG TBL NOB 100</t>
  </si>
  <si>
    <t>Jiná</t>
  </si>
  <si>
    <t>*2091</t>
  </si>
  <si>
    <t>Jiný</t>
  </si>
  <si>
    <t>50316</t>
  </si>
  <si>
    <t>20MG TBL FLM 30X1</t>
  </si>
  <si>
    <t>204690</t>
  </si>
  <si>
    <t>147089</t>
  </si>
  <si>
    <t>APO-ATORVASTATIN</t>
  </si>
  <si>
    <t>233600</t>
  </si>
  <si>
    <t>CHLORID DRASELNÝ</t>
  </si>
  <si>
    <t>200935</t>
  </si>
  <si>
    <t>1G TBL PRO 30</t>
  </si>
  <si>
    <t>48261</t>
  </si>
  <si>
    <t>3300IU/G+250IU/G DRM PLV ADS 1X20G</t>
  </si>
  <si>
    <t>KLARITHROMYCIN</t>
  </si>
  <si>
    <t>216199</t>
  </si>
  <si>
    <t>KLACID</t>
  </si>
  <si>
    <t>500MG TBL FLM 14</t>
  </si>
  <si>
    <t>119697</t>
  </si>
  <si>
    <t>0,5MG TBL OBD 20</t>
  </si>
  <si>
    <t>125114</t>
  </si>
  <si>
    <t>100MG TBL NOB 60(3X20)</t>
  </si>
  <si>
    <t>MĚKKÝ PARAFIN A TUKOVÉ PRODUKTY</t>
  </si>
  <si>
    <t>218886</t>
  </si>
  <si>
    <t>LIPOBASE</t>
  </si>
  <si>
    <t>CRM 100G</t>
  </si>
  <si>
    <t>NAFTIDROFURYL</t>
  </si>
  <si>
    <t>66015</t>
  </si>
  <si>
    <t>53761</t>
  </si>
  <si>
    <t>157254</t>
  </si>
  <si>
    <t>OMEPRAZOL ACTAVIS</t>
  </si>
  <si>
    <t>20MG CPS ETD 30</t>
  </si>
  <si>
    <t>192340</t>
  </si>
  <si>
    <t>2MG TBL NOB 100 I</t>
  </si>
  <si>
    <t>146894</t>
  </si>
  <si>
    <t>10MG TBL FLM 20</t>
  </si>
  <si>
    <t>190958</t>
  </si>
  <si>
    <t>5MG/1,25MG/5MG TBL FLM 30</t>
  </si>
  <si>
    <t>206512</t>
  </si>
  <si>
    <t>TONANDA</t>
  </si>
  <si>
    <t>8MG/5MG/2,5MG TBL NOB 30</t>
  </si>
  <si>
    <t>203097</t>
  </si>
  <si>
    <t>875MG/125MG TBL FLM 21</t>
  </si>
  <si>
    <t>46692</t>
  </si>
  <si>
    <t>75MCG TBL NOB 100 II</t>
  </si>
  <si>
    <t>87018</t>
  </si>
  <si>
    <t>ATORIS</t>
  </si>
  <si>
    <t>141036</t>
  </si>
  <si>
    <t>TROMBEX</t>
  </si>
  <si>
    <t>75MG TBL FLM 90</t>
  </si>
  <si>
    <t>155781</t>
  </si>
  <si>
    <t>100MG/50MG TBL NOB 50</t>
  </si>
  <si>
    <t>148076</t>
  </si>
  <si>
    <t>12494</t>
  </si>
  <si>
    <t>AUGMENTIN 1 G</t>
  </si>
  <si>
    <t>875MG/125MG TBL FLM 14 I</t>
  </si>
  <si>
    <t>TIKAGRELOR</t>
  </si>
  <si>
    <t>167939</t>
  </si>
  <si>
    <t>BRILIQUE</t>
  </si>
  <si>
    <t>90MG TBL FLM 56 KAL I</t>
  </si>
  <si>
    <t>JINÉ KAPILÁRY STABILIZUJÍCÍ LÁTKY</t>
  </si>
  <si>
    <t>107806</t>
  </si>
  <si>
    <t>20MG TBL ENT 30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</si>
  <si>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</si>
  <si>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</si>
  <si>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</si>
  <si>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</si>
  <si>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C01EB15 - TRIMETAZIDIN</t>
  </si>
  <si>
    <t>C10AA07 - ROSUVASTATIN</t>
  </si>
  <si>
    <t>C08DA01 - VERAPAMIL</t>
  </si>
  <si>
    <t>C09DA07 - TELMISARTAN A DIURETIKA</t>
  </si>
  <si>
    <t>C09DB04 - TELMISARTAN A AMLODIPIN</t>
  </si>
  <si>
    <t>C09BX01 - PERINDOPRIL, AMLODIPIN A INDAPAMID</t>
  </si>
  <si>
    <t>A02BC03 - LANSOPRAZOL</t>
  </si>
  <si>
    <t>A03FA07 - ITOPRIDUM</t>
  </si>
  <si>
    <t>N06AB04 - CITALOPRAM</t>
  </si>
  <si>
    <t>C08CA08 - NITRENDIPIN</t>
  </si>
  <si>
    <t>B01AF02 - APIXABAN</t>
  </si>
  <si>
    <t>C09CA01 - LOSARTAN</t>
  </si>
  <si>
    <t>C07AB05 - BETAXOLOL</t>
  </si>
  <si>
    <t>A10BB12 - GLIMEPIRID</t>
  </si>
  <si>
    <t>R06AX13 - LORATADIN</t>
  </si>
  <si>
    <t>C01BC03 - PROPAFENON</t>
  </si>
  <si>
    <t>C08CA13 - LERKANIDIPIN</t>
  </si>
  <si>
    <t>A10BA02 - METFORMIN</t>
  </si>
  <si>
    <t>C10AX09 - EZETIMIB</t>
  </si>
  <si>
    <t>C09BA05 - RAMIPRIL A DIURETIKA</t>
  </si>
  <si>
    <t>C10AA07</t>
  </si>
  <si>
    <t>C01BC03</t>
  </si>
  <si>
    <t>C08CA08</t>
  </si>
  <si>
    <t>C08CA13</t>
  </si>
  <si>
    <t>C09DA07</t>
  </si>
  <si>
    <t>C09DB04</t>
  </si>
  <si>
    <t>C09BX01</t>
  </si>
  <si>
    <t>C10AX09</t>
  </si>
  <si>
    <t>A02BC03</t>
  </si>
  <si>
    <t>A10BB12</t>
  </si>
  <si>
    <t>C01EB15</t>
  </si>
  <si>
    <t>C07AB05</t>
  </si>
  <si>
    <t>C08DA01</t>
  </si>
  <si>
    <t>C09BA05</t>
  </si>
  <si>
    <t>C09CA01</t>
  </si>
  <si>
    <t>N06AB04</t>
  </si>
  <si>
    <t>B01AF02</t>
  </si>
  <si>
    <t>A03FA07</t>
  </si>
  <si>
    <t>A10BA02</t>
  </si>
  <si>
    <t>R06AX13</t>
  </si>
  <si>
    <t>Přehled plnění PL - Preskripce léčivých přípravků - orientační přehled</t>
  </si>
  <si>
    <t>50115003 - TEP (Z518)</t>
  </si>
  <si>
    <t>50115004 - IUTN - kovové (Z506)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</si>
  <si>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</si>
  <si>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</si>
  <si>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</si>
  <si>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</si>
  <si>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</si>
  <si>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50115062 - ZPr - materiál hemodialýza (Z525)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</si>
  <si>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</si>
  <si>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</si>
  <si>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</si>
  <si>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</si>
  <si>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</si>
  <si>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</si>
  <si>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</si>
  <si>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50115089 - ZPr - katetry PICC/MIDLINE (Z554)</t>
  </si>
  <si>
    <t>5015</t>
  </si>
  <si>
    <t>KCHIR: lůžkové oddělení ECMO</t>
  </si>
  <si>
    <t>KCHIR: lůžkové oddělení ECMO Celkem</t>
  </si>
  <si>
    <t>5071</t>
  </si>
  <si>
    <t>KCHIR: PICC tým</t>
  </si>
  <si>
    <t>KCHIR: PICC tým Celkem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</si>
  <si>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</si>
  <si>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</si>
  <si>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</si>
  <si>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</si>
  <si>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</si>
  <si>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</si>
  <si>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DG388</t>
  </si>
  <si>
    <t>Játrový bujon (10ml)- šroubovací uzávěr</t>
  </si>
  <si>
    <t>50115050</t>
  </si>
  <si>
    <t>obvazový materiál (Z502)</t>
  </si>
  <si>
    <t>ZK920</t>
  </si>
  <si>
    <t>Kanystr Info V.A.C. 500 ml pro podtlakovou terapii M8275063/1</t>
  </si>
  <si>
    <t>ZA459</t>
  </si>
  <si>
    <t>Kompresa AB 10 x 20 cm/1 ks sterilní NT savá (1230114021) 1327114021</t>
  </si>
  <si>
    <t>ZA563</t>
  </si>
  <si>
    <t>Kompresa AB 20 x 20 cm/1 ks sterilní NT savá (1230114041) 1327114041</t>
  </si>
  <si>
    <t>ZC845</t>
  </si>
  <si>
    <t>Kompresa NT 10 x 20 cm/5 ks sterilní 26621</t>
  </si>
  <si>
    <t>ZA315</t>
  </si>
  <si>
    <t>Kompresa NT 5 x 5 cm/2 ks sterilní 26501</t>
  </si>
  <si>
    <t>ZC854</t>
  </si>
  <si>
    <t>Kompresa NT 7,5 x 7,5 cm/2 ks sterilní 26510</t>
  </si>
  <si>
    <t>ZA643</t>
  </si>
  <si>
    <t>Kompresa vliwasoft 10 x 20 nesterilní á 100 ks 12070</t>
  </si>
  <si>
    <t>ZM325</t>
  </si>
  <si>
    <t>Krytí - gel Hyiodine na chronické rány á 22 g HYIODINE22 - výpadek</t>
  </si>
  <si>
    <t>ZQ158</t>
  </si>
  <si>
    <t>Krytí 7D-Fix - fixace I.V.kanyl netkaný textil a fólie sterilní 9 x 11,6 cm bal. á 100 ks (náhrada za tegaderm) 812010</t>
  </si>
  <si>
    <t>ZK405</t>
  </si>
  <si>
    <t>Krytí hemostatické gelitaspon standard 80 x 50 mm x 10 mm bal. á 10 ks A2107861</t>
  </si>
  <si>
    <t>ZC574</t>
  </si>
  <si>
    <t>Krytí hydroclean advance 4 x 8 cm (tenderwet 24 active 4 x 7 cm 6092120) bal. á 10 ks 6097642</t>
  </si>
  <si>
    <t>ZA544</t>
  </si>
  <si>
    <t>Krytí inadine nepřilnavé 5,0 x 5,0 cm 1/10 SYS01481EE</t>
  </si>
  <si>
    <t>ZA547</t>
  </si>
  <si>
    <t>Krytí inadine nepřilnavé 9,5 x 9,5 cm 1/10 SYS01512EE</t>
  </si>
  <si>
    <t>ZA417</t>
  </si>
  <si>
    <t>Krytí mastný tyl lomatuell H 10 x 20, á 10 ks, 23316</t>
  </si>
  <si>
    <t>ZQ965</t>
  </si>
  <si>
    <t>Krytí octenilin gel na rány 20 ml 121602</t>
  </si>
  <si>
    <t>ZA562</t>
  </si>
  <si>
    <t>Náplast cosmopor i. v. 6 x 8 cm bal. á 50 ks 9008054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</si>
  <si>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</si>
  <si>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</si>
  <si>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</si>
  <si>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</si>
  <si>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</si>
  <si>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</si>
  <si>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ZD104</t>
  </si>
  <si>
    <t>Náplast omniplast 10,0 cm x 10,0 m 9004472 (900535)</t>
  </si>
  <si>
    <t>ZN366</t>
  </si>
  <si>
    <t>Náplast poinjekční elastická tkaná jednotl. baleno 19 mm x 72 mm P-CURE1972ELAST</t>
  </si>
  <si>
    <t>ZL668</t>
  </si>
  <si>
    <t>Náplast silikon tape 2,5 cm x 5 m bal. á 12 ks 2770-1</t>
  </si>
  <si>
    <t>ZA329</t>
  </si>
  <si>
    <t>Obinadlo fixa crep   6 cm x 4 m 1323100102</t>
  </si>
  <si>
    <t>ZA331</t>
  </si>
  <si>
    <t>Obinadlo fixa crep 10 cm x 4 m 1323100104</t>
  </si>
  <si>
    <t>ZI975</t>
  </si>
  <si>
    <t>Pěna velká V.A.C M8275053/1</t>
  </si>
  <si>
    <t>ZA638</t>
  </si>
  <si>
    <t>Set kardio 1 bal. á 35 ks 41026</t>
  </si>
  <si>
    <t>ZA444</t>
  </si>
  <si>
    <t>Tampon nesterilní stáčený 20 x 19 cm bez RTG nití bal. á 100 ks 1320300404</t>
  </si>
  <si>
    <t>ZA593</t>
  </si>
  <si>
    <t>Tampon sterilní stáčený 20 x 20 cm / 5 ks 28003+</t>
  </si>
  <si>
    <t>ZQ569</t>
  </si>
  <si>
    <t>Vata buničitá dělená cellin 2 role / 500 ks 40 x 50 mm 1230206310</t>
  </si>
  <si>
    <t>ZA446</t>
  </si>
  <si>
    <t>Vata buničitá přířezy 20 x 30 cm 1230200129</t>
  </si>
  <si>
    <t>ZA090</t>
  </si>
  <si>
    <t>Vata buničitá přířezy 37 x 57 cm 2730152</t>
  </si>
  <si>
    <t>50115060</t>
  </si>
  <si>
    <t>ZPr - ostatní (Z503)</t>
  </si>
  <si>
    <t>ZB772</t>
  </si>
  <si>
    <t>Adaptér přechodka luer 450070</t>
  </si>
  <si>
    <t>ZD650</t>
  </si>
  <si>
    <t>Aquapak - sterilní voda 340 ml s adaptérem bal. á 20 ks 400340</t>
  </si>
  <si>
    <t>ZC751</t>
  </si>
  <si>
    <t>Čepelka skalpelová 11 BB511</t>
  </si>
  <si>
    <t>ZB771</t>
  </si>
  <si>
    <t>Držák jehly základní 450201</t>
  </si>
  <si>
    <t>ZP287</t>
  </si>
  <si>
    <t>Držák pro tlakové převodníky TCLIP05 bal. á 5 ks</t>
  </si>
  <si>
    <t>ZB851</t>
  </si>
  <si>
    <t>Elektroda EKG ARBO H66 bal. á 300 ks 31.1663.21</t>
  </si>
  <si>
    <t>ZA738</t>
  </si>
  <si>
    <t>Filtr mini spike zelený 4550242</t>
  </si>
  <si>
    <t>ZB340</t>
  </si>
  <si>
    <t>Hadička kyslíková bal. á 50 ks 41113</t>
  </si>
  <si>
    <t>ZQ249</t>
  </si>
  <si>
    <t>Hadička spojovací HS 1,8 x 1800 mm LL DEPH free 2200 180 ND</t>
  </si>
  <si>
    <t>ZB670</t>
  </si>
  <si>
    <t>Hadička spojovací tlaková biocath pr. 3,0 mm x 200 cm, bal 25 ks, PB 3320 M</t>
  </si>
  <si>
    <t>ZL717</t>
  </si>
  <si>
    <t>Kanyla introcan safety 3 modrá 22G bal. á 50 ks 4251128-01</t>
  </si>
  <si>
    <t>ZL718</t>
  </si>
  <si>
    <t>Kanyla introcan safety 3 růžová 20G bal. á 50 ks 4251130-01</t>
  </si>
  <si>
    <t>ZH493</t>
  </si>
  <si>
    <t>Katetr močový foley CH16 180605-000160</t>
  </si>
  <si>
    <t>ZC744</t>
  </si>
  <si>
    <t>Katetr močový tiemann CH16 s balonkem 5/10 ml bal. á 12 ks K02-9816-02</t>
  </si>
  <si>
    <t>ZK884</t>
  </si>
  <si>
    <t>Kohout trojcestný discofix modrý 4095111</t>
  </si>
  <si>
    <t>ZO372</t>
  </si>
  <si>
    <t>Konektor bezjehlový OptiSyte JIM:JSM4001</t>
  </si>
  <si>
    <t>ZO930</t>
  </si>
  <si>
    <t>Kontejner 100 ml PP 72/62 mm s přiloženým uzávěrem bílé víčko sterilní na tekutý materiál 75.562.105</t>
  </si>
  <si>
    <t>ZB596</t>
  </si>
  <si>
    <t>Mikronebulizér MicroMist 22F 41892</t>
  </si>
  <si>
    <t>ZF159</t>
  </si>
  <si>
    <t>Nádoba na kontaminovaný odpad 1 l 15-0002</t>
  </si>
  <si>
    <t>ZE159</t>
  </si>
  <si>
    <t>Nádoba na kontaminovaný odpad 2 l 15-0003</t>
  </si>
  <si>
    <t>ZF192</t>
  </si>
  <si>
    <t>Nádoba na kontaminovaný odpad 4 l 15-0004</t>
  </si>
  <si>
    <t>ZL105</t>
  </si>
  <si>
    <t>Nástavec pro odběr moče ke zkumavce vacuete 450251</t>
  </si>
  <si>
    <t>ZA647</t>
  </si>
  <si>
    <t>Pinzeta anatomická úzká 115 mm B397114910033</t>
  </si>
  <si>
    <t>ZL688</t>
  </si>
  <si>
    <t>Proužky Accu-Check Inform IIStrip 50 EU1 á 50 ks 05942861041</t>
  </si>
  <si>
    <t>ZA883</t>
  </si>
  <si>
    <t>Rourka rektální CH18 délka 40 cm 19-18.100</t>
  </si>
  <si>
    <t>ZB307</t>
  </si>
  <si>
    <t>Sáček náhradní 3,5 l Ureofix s posuvnou svorkou 4417543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</si>
  <si>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</si>
  <si>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</si>
  <si>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</si>
  <si>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</si>
  <si>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</si>
  <si>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</si>
  <si>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</si>
  <si>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</si>
  <si>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ZH491</t>
  </si>
  <si>
    <t>Stříkačka injekční 3-dílná 50 - 60 ml LL MRG00711</t>
  </si>
  <si>
    <t>ZN854</t>
  </si>
  <si>
    <t>Stříkačka injekční arteriální 3 ml bez jehly s heparinem bal. á 100 ks safePICO Aspirator 956-622</t>
  </si>
  <si>
    <t>ZO765</t>
  </si>
  <si>
    <t>Stříkačka injekční předplněná 0,9% NaCl 10 ml Omniflush bal. á 100 ks EM3513576</t>
  </si>
  <si>
    <t>ZB893</t>
  </si>
  <si>
    <t>Stříkačka inzulinová omnican 0,5 ml 100j s jehlou 30 G bal. á 100 ks 9151125S - povoleno pouze pro Kožní kliniku</t>
  </si>
  <si>
    <t>ZB988</t>
  </si>
  <si>
    <t>Systém hrudní drenáže Pleur-evac bal. á 6 ks pro dospělé A-6000-08LF</t>
  </si>
  <si>
    <t>ZP357</t>
  </si>
  <si>
    <t>Tyčinka vatová zvlhčující glycerín + citron bal. á 75 ks FTL-LS-15</t>
  </si>
  <si>
    <t>ZO767</t>
  </si>
  <si>
    <t>Uzávěr dezinfekční SwabCap k bezjehlovému vstupu se 70% IPA bal. á 200 ks EMSCXT3</t>
  </si>
  <si>
    <t>ZK798</t>
  </si>
  <si>
    <t>Zátka combi modrá 4495152</t>
  </si>
  <si>
    <t>ZB756</t>
  </si>
  <si>
    <t>Zkumavka 3 ml K3 edta fialová 454086</t>
  </si>
  <si>
    <t>ZB774</t>
  </si>
  <si>
    <t>Zkumavka červená 5 ml gel 456071</t>
  </si>
  <si>
    <t>ZB762</t>
  </si>
  <si>
    <t>Zkumavka červená 6 ml 456092</t>
  </si>
  <si>
    <t>ZB775</t>
  </si>
  <si>
    <t>Zkumavka koagulace modrá Quick 4 ml modrá 454329</t>
  </si>
  <si>
    <t>ZI182</t>
  </si>
  <si>
    <t>Zkumavka močová + aplikátor s chem.stabilizátorem UriSwab žlutá 802CE.A</t>
  </si>
  <si>
    <t>ZG515</t>
  </si>
  <si>
    <t>Zkumavka močová vacuette 10,5 ml bal. á 50 ks 455007</t>
  </si>
  <si>
    <t>50115063</t>
  </si>
  <si>
    <t>ZPr - vaky, sety (Z528)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</si>
  <si>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</si>
  <si>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</si>
  <si>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</si>
  <si>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</si>
  <si>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</si>
  <si>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</si>
  <si>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</si>
  <si>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</si>
  <si>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</si>
  <si>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</si>
  <si>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ZA836</t>
  </si>
  <si>
    <t>Jehla injekční 0,9 x 70 mm žlutá 4665791</t>
  </si>
  <si>
    <t>ZB556</t>
  </si>
  <si>
    <t>Jehla injekční 1,2 x 40 mm růžová 4665120</t>
  </si>
  <si>
    <t>ZQ720</t>
  </si>
  <si>
    <t>Jehla pro inzulínová pera Wellion MedFine plus, délka 6 mm (31G x 0,25 mm), bal. á 100 ks WELL106</t>
  </si>
  <si>
    <t>ZB768</t>
  </si>
  <si>
    <t>Jehla vakuová 216/38 mm zelená 450076</t>
  </si>
  <si>
    <t>50115067</t>
  </si>
  <si>
    <t>ZPr - rukavice (Z532)</t>
  </si>
  <si>
    <t>ZK475</t>
  </si>
  <si>
    <t>Rukavice operační latex s pudrem sterilní ansell, vasco surgical powderet vel. 7 6035526 (303504EU)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</si>
  <si>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</si>
  <si>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</si>
  <si>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</si>
  <si>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</si>
  <si>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</si>
  <si>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</si>
  <si>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50115079</t>
  </si>
  <si>
    <t>ZPr - internzivní péče (Z542)</t>
  </si>
  <si>
    <t>ZB751</t>
  </si>
  <si>
    <t>Hadice PVC 8/12 á 30 m P00468</t>
  </si>
  <si>
    <t>ZB171</t>
  </si>
  <si>
    <t>Maska kyslíková bal. á 50 ks 1041</t>
  </si>
  <si>
    <t>ZC366</t>
  </si>
  <si>
    <t>Převodník tlakový PX260 150 cm 1 linka bal. á 10 ks (T100209A) T100209B</t>
  </si>
  <si>
    <t>ZD671</t>
  </si>
  <si>
    <t>Převodník tlakový PX2X2 dvojitý bal. á 8 ks T005074A</t>
  </si>
  <si>
    <t>ZL410</t>
  </si>
  <si>
    <t>Krytí gelové Hemagel 100 g A2681147</t>
  </si>
  <si>
    <t>ZK404</t>
  </si>
  <si>
    <t>Krytí prontosan roztok 350 ml 400416</t>
  </si>
  <si>
    <t>ZA526</t>
  </si>
  <si>
    <t>Krytí sorbalgon 10 x 10 cm bal. á 10 ks 999595</t>
  </si>
  <si>
    <t>ZP509</t>
  </si>
  <si>
    <t>Pinzeta UH sterilní I0600</t>
  </si>
  <si>
    <t>ZB757</t>
  </si>
  <si>
    <t>Zkumavka 6 ml K3 edta fialová 456036</t>
  </si>
  <si>
    <t>ZB759</t>
  </si>
  <si>
    <t>Zkumavka červená 8 ml gel 455071</t>
  </si>
  <si>
    <t>ZK476</t>
  </si>
  <si>
    <t>Rukavice operační latex s pudrem sterilní ansell, vasco surgical powderet vel. 7,5 6035534</t>
  </si>
  <si>
    <t>DG395</t>
  </si>
  <si>
    <t>Diagnostická souprava AB0 set monoklonální na 30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</si>
  <si>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</si>
  <si>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</si>
  <si>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</si>
  <si>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</si>
  <si>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</si>
  <si>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</si>
  <si>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DC959</t>
  </si>
  <si>
    <t>MEMBRÁNOVÁ SOUPRAVA  Na+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</si>
  <si>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</si>
  <si>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</si>
  <si>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</si>
  <si>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</si>
  <si>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</si>
  <si>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</si>
  <si>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ZA454</t>
  </si>
  <si>
    <t>Kompresa AB 10 x 10 cm/1 ks sterilní NT savá (1230114011) 1327114011</t>
  </si>
  <si>
    <t>ZA561</t>
  </si>
  <si>
    <t>Kompresa AB 20 x 40 cm/1 ks sterilní NT savá (1230114051) 1327114051</t>
  </si>
  <si>
    <t>ZA539</t>
  </si>
  <si>
    <t>Kompresa NT 10 x 10 cm nesterilní 06103</t>
  </si>
  <si>
    <t>ZC506</t>
  </si>
  <si>
    <t>Kompresa NT 10 x 10 cm/5 ks sterilní 1325020275</t>
  </si>
  <si>
    <t>ZA518</t>
  </si>
  <si>
    <t>Kompresa NT 7,5 x 7,5 cm nesterilní 06102</t>
  </si>
  <si>
    <t>ZE483</t>
  </si>
  <si>
    <t>Krytí D-Fix - fixace I.V. kanyl transparentní semipermeabilní s výřezem na kratší straně sterilní 6 x 9 cm bal. á 100 ks (náhrada za tegaderm) 70.700.41.071</t>
  </si>
  <si>
    <t>ZA550</t>
  </si>
  <si>
    <t>Krytí hydrogelové nu-gel 25 g bal. á 6 ks MNG425</t>
  </si>
  <si>
    <t>ZA486</t>
  </si>
  <si>
    <t>Krytí mastný tyl jelonet   5 x 5 cm á 50 ks 7403</t>
  </si>
  <si>
    <t>ZF042</t>
  </si>
  <si>
    <t>Krytí mastný tyl jelonet 10 x 10 cm á 10 ks 7404</t>
  </si>
  <si>
    <t>ZA476</t>
  </si>
  <si>
    <t>Krytí mepilex border lite 10 x 10 cm bal. á 5 ks 281300-00</t>
  </si>
  <si>
    <t>ZA317</t>
  </si>
  <si>
    <t>Krytí s mastí atrauman 5 x 5 cm bal. á 10 ks 499510</t>
  </si>
  <si>
    <t>ZA492</t>
  </si>
  <si>
    <t>Krytí suprasorb H 10 x 10 cm hydrokoloidní standard bal. á 10 ks 20403</t>
  </si>
  <si>
    <t>ZK646</t>
  </si>
  <si>
    <t>Krytí tegaderm CHG 8,5 cm x 11,5 cm na CŽK-antibakt. bal. á 25 ks 1657R</t>
  </si>
  <si>
    <t>ZI558</t>
  </si>
  <si>
    <t>Náplast curapor   7 x   5 cm 32912  (22120,  náhrada za cosmopor )</t>
  </si>
  <si>
    <t>ZA319</t>
  </si>
  <si>
    <t>Náplast durapore 2,50 cm x 9,14 m bal. á 12 ks 1538-1</t>
  </si>
  <si>
    <t>ZA418</t>
  </si>
  <si>
    <t>Náplast metaline pod TS 8 x 9 cm 23094</t>
  </si>
  <si>
    <t>ZQ117</t>
  </si>
  <si>
    <t>Náplast transparentní Airoplast cívka 2,5 cm x 9,14 m (náhrada za transpore) P-AIRO2591</t>
  </si>
  <si>
    <t>ZA318</t>
  </si>
  <si>
    <t>Náplast transpore 1,25 cm x 9,14 m 1527-0</t>
  </si>
  <si>
    <t>ZF352</t>
  </si>
  <si>
    <t>Náplast transpore bílá 2,50 cm x 9,14 m bal. á 12 ks 1534-1</t>
  </si>
  <si>
    <t>ZK759</t>
  </si>
  <si>
    <t>Náplast water resistant cosmos bal. á 20 ks (10+10) 5351233</t>
  </si>
  <si>
    <t>ZA542</t>
  </si>
  <si>
    <t>Náplast wet pruf voduvzd. 1,25 cm x 9,14 m bal. á 24 ks K00-3063C</t>
  </si>
  <si>
    <t>ZF454</t>
  </si>
  <si>
    <t>Obinadlo elastické lenkideal krátkotažné 12 cm x 5 m bal. á 10 ks 19584</t>
  </si>
  <si>
    <t>ZA589</t>
  </si>
  <si>
    <t>Tampon sterilní stáčený 30 x 30 cm / 5 ks karton á 1500 ks 28007</t>
  </si>
  <si>
    <t>ZA617</t>
  </si>
  <si>
    <t>Tampon TC-OC k ošetření dutiny ústní á 250 ks 12240</t>
  </si>
  <si>
    <t>ZD212</t>
  </si>
  <si>
    <t>Brýle kyslíkové pro dospělé 1,8 m standard 1161000/L</t>
  </si>
  <si>
    <t>ZK976</t>
  </si>
  <si>
    <t>Cévka odsávací CH12 s přerušovačem sání, délka 50 cm, P01171a</t>
  </si>
  <si>
    <t>ZK977</t>
  </si>
  <si>
    <t>Cévka odsávací CH14 s přerušovačem sání, délka 50 cm, P01173a</t>
  </si>
  <si>
    <t>ZK978</t>
  </si>
  <si>
    <t>Cévka odsávací CH16 s přerušovačem sání, délka 50 cm, P01175a</t>
  </si>
  <si>
    <t>ZQ490</t>
  </si>
  <si>
    <t>Elektroda EKG pěnová pr. 48 mm pro dospělé (ES GS48) H-108003</t>
  </si>
  <si>
    <t>ZC586</t>
  </si>
  <si>
    <t>Filtr H-V kompaktní kombinovaný sterilní přímý á 25 ks 19401</t>
  </si>
  <si>
    <t>ZB295</t>
  </si>
  <si>
    <t>Filtr iso-gard hepa čistý bal. á 20 ks 28012</t>
  </si>
  <si>
    <t>ZC777</t>
  </si>
  <si>
    <t>Filtr sací MSF 271-022-001</t>
  </si>
  <si>
    <t>ZC968</t>
  </si>
  <si>
    <t>Filtrate bag 5029011</t>
  </si>
  <si>
    <t>ZQ248</t>
  </si>
  <si>
    <t>Hadička spojovací HS 1,8 x 450 mm LL DEPH free 2200 045 ND</t>
  </si>
  <si>
    <t>ZB497</t>
  </si>
  <si>
    <t>Hadička spojovací vysokotlaká combidyn 20 cm bal. á 50 ks 5204941</t>
  </si>
  <si>
    <t>ZB311</t>
  </si>
  <si>
    <t>Kanyla ET 8,5 s manžetou bal. á 20 ks 100/199/085</t>
  </si>
  <si>
    <t>ZQ508</t>
  </si>
  <si>
    <t>Kanyla nosní OptiFlow Plus k přístroji AIRVO2, velikost M, bal. á 20 ks P06105</t>
  </si>
  <si>
    <t>ZH816</t>
  </si>
  <si>
    <t>Katetr močový foley CH14 180605-000140</t>
  </si>
  <si>
    <t>ZP163</t>
  </si>
  <si>
    <t>Konektor flocare stupňový pro sondu typu ENLock/sondu s kónusovým konektorem bal. á 30 ks 589828</t>
  </si>
  <si>
    <t>ZE018</t>
  </si>
  <si>
    <t>Kyveta k hemochron bal. 45 ks JACT-LR</t>
  </si>
  <si>
    <t>ZB102</t>
  </si>
  <si>
    <t>Láhev k odsávačce flovac 1l hadice 1,8 m á 45 ks 000-036-020</t>
  </si>
  <si>
    <t>ZC994</t>
  </si>
  <si>
    <t>Láhev náhradní hi-vac 400 ml 05.000.22.802</t>
  </si>
  <si>
    <t>ZD113</t>
  </si>
  <si>
    <t>Manžeta fixační Ute-Fix á 30 ks NKS:40-06</t>
  </si>
  <si>
    <t>ZC166</t>
  </si>
  <si>
    <t>Manžeta přetlaková 500 ml kompletní (100 051-018-803) 100 ZIT-500</t>
  </si>
  <si>
    <t>ZA904</t>
  </si>
  <si>
    <t>Mikronebulizér s maskou 41893</t>
  </si>
  <si>
    <t>ZP860</t>
  </si>
  <si>
    <t>Páska tracheostomická fixační 52 cm bal. á 5 ks 40-0005-044</t>
  </si>
  <si>
    <t>ZB302</t>
  </si>
  <si>
    <t>Rampa 3 kohouty, bal.á 20 ks, RP 3000 M</t>
  </si>
  <si>
    <t>ZB301</t>
  </si>
  <si>
    <t>Rampa 5 kohoutů bez PVC lipidorezistentní bal. á 20 ks RP 5000 M</t>
  </si>
  <si>
    <t>ZL689</t>
  </si>
  <si>
    <t>Roztok Accu-Check Performa Int´l Controls 1+2 level 04861736</t>
  </si>
  <si>
    <t>ZB249</t>
  </si>
  <si>
    <t>Sáček močový s křížovou výpustí 2000 ml s hadičkou 90 cm ZAR-TNU201601</t>
  </si>
  <si>
    <t>ZO506</t>
  </si>
  <si>
    <t>Senzor k měření cerebrální oximetrie fore-sight ELITE dual velký CS 01-07-2103</t>
  </si>
  <si>
    <t>ZC640</t>
  </si>
  <si>
    <t>Senzor k měření hemodynamiky flotrac s hadičkou 213 cm k monitoru VIGILEO MHD8R</t>
  </si>
  <si>
    <t>ZD702</t>
  </si>
  <si>
    <t>Set dialyzační Multifiltrate Ci-Ca CVVHD 1000 5039011</t>
  </si>
  <si>
    <t>ZP046</t>
  </si>
  <si>
    <t>Set dialyzační Multifiltrate PRO CiCa HD 1000 F00000463</t>
  </si>
  <si>
    <t>ZA967</t>
  </si>
  <si>
    <t>Set flocare pro enterální výživu 800 Pack Transition nový pro vaky ( APA 3386175) 586512</t>
  </si>
  <si>
    <t>ZN906</t>
  </si>
  <si>
    <t>Set Flocare pro enterální výživu Infinity Pack s konektory ENFit, kompatibilní s vaky Nutrison, pro pumpy Flocare 586514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</si>
  <si>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</si>
  <si>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</si>
  <si>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</si>
  <si>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</si>
  <si>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</si>
  <si>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</si>
  <si>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ZE146</t>
  </si>
  <si>
    <t>Souprava nebulizační uzavřená In-Line-Neb Tee Kit  bal. á 50 ks 41745</t>
  </si>
  <si>
    <t>ZB543</t>
  </si>
  <si>
    <t>Souprava odběrová tracheální na odběr sekretu G05206</t>
  </si>
  <si>
    <t>ZB873</t>
  </si>
  <si>
    <t>Souprava tracheostomická č. 8 100/561/080</t>
  </si>
  <si>
    <t>ZB303</t>
  </si>
  <si>
    <t>Spojka asymetrická 4 x 7 mm 60.21.00 (120 420)</t>
  </si>
  <si>
    <t>ZA860</t>
  </si>
  <si>
    <t>Spojka dvojitá otočná čistá á 20 ks 23412</t>
  </si>
  <si>
    <t>ZB333</t>
  </si>
  <si>
    <t>Spojka paralerní na 3 vaky-par bal. á 20 ks H3051</t>
  </si>
  <si>
    <t>ZD458</t>
  </si>
  <si>
    <t>Spojka vrapovaná roztaž.rovná 15F bal. á 50 ks 038-61-311</t>
  </si>
  <si>
    <t>ZB798</t>
  </si>
  <si>
    <t>Stříkačka injekční 2-dílná 20 ml LL Inject Solo 4606736V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</si>
  <si>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</si>
  <si>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</si>
  <si>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</si>
  <si>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</si>
  <si>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ZQ599</t>
  </si>
  <si>
    <t>Stříkačka injekční pro enterální výživu 50/60 ml NUTRICAIR ENFIT excentrická bal.á 50 ks NCE50SE</t>
  </si>
  <si>
    <t>ZQ967</t>
  </si>
  <si>
    <t>Stříkačka inzulínová 0,5 ml s jehlou 29 G sterilní bal. á 100 ks IS0529G</t>
  </si>
  <si>
    <t>ZA964</t>
  </si>
  <si>
    <t>Stříkačka janett 3-dílná 60 ml sterilní vyplachovací 050ML3CZ-CEW (MRG564)</t>
  </si>
  <si>
    <t>ZK839</t>
  </si>
  <si>
    <t>Systém hrudní drenáže Sinapi 1000 ml dlouhá trubice kontrola sání + konekto a hadicová svorka XL1000SC</t>
  </si>
  <si>
    <t>ZL333</t>
  </si>
  <si>
    <t>Systém odsávací uzavřený ET Comfortsoft CH 14 55 cm 72 hod. bal. á 50 ks 02-011-11</t>
  </si>
  <si>
    <t>ZL174</t>
  </si>
  <si>
    <t>Systém odsávací uzavřený TS Comfortsoft CH 14 30 cm 72 hod. bal. á 25 ks 02-011-05</t>
  </si>
  <si>
    <t>ZP300</t>
  </si>
  <si>
    <t>Škrtidlo se sponou pro dospělé bez latexu modré délka 400 mm 09820-B</t>
  </si>
  <si>
    <t>ZQ486</t>
  </si>
  <si>
    <t>Tyčinka vatová sterilní 14 cm po jednotlivě balená velká 1 bal/100 ks 4791911</t>
  </si>
  <si>
    <t>ZA812</t>
  </si>
  <si>
    <t>Uzávěr do katetrů 4435001</t>
  </si>
  <si>
    <t>ZB586</t>
  </si>
  <si>
    <t>Vzduchovod nosní PVC 7/9 KVS 321028 (579209)</t>
  </si>
  <si>
    <t>ZB312</t>
  </si>
  <si>
    <t>Zavaděč trach. rourek pro TR střední 5.0 - 8.0 mm á 10 ks 100/120/200</t>
  </si>
  <si>
    <t>ZP077</t>
  </si>
  <si>
    <t>Zkumavka 15 ml PP 101/16,5 mm bílý šroubový uzávěr sterilní jednotlivě balená 10362/MO/SG/CS</t>
  </si>
  <si>
    <t>ZB777</t>
  </si>
  <si>
    <t>Zkumavka červená 3,5 ml gel 454071</t>
  </si>
  <si>
    <t>ZB985</t>
  </si>
  <si>
    <t>Zkumavka močová urin-monovette s pístem 10 ml sterilní bal. á 100 ks 10.252.020</t>
  </si>
  <si>
    <t>50115062</t>
  </si>
  <si>
    <t>ZPr - materiál hemodialýza (Z525)</t>
  </si>
  <si>
    <t>ZP147</t>
  </si>
  <si>
    <t>Roztok Citra-Lock 4%, ampule 5 ml bal. á 20 ks ZZ-24060201</t>
  </si>
  <si>
    <t>ZA804</t>
  </si>
  <si>
    <t>Sáček močový ureofix s hod.diurézou 500 ml klasik s výpustí a antiref. ventilem hadička 120 cm 4417930</t>
  </si>
  <si>
    <t>ZE420</t>
  </si>
  <si>
    <t>Set hadicový pro aquarius hemofiltr HF19 AQUASET19</t>
  </si>
  <si>
    <t>ZE079</t>
  </si>
  <si>
    <t>Set transfúzní non PVC s odvzdušněním a bakteriálním filtrem ZAR-I-TS</t>
  </si>
  <si>
    <t>ZA832</t>
  </si>
  <si>
    <t>Jehla injekční 0,9 x 40 mm žlutá 4657519</t>
  </si>
  <si>
    <t>ZB769</t>
  </si>
  <si>
    <t>Jehla vakuová 206/38 mm žlutá 450077</t>
  </si>
  <si>
    <t>ZN108</t>
  </si>
  <si>
    <t>Rukavice operační latex bez pudru sterilní  PF ansell gammex vel. 8,0 330048080</t>
  </si>
  <si>
    <t>50115070</t>
  </si>
  <si>
    <t>ZPr - katetry ostatní (Z513)</t>
  </si>
  <si>
    <t>ZC637</t>
  </si>
  <si>
    <t>Katetr arteriální set Arteriofix, pro radiální přístup, 20 G/80 mm, set: katetr+zaváděcí vodič+zav. punkční jehla,  bal. á 20 ks  5206324</t>
  </si>
  <si>
    <t>ZO342</t>
  </si>
  <si>
    <t>Katetr CVC 4 lumen 8,5 Fr x 20 cm Arrow gard blue plus bal. á 5 ks CS-45854-E</t>
  </si>
  <si>
    <t>ZC218</t>
  </si>
  <si>
    <t>Katetr dialyzační 2 lumen 14,0 Fr x 15 cm CS-22142-F</t>
  </si>
  <si>
    <t>ZC212</t>
  </si>
  <si>
    <t>Katetr term.+ sheat 7 Fr AH-05050</t>
  </si>
  <si>
    <t>ZQ182</t>
  </si>
  <si>
    <t>Set dialyzační Multifiltrate Ci-Ca CVVHD k přístroji Multifltrate Pro 12, multifiltrate PRO kit CiCa HDF 1000 F00005329</t>
  </si>
  <si>
    <t>ZQ183</t>
  </si>
  <si>
    <t>Set dialyzační Multifiltrate pro univerzální heparinovou dialýzu k přístroji Multifltrate Pro 12 multifiltrate PRO kit HDF 1000 F00000461</t>
  </si>
  <si>
    <t>ZL249</t>
  </si>
  <si>
    <t>Hadice vrapovaná bal. á 50 m 038-01-228</t>
  </si>
  <si>
    <t>ZD725</t>
  </si>
  <si>
    <t>Maska aerosolová pro dospělé 032-10-006NC</t>
  </si>
  <si>
    <t>ZN621</t>
  </si>
  <si>
    <t>Nos umělý s portem pro odsávání bal. á 30 ks B0300(6000)</t>
  </si>
  <si>
    <t>ZF295</t>
  </si>
  <si>
    <t>Okruh dýchací anesteziologický 1,6 m s nízkou poddajností 038-01-130</t>
  </si>
  <si>
    <t>ZQ510</t>
  </si>
  <si>
    <t>Okruh dýchací k přístroji AIRVO2 včetně komory Plus, bal. á 20 ks P06103</t>
  </si>
  <si>
    <t>50115004</t>
  </si>
  <si>
    <t>IUTN - kovové (Z506)</t>
  </si>
  <si>
    <t>ZG486</t>
  </si>
  <si>
    <t>Dlaha sternální uzamykatelná 2.4 mm 460.019</t>
  </si>
  <si>
    <t>ZF684</t>
  </si>
  <si>
    <t>Dlaha sternální uzamykatelná 2.4 mm 460.023</t>
  </si>
  <si>
    <t>ZI132</t>
  </si>
  <si>
    <t>Dlaha sternální uzamykatelná 2.4 mm 460.045</t>
  </si>
  <si>
    <t>ZG541</t>
  </si>
  <si>
    <t>Dlaha sternální uzamykatelná 2.4 mm pro tělo sterna 460.039</t>
  </si>
  <si>
    <t>ZA819</t>
  </si>
  <si>
    <t>Dlaha sternální ZipFix bal. á 20 ks 08.501.001.20S</t>
  </si>
  <si>
    <t>ZP704</t>
  </si>
  <si>
    <t>Drát sternální ocelový s titanovým povrchem SERANOX TI průměr 0,7 mm délka 0,45 m s jehlou HRK-48 bal. 4 x 0,45 bal. á 12 MBO70146B</t>
  </si>
  <si>
    <t>ZP705</t>
  </si>
  <si>
    <t>Drát sternální ocelový s titanovým povrchem SERANOX TI průměr 0,9 mm délka 0,45 m s jehlou HRK-48 bal. 4 x 0,45 bal. á 12  MB090146B</t>
  </si>
  <si>
    <t>KC606</t>
  </si>
  <si>
    <t>chlopeň srdeční aortální mechanická REGENT SJM 21 mm, 21AGFN-756</t>
  </si>
  <si>
    <t>KC607</t>
  </si>
  <si>
    <t>chlopeň srdeční aortální mechanická REGENT SJM 23 mm 23AGFN-756</t>
  </si>
  <si>
    <t>KC609</t>
  </si>
  <si>
    <t>chlopeň srdeční aortální mechanická REGENT SJM 27 mm 27AGFN-756</t>
  </si>
  <si>
    <t>KC614</t>
  </si>
  <si>
    <t>chlopeň srdeční mitrální mechanická MASTERS SJM 27 mm 27MJ-501</t>
  </si>
  <si>
    <t>KI338</t>
  </si>
  <si>
    <t>kroužek anuloplastický MC3 Trikuspidální 32mm 4900T32</t>
  </si>
  <si>
    <t>KI340</t>
  </si>
  <si>
    <t>kroužek anuloplastický MC3 Trikuspidální 36mm 4900T36</t>
  </si>
  <si>
    <t>KI328</t>
  </si>
  <si>
    <t>kroužek anuloplastický Physio Mitrální 28mm 4450M28</t>
  </si>
  <si>
    <t>KI329</t>
  </si>
  <si>
    <t>kroužek anuloplastický Physio Mitrální 30mm 4450M30</t>
  </si>
  <si>
    <t>KC621</t>
  </si>
  <si>
    <t>mhv konduit SJM 23VAVGJ-515</t>
  </si>
  <si>
    <t>ZF686</t>
  </si>
  <si>
    <t>Šroub sternální unilock 3,0 mm 04.501.112</t>
  </si>
  <si>
    <t>ZH558</t>
  </si>
  <si>
    <t>Šroub sternální unilock 3,0 mm 04.501.114</t>
  </si>
  <si>
    <t>ZH559</t>
  </si>
  <si>
    <t>Šroub sternální unilock 3,0 mm 04.501.116</t>
  </si>
  <si>
    <t>ZH560</t>
  </si>
  <si>
    <t>Šroub sternální unilock 3,0 mm 04.501.118</t>
  </si>
  <si>
    <t>50115011</t>
  </si>
  <si>
    <t>IUTN - ostat.nákl.PZT (Z515)</t>
  </si>
  <si>
    <t>KF229</t>
  </si>
  <si>
    <t>protéza cévní gelweave valsalva 26 mm 30026ADP</t>
  </si>
  <si>
    <t>ZC839</t>
  </si>
  <si>
    <t>Protéza cévní hemashield 26/15 M00202175126P0</t>
  </si>
  <si>
    <t>ZD033</t>
  </si>
  <si>
    <t>Protéza cévní hemashield 28/15 M00202175128PO</t>
  </si>
  <si>
    <t>ZC999</t>
  </si>
  <si>
    <t>Protéza cévní hemashield 30/15 M00202175130P0</t>
  </si>
  <si>
    <t>ZH839</t>
  </si>
  <si>
    <t>Protéza cévní hemashield gold 8/20 IGK0008-20</t>
  </si>
  <si>
    <t>ZB153</t>
  </si>
  <si>
    <t>Vosk kostní Knochenwasch 2,5 g bal. á 24 ks 1029754</t>
  </si>
  <si>
    <t>DF166</t>
  </si>
  <si>
    <t>KALIBRAČNÍ ROZTOK 2  S1830 (ABL 825)</t>
  </si>
  <si>
    <t>ZA465</t>
  </si>
  <si>
    <t>Fólie incizní raucodrape sterilní 45 x 50 cm 25445</t>
  </si>
  <si>
    <t>ZA494</t>
  </si>
  <si>
    <t>Fólie incizní rucodrape ( opraflex ) 45 x 20 cm 25443</t>
  </si>
  <si>
    <t>ZB048</t>
  </si>
  <si>
    <t>Krytí cellistyp F (fibrilar) 2,5 x 5 cm bal. á 10 ks (náhrada za okcel) 2082025</t>
  </si>
  <si>
    <t>ZN465</t>
  </si>
  <si>
    <t>Krytí rudafix transparent (náhrada za hypaifix ) 10 cm x 10 m ZAR-NOB074110</t>
  </si>
  <si>
    <t>ZP802</t>
  </si>
  <si>
    <t>Krytí tegaderm i.v. advaced pro katetry Aiic.v.Cs P.I.C.C 8,5 cm x 11,5 cm bal. á 50 ks 1685</t>
  </si>
  <si>
    <t>ZN477</t>
  </si>
  <si>
    <t>Obinadlo elastické universal 12 cm x 5 m 1323100314</t>
  </si>
  <si>
    <t>ZF080</t>
  </si>
  <si>
    <t>Rouška břišní 17 nití s kroužkem na tkanici 12 x 47 cm bal. á 50 ks 1230100311</t>
  </si>
  <si>
    <t>ZQ744</t>
  </si>
  <si>
    <t>Rouška břišní s RTG kontrastem a tkanicí 100% bavlna 4 vrstvy nepředepraný 12 x 47 cm / 5 ks karton á 150 ks 37705</t>
  </si>
  <si>
    <t>ZA577</t>
  </si>
  <si>
    <t>Set rouškovací Certofix pro CVC bal á 10 ks 291832</t>
  </si>
  <si>
    <t>ZQ114</t>
  </si>
  <si>
    <t>Steh náplasťový pevný Pharmastrip 4 mm x 76mm 1 obálka á 8 stehů bal. á 100 obálek (náhrada za steri-strip) P-PHST476</t>
  </si>
  <si>
    <t>ZQ660</t>
  </si>
  <si>
    <t>Systém na uzavírání pooperačních ran Prevana pro podtlakovou terapii V.A.C., vel. 20 cm PRE1055/1</t>
  </si>
  <si>
    <t>ZA502</t>
  </si>
  <si>
    <t>Tampon nesterilní stáčený 30 x 60 cm 1320300406</t>
  </si>
  <si>
    <t>ZC752</t>
  </si>
  <si>
    <t>Čepelka skalpelová 15 BB515</t>
  </si>
  <si>
    <t>ZC754</t>
  </si>
  <si>
    <t>Čepelka skalpelová 21 BB521</t>
  </si>
  <si>
    <t>ZI655</t>
  </si>
  <si>
    <t>Difuzér plynový pro mimotělní oběh P8020/00</t>
  </si>
  <si>
    <t>ZA759</t>
  </si>
  <si>
    <t>Drén redon CH10 50 cm U2111000</t>
  </si>
  <si>
    <t>ZC129</t>
  </si>
  <si>
    <t>Elektroda defibrilační pro dospělé QC 11996-000091</t>
  </si>
  <si>
    <t>ZB424</t>
  </si>
  <si>
    <t>Elektroda EKG H34SG 31.1946.21</t>
  </si>
  <si>
    <t>ZA932</t>
  </si>
  <si>
    <t>Elektroda neutrální ke koagulaci bal. á 50 ks E7509</t>
  </si>
  <si>
    <t>ZD945</t>
  </si>
  <si>
    <t>Filtr antibakteriální a virový 1344000S</t>
  </si>
  <si>
    <t>ZB668</t>
  </si>
  <si>
    <t>Hadička spojovací tlaková biocath pr. 1,0 mm x   50 cm á 40 ks PB 3105 M</t>
  </si>
  <si>
    <t>ZA689</t>
  </si>
  <si>
    <t>Hadička spojovací tlaková biocath pr. 1,0 mm x 150 cm, bal.á 40 ks,  PB 3115 M</t>
  </si>
  <si>
    <t>ZG129</t>
  </si>
  <si>
    <t>Hlavice biomedicus M422204A - zakázková výroba</t>
  </si>
  <si>
    <t>ZG001</t>
  </si>
  <si>
    <t>Husí krk expandi-flex s dvojtou otočnou spojkou á 30 ks 22531</t>
  </si>
  <si>
    <t>ZM839</t>
  </si>
  <si>
    <t>Kanyla do safény Free flow bal. á 20 ks 30022</t>
  </si>
  <si>
    <t>ZM232</t>
  </si>
  <si>
    <t>Kanyla ECMO femorální arteriální 15 Fr BE-PAS1515 JH104.7280</t>
  </si>
  <si>
    <t>ZM233</t>
  </si>
  <si>
    <t>Kanyla ECMO femorální arteriální 17 Fr BE-PAS1715 JH10.47281</t>
  </si>
  <si>
    <t>ZM234</t>
  </si>
  <si>
    <t>Kanyla ECMO femorální arteriální 19 Fr BE-PAS1915 JH104.7282</t>
  </si>
  <si>
    <t>ZM236</t>
  </si>
  <si>
    <t>Kanyla ECMO femorální venózní 23 Fr BE-PVL2355 JH10.47295</t>
  </si>
  <si>
    <t>ZM237</t>
  </si>
  <si>
    <t>Kanyla ECMO femorální venózní 25 Fr BE-PVL2555 JH104.7296</t>
  </si>
  <si>
    <t>ZD261</t>
  </si>
  <si>
    <t>Kanyla ET 7,0 s manžetou bal. á 20 ks 100/199/070</t>
  </si>
  <si>
    <t>ZM316</t>
  </si>
  <si>
    <t>Kanyla femorální arteriální 16 FR se zavaděčem OPTI16</t>
  </si>
  <si>
    <t>ZM317</t>
  </si>
  <si>
    <t>Kanyla femorální arteriální 18 FR se zavaděčem OPTI18</t>
  </si>
  <si>
    <t>ZQ325</t>
  </si>
  <si>
    <t>Kanyla femorální arteriální 20 FR se zavaděčem OPTI20</t>
  </si>
  <si>
    <t>ZQ326</t>
  </si>
  <si>
    <t>Kanyla femorální arteriální 22 FR se zavaděčem OPTI22</t>
  </si>
  <si>
    <t>ZB365</t>
  </si>
  <si>
    <t>Kanyla k oxygenátoru aortální glide 21Fr á 10 ks EZC21TA</t>
  </si>
  <si>
    <t>ZB493</t>
  </si>
  <si>
    <t>Kanyla k oxygenátoru aortální glide 24Fr á 10 ks EZC24TA</t>
  </si>
  <si>
    <t>ZM697</t>
  </si>
  <si>
    <t>Kanyla perfuzní cvent - standart aortic root 7 Fr/14 cm  bal. á 20 ks 20014</t>
  </si>
  <si>
    <t>ZP974</t>
  </si>
  <si>
    <t>Kanyla perfuzní koronární kardioplegická 20Fr se zavaděčem Left vent cateter bal. á 20 ks 12002</t>
  </si>
  <si>
    <t>ZA257</t>
  </si>
  <si>
    <t>Kanyla retrográdní kardioplegická balón hladký bez zvrásnění bal. á 10 ks RC2014MIBB</t>
  </si>
  <si>
    <t>ZF483</t>
  </si>
  <si>
    <t>Kanyla tracheoskopická VivaSight 37F DL DLVT37L</t>
  </si>
  <si>
    <t>ZF018</t>
  </si>
  <si>
    <t>Kanyla vasofix 16G šedá safety 4269179S-01</t>
  </si>
  <si>
    <t>ZD980</t>
  </si>
  <si>
    <t>Kanyla vasofix 18G zelená safety 4269136S-01</t>
  </si>
  <si>
    <t>ZD809</t>
  </si>
  <si>
    <t>Kanyla vasofix 20G růžová safety 4269110S-01</t>
  </si>
  <si>
    <t>ZB074</t>
  </si>
  <si>
    <t>Kanyla venózní dvoustupňová 29/29/29Fr VAVD á 10 ks TF292902A</t>
  </si>
  <si>
    <t>ZN699</t>
  </si>
  <si>
    <t>Kanyla venózní femorální 18F 55 cm 3/8 VFEM018</t>
  </si>
  <si>
    <t>ZP600</t>
  </si>
  <si>
    <t>Kanyla venózní perfuzní jednostupňová ohebná DLP 24Fr bal. á 10 ks 68124</t>
  </si>
  <si>
    <t>ZP602</t>
  </si>
  <si>
    <t>Kanyla venózní perfuzní jednostupňová ohebná DLP 28Fr bal. á 10 ks 68128</t>
  </si>
  <si>
    <t>ZA161</t>
  </si>
  <si>
    <t>Katetr CVC vysokoprůtokový bal. á 10 ks CI09800</t>
  </si>
  <si>
    <t>ZA709</t>
  </si>
  <si>
    <t>Katetr močový foley 22CH bal. á 12 ks 1575-02</t>
  </si>
  <si>
    <t>ZG134</t>
  </si>
  <si>
    <t>Katetr močový nelaton pro měření teploty CH14 bal. á 5 ks 179360-000140</t>
  </si>
  <si>
    <t>ZA160</t>
  </si>
  <si>
    <t>Katetr multi lumen 9 Fr/10 cm SI-21142</t>
  </si>
  <si>
    <t>KJ678</t>
  </si>
  <si>
    <t>Kleště ablační bipolární Cardioblate - Gemini 4926</t>
  </si>
  <si>
    <t>ZD920</t>
  </si>
  <si>
    <t>Klip HORIZON S-WIDE červený  30 x 6 bal. á 180 ks 1201</t>
  </si>
  <si>
    <t>ZP078</t>
  </si>
  <si>
    <t>Kontejner 25 ml PP šroubový sterilní uzávěr 2680/EST/SG</t>
  </si>
  <si>
    <t>ZB164</t>
  </si>
  <si>
    <t>Kyveta k hemochron ACT+  bal. 45 ks JACT+</t>
  </si>
  <si>
    <t>ZB103</t>
  </si>
  <si>
    <t>Láhev k odsávačce flovac 2l hadice 1,8 m 000-036-021</t>
  </si>
  <si>
    <t>ZB553</t>
  </si>
  <si>
    <t>Láhev redon hi-vac 400 ml-kompletní 05.000.22.803</t>
  </si>
  <si>
    <t>ZI123</t>
  </si>
  <si>
    <t>Lepidlo tkáňové 10 ml BioGlue BG3510-5-G</t>
  </si>
  <si>
    <t>ZM333</t>
  </si>
  <si>
    <t>Lepidlo tkáňové 4 ml coseal premix 934074</t>
  </si>
  <si>
    <t>ZN403</t>
  </si>
  <si>
    <t>List pilový ke sternální pile HALL 50 5059-532</t>
  </si>
  <si>
    <t>ZB296</t>
  </si>
  <si>
    <t>Mikroskalpel Stab Blade/Tip 22,5° Straig bal. á 6 ks 72-2202</t>
  </si>
  <si>
    <t>ZK679</t>
  </si>
  <si>
    <t>Nádoba na kontaminovaný odpad SC 60 l jednoduché víko,zámek 2021800411502(I005430006)</t>
  </si>
  <si>
    <t>KH587</t>
  </si>
  <si>
    <t>ofuk Blow mister 22150</t>
  </si>
  <si>
    <t>KI947</t>
  </si>
  <si>
    <t>oxygenátor terumo Capiox včetně hadicového setu CX-CZ091X</t>
  </si>
  <si>
    <t>ZB357</t>
  </si>
  <si>
    <t>Pásek adapter coronary perfusion typ Y bal. 20 ks 10004</t>
  </si>
  <si>
    <t>ZB009</t>
  </si>
  <si>
    <t>Plyn kalibrační A k CDI  506 TY 79 R 344</t>
  </si>
  <si>
    <t>ZA945</t>
  </si>
  <si>
    <t>Plyn kalibrační B k CDI 507 TY 27 S 008</t>
  </si>
  <si>
    <t>ZD295</t>
  </si>
  <si>
    <t>Podložka cortex 1 120 x 80 mm(2) + 60 x 40 mm(4) bal. á 6 ks 101-0000</t>
  </si>
  <si>
    <t>ZM096</t>
  </si>
  <si>
    <t>Poduška adhezivní samolepící na čištění koncovek nástrojů bal. á 100 ks sterilní AL-40</t>
  </si>
  <si>
    <t>KH586</t>
  </si>
  <si>
    <t>polohovač Starfish EVO HP3000</t>
  </si>
  <si>
    <t>ZC940</t>
  </si>
  <si>
    <t>Pumpa centrifugální 050-300-000</t>
  </si>
  <si>
    <t>ZM305</t>
  </si>
  <si>
    <t>Punch aortální jednorázový 15 cm délka 3,6 mm bal. á 6 ks DP- 36K</t>
  </si>
  <si>
    <t>KC602</t>
  </si>
  <si>
    <t>Sada stabilizační acrobat k operacím na bijícím sdci (mimotělní oběh) axius blower/mister  á 5 ks CB-1000</t>
  </si>
  <si>
    <t>KC599</t>
  </si>
  <si>
    <t>Sada stabilizační acrobat k operacím na bijícím srdci (mimotělní oběh) SUV OM-9000S stabilizátor</t>
  </si>
  <si>
    <t>KC600</t>
  </si>
  <si>
    <t>Sada stabilizační acrobat k operacím na bijícím srdci (mimotělní oběh) SUV sada XP-5000 polohovač</t>
  </si>
  <si>
    <t>ZG002</t>
  </si>
  <si>
    <t>Sání perikardiální SU 29602</t>
  </si>
  <si>
    <t>ZB532</t>
  </si>
  <si>
    <t>Senzor level 95133 bal. á 100 ks SC-23-27-41</t>
  </si>
  <si>
    <t>KG695</t>
  </si>
  <si>
    <t>set hadicový pro mimotělní oběh pro kardioplegii LGTMEH32780</t>
  </si>
  <si>
    <t>KI533</t>
  </si>
  <si>
    <t>Set perfuzní kardioplegický Myotherm XP( M423002A)  M423002B</t>
  </si>
  <si>
    <t>KG691</t>
  </si>
  <si>
    <t>set pls ecmo dlouhodobé životní podpory (oxygenátor,centrifugační pumpa,hadicový set, přetlakový vak) 701027818</t>
  </si>
  <si>
    <t>ZC596</t>
  </si>
  <si>
    <t>Sonda do koronárních tepen 1,00 mm 007603</t>
  </si>
  <si>
    <t>ZF561</t>
  </si>
  <si>
    <t>Sonda do koronárních tepen 1,50 mm 45 cm 7604</t>
  </si>
  <si>
    <t>KL359</t>
  </si>
  <si>
    <t>Sonda kryoablační Cardioblade CryoFflex 10 ke generátoru CryoFlex Panel 65CS1 60SF2-005</t>
  </si>
  <si>
    <t>ZM727</t>
  </si>
  <si>
    <t>Spojka 3/8 - 3/8 s luerem bal. á 25 ks MEGK3H4400</t>
  </si>
  <si>
    <t>ZB323</t>
  </si>
  <si>
    <t>Spojka Dideco D652 RAC. 1/4+L.L. SC-05250</t>
  </si>
  <si>
    <t>ZM600</t>
  </si>
  <si>
    <t>Spojka flovac žlutá, bal.á 20 ks, 000-036-102</t>
  </si>
  <si>
    <t>KH172</t>
  </si>
  <si>
    <t>spojka Retroguard 3/8 x 3/8 718828200002</t>
  </si>
  <si>
    <t>ZJ573</t>
  </si>
  <si>
    <t>Spojka symetrická 7,7 mm 75103</t>
  </si>
  <si>
    <t>ZF090</t>
  </si>
  <si>
    <t>Stapler kožní 35 svorek á 6 ks 783100</t>
  </si>
  <si>
    <t>ZB796</t>
  </si>
  <si>
    <t>Stříkačka injekční 3-dílná 30 ml LL Omnifix Solo bal. á 100 ks 4617304F</t>
  </si>
  <si>
    <t>ZF186</t>
  </si>
  <si>
    <t>Stříkačka janett 2-dílná 150 ml vyplachovací balená 08151</t>
  </si>
  <si>
    <t>ZP462</t>
  </si>
  <si>
    <t>Svorka preparační Kelly GEMINI zahnutá 230mm BJ104R</t>
  </si>
  <si>
    <t>KH584</t>
  </si>
  <si>
    <t>systém tkáňový stabilizační Octopus Evolution  AS  Tissue Stabilizer TS2500</t>
  </si>
  <si>
    <t>ZB450</t>
  </si>
  <si>
    <t>Vak na transfuzi bal. á 40 ks (TGR0592) PS111EA</t>
  </si>
  <si>
    <t>ZJ278</t>
  </si>
  <si>
    <t>Zkumavka PP 10 ml sterilní bal. á 200 ks FLME21150</t>
  </si>
  <si>
    <t>ZM239</t>
  </si>
  <si>
    <t>Set ECMO zaváděcí perkutální arteriální PIK150 JH104.7385</t>
  </si>
  <si>
    <t>ZK337</t>
  </si>
  <si>
    <t>Set procedure TX175 04256</t>
  </si>
  <si>
    <t>ZN522</t>
  </si>
  <si>
    <t>Set rouškovací kardio ICHS 97069730</t>
  </si>
  <si>
    <t>ZN523</t>
  </si>
  <si>
    <t>Set rouškovací revize + chlopeň 97069729</t>
  </si>
  <si>
    <t>ZE557</t>
  </si>
  <si>
    <t>Set zaváděcí perkutální arteriální fem-flex á 5 ks PIKA</t>
  </si>
  <si>
    <t>ZE558</t>
  </si>
  <si>
    <t>Set zaváděcí perkutální venózní fem-flex á 5 ks PIKV</t>
  </si>
  <si>
    <t>50115064</t>
  </si>
  <si>
    <t>ZPr - šicí materiál (Z529)</t>
  </si>
  <si>
    <t>ZI869</t>
  </si>
  <si>
    <t>Šití cardioflon 2/0 bal. á 24 ks 91R30A</t>
  </si>
  <si>
    <t>ZI468</t>
  </si>
  <si>
    <t>Šití cardioflon 3/0 bal. á 24 ks 19R20A</t>
  </si>
  <si>
    <t>ZA911</t>
  </si>
  <si>
    <t>Šití dafilon modrý 2/0 (3) bal. á 36 ks C0932477</t>
  </si>
  <si>
    <t>ZD222</t>
  </si>
  <si>
    <t>Šití dafilon modrý 3/0 (2) bal. á 36 ks C0932469</t>
  </si>
  <si>
    <t>ZE343</t>
  </si>
  <si>
    <t>Šití gore-tex suture á 12 ks N-3202A</t>
  </si>
  <si>
    <t>ZJ183</t>
  </si>
  <si>
    <t>Šití optime 0 kožní bal. á 36 ks 18S35F</t>
  </si>
  <si>
    <t>ZJ325</t>
  </si>
  <si>
    <t>Šití optime 2/0 bal. á 36 ks 18G30H</t>
  </si>
  <si>
    <t>ZK452</t>
  </si>
  <si>
    <t>Šití optime 3/0 bal. á 36 ks 18S20K</t>
  </si>
  <si>
    <t>ZJ662</t>
  </si>
  <si>
    <t>Šití optime 3/0 bal. á 36 ks 18S20M</t>
  </si>
  <si>
    <t>ZJ661</t>
  </si>
  <si>
    <t>Šití optime 3/0 bal. á 36 ks 18S20N</t>
  </si>
  <si>
    <t>ZH325</t>
  </si>
  <si>
    <t>Šití polytresse 0 bal. á 24 ks 91R35A</t>
  </si>
  <si>
    <t>ZE694</t>
  </si>
  <si>
    <t>Šití polytresse 2 vlákno 250 cm bal. á 24 ks 91R50A</t>
  </si>
  <si>
    <t>ZI466</t>
  </si>
  <si>
    <t>Šití premicron bal. á 36 ks + podložka teflonová 6 x 3 mm C0027995</t>
  </si>
  <si>
    <t>ZM718</t>
  </si>
  <si>
    <t>Šití premicron Z/B 2/0 (3) bal. á 6 ks M0027756</t>
  </si>
  <si>
    <t>ZB150</t>
  </si>
  <si>
    <t>Šití premicron Z/B 2/0 bal. á 24 ks B0027711</t>
  </si>
  <si>
    <t>ZB149</t>
  </si>
  <si>
    <t>Šití premicron Z/B 2/0 bal. á 24 ks B0027720</t>
  </si>
  <si>
    <t>ZB609</t>
  </si>
  <si>
    <t>Šití premicron zelený 2/0 (3) bal. á 36 ks C0026026</t>
  </si>
  <si>
    <t>ZB608</t>
  </si>
  <si>
    <t>Šití premicron zelený 2/0 (3) bal. á 36 ks C0026057</t>
  </si>
  <si>
    <t>ZB700</t>
  </si>
  <si>
    <t>Šití premicron zelený 2/0 (3) bal. á 36 ks C0026906</t>
  </si>
  <si>
    <t>ZB610</t>
  </si>
  <si>
    <t>Šití premicron zelený 3/0 (2) bal. á 36 ks C0026005</t>
  </si>
  <si>
    <t>ZB145</t>
  </si>
  <si>
    <t>Šití premicron zelený 3/0 (2) bal. á 36 ks C0026815</t>
  </si>
  <si>
    <t>ZQ193</t>
  </si>
  <si>
    <t>Šití premicron zelený/ bílý 2/0  8 x 75 cm 2 x HR17 bal. á 6 ks M0027775</t>
  </si>
  <si>
    <t>ZQ194</t>
  </si>
  <si>
    <t>Šití premicron zelený/ bílý 2/0  8 x 90 cm 2 x HR26 bal. á 6 ks M0027713</t>
  </si>
  <si>
    <t>ZB280</t>
  </si>
  <si>
    <t>Šití prolene bl 2-0 bal. á 12 ks W8937</t>
  </si>
  <si>
    <t>ZB617</t>
  </si>
  <si>
    <t>Šití prolene bl 4-0 bal. á 12 ks W8761</t>
  </si>
  <si>
    <t>ZM716</t>
  </si>
  <si>
    <t>Šití prolene bl 4-0 s 20j VISI Black bal. á 12 ks W8340</t>
  </si>
  <si>
    <t>ZA249</t>
  </si>
  <si>
    <t>Šití prolene bl 5-0 bal. á 12 ks W8556</t>
  </si>
  <si>
    <t>ZF429</t>
  </si>
  <si>
    <t>Šití prolene bl 5-0 bal. á 12 ks W8710</t>
  </si>
  <si>
    <t>ZH803</t>
  </si>
  <si>
    <t>Šití prolene bl 6-0 bal. á 12 ks W8597</t>
  </si>
  <si>
    <t>ZB537</t>
  </si>
  <si>
    <t>Šití prolene bl 7-0 bal. á 36 ks EH8020H</t>
  </si>
  <si>
    <t>ZP940</t>
  </si>
  <si>
    <t>Šití Prolene Hemo Blu 4-0 90 cm 2 x SH-1 HS bal. á 36 ks HS6855H</t>
  </si>
  <si>
    <t>ZP939</t>
  </si>
  <si>
    <t>Šití seracor 2/0 2x HR-17, 8 x 90 cm bal. á 6 ks HN1Q</t>
  </si>
  <si>
    <t>ZB866</t>
  </si>
  <si>
    <t>Šití steel 7 - drát ocelový bal. á 12 ks M624G</t>
  </si>
  <si>
    <t>ZB165</t>
  </si>
  <si>
    <t>Šití steelex elec elektroda 3/0 (2) á 36 ks C0992070</t>
  </si>
  <si>
    <t>ZB490</t>
  </si>
  <si>
    <t>Jehla chirurgická 0,6 x 22 Pb6</t>
  </si>
  <si>
    <t>ZA360</t>
  </si>
  <si>
    <t>Jehla sterican 0,5 x 25 mm oranžová 9186158</t>
  </si>
  <si>
    <t>ZK683</t>
  </si>
  <si>
    <t>Rukavice operační latex bez pudru chlorované sterilní ansell gammex PF sensitive vel. 7,0 bal. á 50 párů 330051070</t>
  </si>
  <si>
    <t>ZF431</t>
  </si>
  <si>
    <t>Rukavice operační latex bez pudru chlorované sterilní ansell gammex PF sensitive vel. 7,5 bal. á 50 párů 330051075</t>
  </si>
  <si>
    <t>ZF432</t>
  </si>
  <si>
    <t>Rukavice operační latex bez pudru chlorované sterilní ansell gammex PF sensitive vel. 8,0 bal. á 50 párů 330051080</t>
  </si>
  <si>
    <t>ZN130</t>
  </si>
  <si>
    <t>Rukavice operační latex bez pudru sterilní  PF ansell gammex vel. 6,0 330048060</t>
  </si>
  <si>
    <t>ZN041</t>
  </si>
  <si>
    <t>Rukavice operační latex bez pudru sterilní  PF ansell gammex vel. 6,5 330048065</t>
  </si>
  <si>
    <t>ZN126</t>
  </si>
  <si>
    <t>Rukavice operační latex bez pudru sterilní  PF ansell gammex vel. 7,0 330048070</t>
  </si>
  <si>
    <t>ZN125</t>
  </si>
  <si>
    <t>Rukavice operační latex bez pudru sterilní  PF ansell gammex vel.7,5 330048075</t>
  </si>
  <si>
    <t>ZP949</t>
  </si>
  <si>
    <t>Rukavice vyšetřovací nitril basic bez pudru modré XL bal. á 170 ks 44753</t>
  </si>
  <si>
    <t>KK011</t>
  </si>
  <si>
    <t>absorbér Cytosorb 1500-0100-11</t>
  </si>
  <si>
    <t>KK013</t>
  </si>
  <si>
    <t>absorbér Cytosorb 1500-1100-11</t>
  </si>
  <si>
    <t>KK008</t>
  </si>
  <si>
    <t>absorbér Cytosorb 300 ml 30-0021</t>
  </si>
  <si>
    <t>ZB536</t>
  </si>
  <si>
    <t>Katetr arteriální 20 G/1,1 x 45 mm bal. á 25 ks 682245</t>
  </si>
  <si>
    <t>ZA199</t>
  </si>
  <si>
    <t>Katetr CVC 3 lumen 7 Fr x 16 cm bal. á 5 ks NM-22703</t>
  </si>
  <si>
    <t>ZA191</t>
  </si>
  <si>
    <t>Katetr CVC 3 lumen 7 Fr x 21 cm bal. á 5 ks ML-00703</t>
  </si>
  <si>
    <t>ZC630</t>
  </si>
  <si>
    <t>Katetr CVC 3 lumen 8,5 Fr x 16 cm bal. á 5 ks NM-12853</t>
  </si>
  <si>
    <t>ZA232</t>
  </si>
  <si>
    <t>Katetr fogarty okluzní 80 cm, 14F 62080814F</t>
  </si>
  <si>
    <t>ZM844</t>
  </si>
  <si>
    <t>Katetr hrudní bez trokaru 30/10,0 bal. á 25 ks 21030</t>
  </si>
  <si>
    <t>ZB485</t>
  </si>
  <si>
    <t>Katetr radioablační AT-OLL2</t>
  </si>
  <si>
    <t>ZA211</t>
  </si>
  <si>
    <t>oběh mimotělní Shunt sensor k monitoru krevních plynů CDI (čidlo pro CDI500) 510H</t>
  </si>
  <si>
    <t>KG690</t>
  </si>
  <si>
    <t>set pro endoskopický odběr žilního štěpu vasoview hemopro pro by-pass ous C-VH-3000-W</t>
  </si>
  <si>
    <t>ZE312</t>
  </si>
  <si>
    <t>Shunt intrakoronární 1,25 mm á 5 ks (MEDPROGRESS) 31125</t>
  </si>
  <si>
    <t>ZB325</t>
  </si>
  <si>
    <t>Shunt intrakoronární 1,50 mm á 5 ks (MEDPROGRESS) 31150</t>
  </si>
  <si>
    <t>KJ878</t>
  </si>
  <si>
    <t>stentgraft aortální hrudní Thoraflex vč. 4 cévních protéz na aortálním oblouku 100 mm x pr. 28 mm, protéza pr. 26 mm THP2628x100</t>
  </si>
  <si>
    <t>ZE715</t>
  </si>
  <si>
    <t>Hadice silikon 1 x 1,8 mm á 25 m MPI:880001</t>
  </si>
  <si>
    <t>ZC728</t>
  </si>
  <si>
    <t>Hadice silikon 1,5 x 3 m á 25 m 34.000.00.101</t>
  </si>
  <si>
    <t>ZH789</t>
  </si>
  <si>
    <t>Okruh dýchací anesteziologický 22 mm Compact II 2 l vak 2154000</t>
  </si>
  <si>
    <t>ZB916</t>
  </si>
  <si>
    <t>Okruh dýchací anesteziologický univerzální 1,6 m 2900</t>
  </si>
  <si>
    <t>50115080</t>
  </si>
  <si>
    <t>ZPr - staplery, extraktory, endoskop.mat. (Z523)</t>
  </si>
  <si>
    <t>KD034</t>
  </si>
  <si>
    <t>basx kit cholecystekt á 5 ks RLA004A</t>
  </si>
  <si>
    <t>ZH403</t>
  </si>
  <si>
    <t>Krytí excilon 5 x 5 cm NT i.v. s nástřihem do kříže antiseptický bal. á 70 ks 7089</t>
  </si>
  <si>
    <t>ZL669</t>
  </si>
  <si>
    <t>Krytí tegaderm diamond 10,0 cm x 12,0 cm bal. á 50 ks 1686</t>
  </si>
  <si>
    <t>ZD616</t>
  </si>
  <si>
    <t>Set sterilní pro močovou katetrizaci+ aqua permanent 4 Mediset 753882</t>
  </si>
  <si>
    <t>ZK474</t>
  </si>
  <si>
    <t>Rukavice operační latex s pudrem sterilní ansell, vasco surgical powderet vel. 6,5 6035518 (303503)</t>
  </si>
  <si>
    <t>50115089</t>
  </si>
  <si>
    <t>ZPr - katetry PICC/MIDLINE (Z554)</t>
  </si>
  <si>
    <t>ZM985</t>
  </si>
  <si>
    <t>Fixace k CVC a PICC atraumatická GripLock bal. á 100 ks 3601CVC</t>
  </si>
  <si>
    <t>ZP291</t>
  </si>
  <si>
    <t>Katetr CVC 1 lumen 4 Fr x 20 cm midline PICC Arrow set bal. á 5 ks EU-02041-ML</t>
  </si>
  <si>
    <t>ZQ179</t>
  </si>
  <si>
    <t>Katetr CVC 1 lumen 4 Fr x 50 cm PICC ARROW Interventional Radiology set tlakový EU-25041-IR</t>
  </si>
  <si>
    <t>ZM983</t>
  </si>
  <si>
    <t>Katetr CVC 1 lumen 4 Fr x 55 cm PICC možnost vysokotlakého CT bal. á 5 ks MRCTP41024</t>
  </si>
  <si>
    <t>ZP293</t>
  </si>
  <si>
    <t>Katetr CVC 1 lumen 5 Fr x 50 cm PICC POWERPICC SOLO možnost vysokotlakého CT základní set (mikro zaváděcí příslušenství) 6195118</t>
  </si>
  <si>
    <t>ZP970</t>
  </si>
  <si>
    <t>Krytí tegaderm PICC/CVC fixační prostředek+ tegaderm CHG s chlorhexidin glukonátem 1877R-2100</t>
  </si>
  <si>
    <t>ZQ367</t>
  </si>
  <si>
    <t>Set rouškovací PICC Combiset CŽK s celotělovou rouškou (HARTMANN) bal. á 5 ks 2375031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</si>
  <si>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</si>
  <si>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</si>
  <si>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</si>
  <si>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</si>
  <si>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</si>
  <si>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</si>
  <si>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</si>
  <si>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</si>
  <si>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</si>
  <si>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</si>
  <si>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</si>
  <si>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</si>
  <si>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</si>
  <si>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</si>
  <si>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praktické sestry</t>
  </si>
  <si>
    <t>ošetřovatelé</t>
  </si>
  <si>
    <t>sanitáři</t>
  </si>
  <si>
    <t>THP</t>
  </si>
  <si>
    <t>Specializovaná ambulantní péče</t>
  </si>
  <si>
    <t>107 - Pracoviště kardiologie</t>
  </si>
  <si>
    <t>505 - Pracoviště kardiochirurgie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</si>
  <si>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</si>
  <si>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</si>
  <si>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</si>
  <si>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</si>
  <si>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</si>
  <si>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</si>
  <si>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Daniš Lukáš</t>
  </si>
  <si>
    <t>Fluger Ivo</t>
  </si>
  <si>
    <t>Klváček Aleš</t>
  </si>
  <si>
    <t>Maderová Kateřina</t>
  </si>
  <si>
    <t>Šantavý Petr</t>
  </si>
  <si>
    <t>Vindiš David</t>
  </si>
  <si>
    <t>Vychodil Tomáš</t>
  </si>
  <si>
    <t>Zdravotní výkony vykázané na pracovišti v rámci ambulantní péče dle lékařů *</t>
  </si>
  <si>
    <t>06</t>
  </si>
  <si>
    <t>107</t>
  </si>
  <si>
    <t>V</t>
  </si>
  <si>
    <t>09511</t>
  </si>
  <si>
    <t>MINIMÁLNÍ KONTAKT LÉKAŘE S PACIENTEM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</si>
  <si>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</si>
  <si>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</si>
  <si>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</si>
  <si>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</si>
  <si>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</si>
  <si>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</si>
  <si>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</si>
  <si>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</si>
  <si>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</si>
  <si>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</si>
  <si>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</si>
  <si>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</si>
  <si>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17271</t>
  </si>
  <si>
    <t>VYSOCE SPECIALIZOVANÉ ECHOKARDIOGRAFICKÉ VYŠETŘENÍ</t>
  </si>
  <si>
    <t>17520</t>
  </si>
  <si>
    <t>KARDIOVERSE ELEKTRICKÁ (NIKOLIV PŘI RESUSCITACI)</t>
  </si>
  <si>
    <t>89517</t>
  </si>
  <si>
    <t>UZ DUPLEXNÍ VYŠETŘENÍ DVOU A VÍCE CÉV, T. J. MORFO</t>
  </si>
  <si>
    <t>09543</t>
  </si>
  <si>
    <t>Signalni kod</t>
  </si>
  <si>
    <t>09119</t>
  </si>
  <si>
    <t xml:space="preserve">ODBĚR KRVE ZE ŽÍLY U DOSPĚLÉHO NEBO DÍTĚTE NAD 10 </t>
  </si>
  <si>
    <t>17264</t>
  </si>
  <si>
    <t>ZAVEDENÍ JÍCNOVÉ ECHOKARDIOGRAFICKÉ SONDY</t>
  </si>
  <si>
    <t>17022</t>
  </si>
  <si>
    <t>CÍLENÉ VYŠETŘENÍ KARDIOLOGEM</t>
  </si>
  <si>
    <t>09523</t>
  </si>
  <si>
    <t>EDUKAČNÍ POHOVOR LÉKAŘE S NEMOCNÝM ČI RODINOU</t>
  </si>
  <si>
    <t>17023</t>
  </si>
  <si>
    <t>KONTROLNÍ VYŠETŘENÍ KARDIOLOGEM</t>
  </si>
  <si>
    <t>09115</t>
  </si>
  <si>
    <t>ODBĚR BIOLOGICKÉHO MATERIÁLU JINÉHO NEŽ KREV NA KV</t>
  </si>
  <si>
    <t>17263</t>
  </si>
  <si>
    <t>SPECIALIZOVANÁ KONTRASTNÍ ECHOKARDIOGRAFIE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</si>
  <si>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</si>
  <si>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</si>
  <si>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</si>
  <si>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</si>
  <si>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</si>
  <si>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55023</t>
  </si>
  <si>
    <t>KONTROLNÍ VYŠETŘENÍ KARDIOCHIRURGEM</t>
  </si>
  <si>
    <t>09233</t>
  </si>
  <si>
    <t>INJEKČNÍ OKRSKOVÁ ANESTÉZIE</t>
  </si>
  <si>
    <t>09215</t>
  </si>
  <si>
    <t>INJEKCE I. M., S. C., I. D.</t>
  </si>
  <si>
    <t>51811</t>
  </si>
  <si>
    <t>INCIZE A DRENÁŽ ABSCESU NEBO HEMATOMU</t>
  </si>
  <si>
    <t>55021</t>
  </si>
  <si>
    <t>KOMPLEXNÍ VYŠETŘENÍ KARDIOCHIRURGEM</t>
  </si>
  <si>
    <t>708</t>
  </si>
  <si>
    <t>3</t>
  </si>
  <si>
    <t>0193644</t>
  </si>
  <si>
    <t>KATÉTR CENTRÁLNÍ IMPLANTABILNÍ DLOUHODOBÝ PICC</t>
  </si>
  <si>
    <t>0141578</t>
  </si>
  <si>
    <t>KATETR CENTRÁLNÍ VENÓZNÍ PERIFERNÍ POWERPICC, POWE</t>
  </si>
  <si>
    <t>0047202</t>
  </si>
  <si>
    <t>KATETR CENTRÁLNÍ VENÓZNI PICC ARROW PRESSURE INJEC</t>
  </si>
  <si>
    <t>78850</t>
  </si>
  <si>
    <t>IMPLANTACE PORTU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</si>
  <si>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</si>
  <si>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</si>
  <si>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</si>
  <si>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</si>
  <si>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</si>
  <si>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</si>
  <si>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</si>
  <si>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</si>
  <si>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</si>
  <si>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11 - Ortopedická klinika</t>
  </si>
  <si>
    <t>16 - Klinika plicních nemocí a tuberkulózy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</si>
  <si>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</si>
  <si>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</si>
  <si>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</si>
  <si>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</si>
  <si>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</si>
  <si>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</si>
  <si>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</si>
  <si>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</si>
  <si>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55022</t>
  </si>
  <si>
    <t>CÍLENÉ VYŠETŘENÍ KARDIOCHIRURGEM</t>
  </si>
  <si>
    <t>0141579</t>
  </si>
  <si>
    <t>02</t>
  </si>
  <si>
    <t>03</t>
  </si>
  <si>
    <t>04</t>
  </si>
  <si>
    <t>0094019</t>
  </si>
  <si>
    <t>KATETR IMPLANTABILNÍ PRO-PICC</t>
  </si>
  <si>
    <t>05</t>
  </si>
  <si>
    <t>07</t>
  </si>
  <si>
    <t>08</t>
  </si>
  <si>
    <t>11</t>
  </si>
  <si>
    <t>16</t>
  </si>
  <si>
    <t>21</t>
  </si>
  <si>
    <t>25</t>
  </si>
  <si>
    <t>26</t>
  </si>
  <si>
    <t>30</t>
  </si>
  <si>
    <t>31</t>
  </si>
  <si>
    <t>32</t>
  </si>
  <si>
    <t>09225</t>
  </si>
  <si>
    <t>KANYLACE CENTRÁLNÍ ŽÍLY ZA KONTROLY CELKOVÉHO STAV</t>
  </si>
  <si>
    <t>17233</t>
  </si>
  <si>
    <t>DOČASNÁ SRDEČNÍ STIMULACE</t>
  </si>
  <si>
    <t>17244</t>
  </si>
  <si>
    <t>24-HODINOVÉ TELEMETRICKÉ SLEDOVÁNÍ MIMO JIP</t>
  </si>
  <si>
    <t>17273</t>
  </si>
  <si>
    <t>VYSOCE SPECIALIZOVANÁ KONTRASTNÍ ECHOKARDIOGRAFIE</t>
  </si>
  <si>
    <t>17303</t>
  </si>
  <si>
    <t>PRAVOSTRANNÁ KATETRIZACE SRDEČNÍ MIMO KATETRIZAČNÍ</t>
  </si>
  <si>
    <t>5F1</t>
  </si>
  <si>
    <t>07546</t>
  </si>
  <si>
    <t>(DRG) OTEVŘENÝ PŘÍSTUP</t>
  </si>
  <si>
    <t>07531</t>
  </si>
  <si>
    <t>(VZP) ARTERIOGRAFIE PEROPERAČNÍ</t>
  </si>
  <si>
    <t>07417</t>
  </si>
  <si>
    <t>(VZP) ENDARTERECTOMIE A. FEMORALIS A JEJÍCH VĚTVÍ</t>
  </si>
  <si>
    <t>07543</t>
  </si>
  <si>
    <t>(DRG) PRIMOOPERACE</t>
  </si>
  <si>
    <t>54810</t>
  </si>
  <si>
    <t>PEROPERAČNÍ ANGIOGRAFIE</t>
  </si>
  <si>
    <t>54320</t>
  </si>
  <si>
    <t xml:space="preserve">ENDARTEREKTOMIE KAROTICKÁ A OSTATNÍCH PERIFERNÍCH </t>
  </si>
  <si>
    <t>07552</t>
  </si>
  <si>
    <t>(DRG) OPERAČNÍ VÝKON BEZ MIMOTĚLNÍHO OBĚHU</t>
  </si>
  <si>
    <t>07563</t>
  </si>
  <si>
    <t>(DRG) URGENTNÍ OPERACE KVCH</t>
  </si>
  <si>
    <t>51517</t>
  </si>
  <si>
    <t>OPERACE KÝLY S POUŽITÍM ŠTĚPU ČI IMPLANTÁTU, OPERA</t>
  </si>
  <si>
    <t>54340</t>
  </si>
  <si>
    <t>TEPENNÁ EMBOLEKTOMIE, TROMBEKTOMIE</t>
  </si>
  <si>
    <t>07418</t>
  </si>
  <si>
    <t>(VZP) TROMBECTOMIE  A. FEMORALIS A JEJÍCH VĚTVÍ</t>
  </si>
  <si>
    <t>5F3</t>
  </si>
  <si>
    <t>51819</t>
  </si>
  <si>
    <t>OŠETŘENÍ A OBVAZ ROZSÁHLÉ RÁNY V CELKOVÉ ANESTEZII</t>
  </si>
  <si>
    <t>53490</t>
  </si>
  <si>
    <t>ROZSÁHLÉ DEBRIDEMENT SLOŽITÝCH OTEVŘENÝCH ZLOMENIN</t>
  </si>
  <si>
    <t>51850</t>
  </si>
  <si>
    <t>PŘEVAZ RÁNY METODOU V. A. C. (VACUUM ASISTED CLOSU</t>
  </si>
  <si>
    <t>66127</t>
  </si>
  <si>
    <t>MANIPULACE V CELKOVÉ NEBO LOKÁLNÍ ANESTÉZII</t>
  </si>
  <si>
    <t>66851</t>
  </si>
  <si>
    <t>AMPUTACE DLOUHÉ KOSTI / EXARTIKULACE VELKÉHO KLOUB</t>
  </si>
  <si>
    <t>66915</t>
  </si>
  <si>
    <t>DEKOMPRESE FASCIÁLNÍHO LOŽE</t>
  </si>
  <si>
    <t>62230</t>
  </si>
  <si>
    <t>UVOLŇUJÍCÍ NÁŘEZY NA KONČETINĚ</t>
  </si>
  <si>
    <t>5F5</t>
  </si>
  <si>
    <t>1</t>
  </si>
  <si>
    <t>0006480</t>
  </si>
  <si>
    <t>0011592</t>
  </si>
  <si>
    <t>0016600</t>
  </si>
  <si>
    <t>0058092</t>
  </si>
  <si>
    <t>CEFAZOLIN SANDOZ</t>
  </si>
  <si>
    <t>0062464</t>
  </si>
  <si>
    <t>0062465</t>
  </si>
  <si>
    <t>0066020</t>
  </si>
  <si>
    <t>AUGMENTIN 1,2 G</t>
  </si>
  <si>
    <t>0066137</t>
  </si>
  <si>
    <t>0072972</t>
  </si>
  <si>
    <t>AMOKSIKLAV 1,2 G</t>
  </si>
  <si>
    <t>0083417</t>
  </si>
  <si>
    <t>MERONEM</t>
  </si>
  <si>
    <t>0092290</t>
  </si>
  <si>
    <t>EDICIN</t>
  </si>
  <si>
    <t>0093626</t>
  </si>
  <si>
    <t>ULTRAVIST 370</t>
  </si>
  <si>
    <t>0096414</t>
  </si>
  <si>
    <t>GENTAMICIN LEK</t>
  </si>
  <si>
    <t>0131654</t>
  </si>
  <si>
    <t>CEFTAZIDIM KABI</t>
  </si>
  <si>
    <t>0137484</t>
  </si>
  <si>
    <t>ANBINEX</t>
  </si>
  <si>
    <t>0151458</t>
  </si>
  <si>
    <t>CEFUROXIM KABI</t>
  </si>
  <si>
    <t>0156259</t>
  </si>
  <si>
    <t>VANCOMYCIN KABI</t>
  </si>
  <si>
    <t>0162180</t>
  </si>
  <si>
    <t>CIPROFLOXACIN KABI</t>
  </si>
  <si>
    <t>0162187</t>
  </si>
  <si>
    <t>0164401</t>
  </si>
  <si>
    <t>0129056</t>
  </si>
  <si>
    <t>0136083</t>
  </si>
  <si>
    <t>AMPICILLIN AND SULBACTAM IBI 1 G + 500 MG PRÁŠEK P</t>
  </si>
  <si>
    <t>0201030</t>
  </si>
  <si>
    <t>0113453</t>
  </si>
  <si>
    <t>0129834</t>
  </si>
  <si>
    <t>CLINDAMYCIN KABI</t>
  </si>
  <si>
    <t>0129836</t>
  </si>
  <si>
    <t>0183926</t>
  </si>
  <si>
    <t>AZEPO</t>
  </si>
  <si>
    <t>0113424</t>
  </si>
  <si>
    <t>PIPERACILLIN/TAZOBACTAM IBIGEN</t>
  </si>
  <si>
    <t>0201961</t>
  </si>
  <si>
    <t>0201967</t>
  </si>
  <si>
    <t>VULMIZOLIN</t>
  </si>
  <si>
    <t>0173172</t>
  </si>
  <si>
    <t>ANTITHROMBIN III BAXALTA</t>
  </si>
  <si>
    <t>0201974</t>
  </si>
  <si>
    <t>PENICILIN G 1,0 DRASELNÁ SOĹ BIOTIKA</t>
  </si>
  <si>
    <t>2</t>
  </si>
  <si>
    <t>0007955</t>
  </si>
  <si>
    <t>Erytrocyty deleukotizované</t>
  </si>
  <si>
    <t>0207921</t>
  </si>
  <si>
    <t>Plazma čerstvá zmrazená</t>
  </si>
  <si>
    <t>0030647</t>
  </si>
  <si>
    <t>SÍŤKA KÝLNÍ EXTRAPER. SURGIPRO MESH NEVSTŘEBATELNÁ</t>
  </si>
  <si>
    <t>0043082</t>
  </si>
  <si>
    <t>CHLOPEŇ SRDEČNÍ BIOL. AORTÁLNÍ BOVINNÍ CARPENTIER-</t>
  </si>
  <si>
    <t>0043168</t>
  </si>
  <si>
    <t>CHLOPEŇ SRDEČNÍ BIOL. MITRÁLNÍ PRASEČÍ EPIC</t>
  </si>
  <si>
    <t>0043169</t>
  </si>
  <si>
    <t>CHLOPEŇ SRDEČNÍ BIOL. AORTÁLNÍ PRASEČÍ EPIC/EPIC S</t>
  </si>
  <si>
    <t>0046245</t>
  </si>
  <si>
    <t>BIO-PUMP BPX-80,BP50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</si>
  <si>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</si>
  <si>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</si>
  <si>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</si>
  <si>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</si>
  <si>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</si>
  <si>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</si>
  <si>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</si>
  <si>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</si>
  <si>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</si>
  <si>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</si>
  <si>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</si>
  <si>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</si>
  <si>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</si>
  <si>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</si>
  <si>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</si>
  <si>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</si>
  <si>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</si>
  <si>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</si>
  <si>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</si>
  <si>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</si>
  <si>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0048601</t>
  </si>
  <si>
    <t xml:space="preserve">OBĚH MIMOTĚLNÍ - OXYGENÁTOR SADA - HEPARIN.KANYLA </t>
  </si>
  <si>
    <t>0048606</t>
  </si>
  <si>
    <t>SONDA ABLAČNÍ (KARDIOCHIR) - ATS CRYOMAZE; SE SVOR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</si>
  <si>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</si>
  <si>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</si>
  <si>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</si>
  <si>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</si>
  <si>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</si>
  <si>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</si>
  <si>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</si>
  <si>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ŽILNÍHO ŠTĚPU - VASOVIE</t>
  </si>
  <si>
    <t>0049486</t>
  </si>
  <si>
    <t>PUMPA INFUZNÍ - INFUSOR, 2C1008KP</t>
  </si>
  <si>
    <t>0050875</t>
  </si>
  <si>
    <t>ZAVADĚČ KE KATETRŮM  504614Z-617Z</t>
  </si>
  <si>
    <t>0051889</t>
  </si>
  <si>
    <t>CHLOPEŇ SRDEČNÍ MECHANICKÁ SJM,SÉR.MASTERS</t>
  </si>
  <si>
    <t>0052279</t>
  </si>
  <si>
    <t>CHLOPEŇ SRDEČNÍ MECHANICKÁ SJM REGENT</t>
  </si>
  <si>
    <t>0053039</t>
  </si>
  <si>
    <t>ELEKTRODA STIMULAČNÍ DOČASNÁ TC</t>
  </si>
  <si>
    <t>0053197</t>
  </si>
  <si>
    <t>SENSOR K MĚŘENÍ EXTRAKORP.PARC.TLAKU KYSLÍKU</t>
  </si>
  <si>
    <t>0056268</t>
  </si>
  <si>
    <t>KROUŽEK ANULOPLASTICKÝ 4450</t>
  </si>
  <si>
    <t>0057243</t>
  </si>
  <si>
    <t>KATETR BALÓNKOVÝ INTRAARTER.KONTRAPULZAČNÍ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</si>
  <si>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</si>
  <si>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</si>
  <si>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</si>
  <si>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</si>
  <si>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</si>
  <si>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</si>
  <si>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</si>
  <si>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</si>
  <si>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</si>
  <si>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</si>
  <si>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</si>
  <si>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</si>
  <si>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</si>
  <si>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</si>
  <si>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</si>
  <si>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</si>
  <si>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</si>
  <si>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</si>
  <si>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</si>
  <si>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</si>
  <si>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</si>
  <si>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</si>
  <si>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</si>
  <si>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</si>
  <si>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</si>
  <si>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</si>
  <si>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</si>
  <si>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</si>
  <si>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</si>
  <si>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</si>
  <si>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0083070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</si>
  <si>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</si>
  <si>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</si>
  <si>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</si>
  <si>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</si>
  <si>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</si>
  <si>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</si>
  <si>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</si>
  <si>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</si>
  <si>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</si>
  <si>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</si>
  <si>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</si>
  <si>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</si>
  <si>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</si>
  <si>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</si>
  <si>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BIOL. AORTÁLNÍ Z BOVINNÍHO PERIKAR</t>
  </si>
  <si>
    <t>0043156</t>
  </si>
  <si>
    <t xml:space="preserve">CHLOPEŇ SRDEČNÍ BIOL. AORTÁLNÍ BOVINNÍ MAGNA EASE </t>
  </si>
  <si>
    <t>0094715</t>
  </si>
  <si>
    <t>KATETR ABLAČNÍ (KARDIOCHIR) - CARDIOABLATE GEMINI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</si>
  <si>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</si>
  <si>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</si>
  <si>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</si>
  <si>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</si>
  <si>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</si>
  <si>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</si>
  <si>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0048338</t>
  </si>
  <si>
    <t>LEPIDLO BIOLOGICKÉ BIOGLUE</t>
  </si>
  <si>
    <t>0057221</t>
  </si>
  <si>
    <t>KATETR TERMODIL.DIAG.AH-XXXXX..AH-XXXXX,X,XX</t>
  </si>
  <si>
    <t>0081986</t>
  </si>
  <si>
    <t>NPWT-RENASYS G PŘEVAZOVÝ SET MALÝ S</t>
  </si>
  <si>
    <t>0082142</t>
  </si>
  <si>
    <t>NPWT-RENASYS F PŘEVAZOVÝ SET STŘEDNÍ M</t>
  </si>
  <si>
    <t>0081988</t>
  </si>
  <si>
    <t>NPWT-RENASYS G PŘEVAZOVÝ SET STŘEDNÍ M</t>
  </si>
  <si>
    <t>0051944</t>
  </si>
  <si>
    <t>KROUŽEK ANULOPLASTICKÝ SÉGUIN SJM,SARP-XX</t>
  </si>
  <si>
    <t>0169484</t>
  </si>
  <si>
    <t>LEPIDLO TKÁŇOVÉ COSEAL SURGICAL SEALANT</t>
  </si>
  <si>
    <t>0046926</t>
  </si>
  <si>
    <t>PROTÉZA CÉVNÍ GELWEAVE VALSALVA 15/2,15/3CM</t>
  </si>
  <si>
    <t>0056318</t>
  </si>
  <si>
    <t>CHLOPEŇ SRDEČNÍ MECHANICKÁ AORTÁLNÍ</t>
  </si>
  <si>
    <t>0192448</t>
  </si>
  <si>
    <t>SONDA ABLAČNÍ (KARDIOCHIR) - CRYOFLEX</t>
  </si>
  <si>
    <t>0114682</t>
  </si>
  <si>
    <t xml:space="preserve">SET PRO TRANSFEM.IMPLANTACI BIOL.AORTÁLNÍ CHLOPNĚ </t>
  </si>
  <si>
    <t>0141854</t>
  </si>
  <si>
    <t>OXYGENÁTOR CAPIOX,PŘÍSLUŠENSTVÍ</t>
  </si>
  <si>
    <t>0046225</t>
  </si>
  <si>
    <t>KATETR PERMANENTNÍ DIALYZAČNÍ K50/202</t>
  </si>
  <si>
    <t>0043155</t>
  </si>
  <si>
    <t>0192489</t>
  </si>
  <si>
    <t xml:space="preserve">SONDA ABLAČNÍ (KARDIOCHIR) - CARDIOBLADE CRYOFLEX </t>
  </si>
  <si>
    <t>09227</t>
  </si>
  <si>
    <t>I. V. APLIKACE KRVE NEBO KREVNÍCH DERIVÁTŮ</t>
  </si>
  <si>
    <t>51623</t>
  </si>
  <si>
    <t>POUŽITÍ ULTRAZVUKOVÉHO SKALPELU</t>
  </si>
  <si>
    <t>57233</t>
  </si>
  <si>
    <t>HRUDNÍ DRENÁŽ</t>
  </si>
  <si>
    <t>57243</t>
  </si>
  <si>
    <t>HRUDNÍ PUNKCE</t>
  </si>
  <si>
    <t>71717</t>
  </si>
  <si>
    <t>TRACHEOTOMIE</t>
  </si>
  <si>
    <t>00880</t>
  </si>
  <si>
    <t>ROZLIŠENÍ VYKÁZANÉ HOSPITALIZACE JAKO: = NOVÁ HOSP</t>
  </si>
  <si>
    <t>00881</t>
  </si>
  <si>
    <t>ROZLIŠENÍ VYKÁZANÉ HOSPITALIZACE JAKO: = POKRAČOVÁ</t>
  </si>
  <si>
    <t>07545</t>
  </si>
  <si>
    <t>(DRG) DRUHÁ A DALŠÍ REOPERACE</t>
  </si>
  <si>
    <t>07550</t>
  </si>
  <si>
    <t>(DRG) ENDOVASKULÁRNÍ PŘÍSTUP PERKUTÁNNÍ NEBO S?PRE</t>
  </si>
  <si>
    <t>07561</t>
  </si>
  <si>
    <t>(DRG) REKUPERACE KRVE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</si>
  <si>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</si>
  <si>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</si>
  <si>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</si>
  <si>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</si>
  <si>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</si>
  <si>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</si>
  <si>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</si>
  <si>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</si>
  <si>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</si>
  <si>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</si>
  <si>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</si>
  <si>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</si>
  <si>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</si>
  <si>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</si>
  <si>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</si>
  <si>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</si>
  <si>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</si>
  <si>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</si>
  <si>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</si>
  <si>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</si>
  <si>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</si>
  <si>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</si>
  <si>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</si>
  <si>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</si>
  <si>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07097</t>
  </si>
  <si>
    <t>(DRG) RESEKCE NÁDORU SÍNÍ NEBO MEZISÍŇOVÉ PŘEPÁŽKY</t>
  </si>
  <si>
    <t>07510</t>
  </si>
  <si>
    <t>(VZP) OPERACE NA V. CAVA INFERIOR OTEVŘENÁ PŘÍSTUP</t>
  </si>
  <si>
    <t>07017</t>
  </si>
  <si>
    <t xml:space="preserve">(DRG) NÁHRADA KOŘENE AORTY A PŘÍPADNĚ ASCENDENTNÍ 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</si>
  <si>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</si>
  <si>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</si>
  <si>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</si>
  <si>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</si>
  <si>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</si>
  <si>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</si>
  <si>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</si>
  <si>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</si>
  <si>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07036</t>
  </si>
  <si>
    <t>(DRG) JINÝ ZÁKROK NA AORTÁLNÍ CHLOPNI</t>
  </si>
  <si>
    <t>07241</t>
  </si>
  <si>
    <t>(DRG) CHIRURGICKÁ DRENÁŽ PERIKARDU CESTOU STERNOTO</t>
  </si>
  <si>
    <t>07557</t>
  </si>
  <si>
    <t>(DRG) HLUBOKÁ HYPOTERMIE A CIRKULAČNÍ ZÁSTAVA JAKO</t>
  </si>
  <si>
    <t>07277</t>
  </si>
  <si>
    <t>(DRG) APLIKACE NEBO VÝMĚNA DPWT DO MEDIASTINA</t>
  </si>
  <si>
    <t>07061</t>
  </si>
  <si>
    <t>(DRG) EMBOLECTOMIE Z A. PULMONALIS</t>
  </si>
  <si>
    <t>07140</t>
  </si>
  <si>
    <t>(DRG) UZÁVĚR DEFEKTU SEPTA KOMOR (VROZENÉHO NEBO Z</t>
  </si>
  <si>
    <t>54990</t>
  </si>
  <si>
    <t>ODBĚR ŽILNÍHO ŠTĚPU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</si>
  <si>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</si>
  <si>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</si>
  <si>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</si>
  <si>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</si>
  <si>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</si>
  <si>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</si>
  <si>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</si>
  <si>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</si>
  <si>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54190</t>
  </si>
  <si>
    <t>OSTATNÍ REKONSTRUKCE TEPEN A BY-PASSY</t>
  </si>
  <si>
    <t>51825</t>
  </si>
  <si>
    <t>SEKUNDÁRNÍ SUTURA RÁNY</t>
  </si>
  <si>
    <t>07564</t>
  </si>
  <si>
    <t>(DRG) EMERGENTNÍ OPERACE KVCH</t>
  </si>
  <si>
    <t>07562</t>
  </si>
  <si>
    <t>(DRG) PLÁNOVANÁ OPERACE KVCH</t>
  </si>
  <si>
    <t>55220</t>
  </si>
  <si>
    <t>JEDNODUCHÝ VÝKON NA SRDCI - PRIMOOPERACE</t>
  </si>
  <si>
    <t>00698</t>
  </si>
  <si>
    <t>OD TYPU 98 - PRO NEMOCNICE TYPU 3, (KATEGORIE 6) -</t>
  </si>
  <si>
    <t>55260</t>
  </si>
  <si>
    <t>KREVNÍ KARDIOPLEGIE</t>
  </si>
  <si>
    <t>07544</t>
  </si>
  <si>
    <t>(DRG) PRVNÍ REOPERACE</t>
  </si>
  <si>
    <t>07019</t>
  </si>
  <si>
    <t>(DRG) NÁHRADA AORTÁLNÍ CHLOPNĚ STENTOVANOU BIOLOGI</t>
  </si>
  <si>
    <t>55250</t>
  </si>
  <si>
    <t>STERNOTOMIE, TORAKOTOMIE</t>
  </si>
  <si>
    <t>07274</t>
  </si>
  <si>
    <t>(DRG) POOPERAČNÍ REVIZE PRO ZÁNĚT NEBO PORUCHU HOJ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</si>
  <si>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</si>
  <si>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</si>
  <si>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</si>
  <si>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</si>
  <si>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</si>
  <si>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</si>
  <si>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</si>
  <si>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</si>
  <si>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</si>
  <si>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</si>
  <si>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55215</t>
  </si>
  <si>
    <t>MECHANICKÁ SRDEČNÍ PODPORA</t>
  </si>
  <si>
    <t>07258</t>
  </si>
  <si>
    <t>(DRG) ZAVEDENÍ ECMO, PERIFERNÍ KANYLACE</t>
  </si>
  <si>
    <t>07018</t>
  </si>
  <si>
    <t>(DRG) NÁHRADA AORTÁLNÍ CHLOPNĚ MECHANICKOU PROTÉZO</t>
  </si>
  <si>
    <t>07003</t>
  </si>
  <si>
    <t>(DRG) AORTOKORONÁRNÍ BYPASS VÍCENÁSOBNÝ - PLNĚ TEP</t>
  </si>
  <si>
    <t>07514</t>
  </si>
  <si>
    <t>(VZP) ODBĚR A PŘÍPRAVA ŽILNÍHO ŠTĚPU Z POVRCHOVÝCH</t>
  </si>
  <si>
    <t>07548</t>
  </si>
  <si>
    <t>(DRG) LAPAROSKOPICKÝ NEBO TORAKOSKOPICKÝ PŘÍSTUP</t>
  </si>
  <si>
    <t>07515</t>
  </si>
  <si>
    <t>07554</t>
  </si>
  <si>
    <t>(DRG) OPERAČNÍ VÝKON S MIMOTĚLNÍM OBĚHEM, PERIFERN</t>
  </si>
  <si>
    <t>07164</t>
  </si>
  <si>
    <t>(DRG) NÁHRADA ASCENDENTNÍ AORTY PROTÉZOU</t>
  </si>
  <si>
    <t>55221</t>
  </si>
  <si>
    <t>JEDNODUCHÝ VÝKON NA SRDCI - REOPERACE</t>
  </si>
  <si>
    <t>07048</t>
  </si>
  <si>
    <t xml:space="preserve">(DRG) PLASTIKA TRIKUSPIDÁLNÍ CHLOPNĚ S IMPLANTACÍ </t>
  </si>
  <si>
    <t>07024</t>
  </si>
  <si>
    <t>07013</t>
  </si>
  <si>
    <t>(DRG) PLASTIKA LÍSTKŮ AORTÁLNÍ CHLOPNĚ</t>
  </si>
  <si>
    <t>07038</t>
  </si>
  <si>
    <t>(DRG) PLASTIKA MITRÁLNÍ CHLOPNĚ S IMPLANTACÍ PRSTE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</si>
  <si>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</si>
  <si>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</si>
  <si>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</si>
  <si>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</si>
  <si>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</si>
  <si>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07282</t>
  </si>
  <si>
    <t>(DRG) OSTEOSYNTÉZA STERNA DLAHAMI KOMBINOVANÁ S PŘ</t>
  </si>
  <si>
    <t>07158</t>
  </si>
  <si>
    <t>(DRG) NÁHRADA ASCENDENTNÍ AORTY, OBLOUKU AORTY PRO</t>
  </si>
  <si>
    <t>07046</t>
  </si>
  <si>
    <t>(DRG) JINÝ ZÁKROK NA MITRÁLNÍ CHLOPNI</t>
  </si>
  <si>
    <t>07278</t>
  </si>
  <si>
    <t>(DRG) SUTURA KŮŽE A PODKOŽÍ RÁNY PO STERNOTOMII</t>
  </si>
  <si>
    <t>07281</t>
  </si>
  <si>
    <t xml:space="preserve">(DRG) OSTEOSYNTÉZA STERNA DLAHAMI JAKO SAMOSTATNÝ </t>
  </si>
  <si>
    <t>07178</t>
  </si>
  <si>
    <t>(DRG) NÁHRADA OBLOUKU AORTY PROTÉZOU - ČÁSTEČNÁ (H</t>
  </si>
  <si>
    <t>07037</t>
  </si>
  <si>
    <t>(DRG) PLASTIKA MITRÁLNÍ CHLOPNĚ BEZ IMPLANTACE PRS</t>
  </si>
  <si>
    <t>07265</t>
  </si>
  <si>
    <t>(DRG) CHIRURGICKÁ ÚPRAVA KANYL PRO ECMO</t>
  </si>
  <si>
    <t>07147</t>
  </si>
  <si>
    <t>(DRG) RESEKCE HYPERTROFICKÉHO SEPTA KOMOR</t>
  </si>
  <si>
    <t>07169</t>
  </si>
  <si>
    <t>(DRG) OPERACE PRO PORANĚNÍ ASCENDENTNÍ AORTY</t>
  </si>
  <si>
    <t>07237</t>
  </si>
  <si>
    <t>(DRG) CHIRURGICKÁ EXTRAKCE TRVALÝCH EPIKARDIÁLNÍCH</t>
  </si>
  <si>
    <t>55227</t>
  </si>
  <si>
    <t>IMPLANTACE ECMO (EXTRAKORPORÁLNÍ MEMBRÁNOVÁ OXYGEN</t>
  </si>
  <si>
    <t>07240</t>
  </si>
  <si>
    <t>(DRG) CHRIRUGICKÁ DRENÁŽ PERIKARDU SUBXYPHOIDEÁLNĚ</t>
  </si>
  <si>
    <t>07566</t>
  </si>
  <si>
    <t>(DRG) CHIRURGICKÁ REDUKCE JEDNÉ NEBO OBOU SRDEČNÍC</t>
  </si>
  <si>
    <t>07238</t>
  </si>
  <si>
    <t>(DRG) CHIRURGICKÁ EXTRAKCE TRVALÉHO STIMULAČNÍHO N</t>
  </si>
  <si>
    <t>07142</t>
  </si>
  <si>
    <t>90959</t>
  </si>
  <si>
    <t>(DRG) ÚPRAVA ŽILNÍHO NEBO TEPENNÉHO ALOŠTĚPU</t>
  </si>
  <si>
    <t>07167</t>
  </si>
  <si>
    <t>(DRG) PLASTIKA ASCENDENTNÍ AORTY BEZ POUŽITÍ ZÁPLA</t>
  </si>
  <si>
    <t>90890</t>
  </si>
  <si>
    <t>(VZP) PUNKCE TRACHEY SE ZAVEDENÍM KANYLY</t>
  </si>
  <si>
    <t>5T5</t>
  </si>
  <si>
    <t>0008807</t>
  </si>
  <si>
    <t>DALACIN C</t>
  </si>
  <si>
    <t>0026127</t>
  </si>
  <si>
    <t>TYGACIL</t>
  </si>
  <si>
    <t>0065989</t>
  </si>
  <si>
    <t>MYCOMAX</t>
  </si>
  <si>
    <t>0075634</t>
  </si>
  <si>
    <t>PROTHROMPLEX TOTAL NF</t>
  </si>
  <si>
    <t>0094176</t>
  </si>
  <si>
    <t>CEFOTAXIME LEK</t>
  </si>
  <si>
    <t>0096413</t>
  </si>
  <si>
    <t>0104051</t>
  </si>
  <si>
    <t>HUMAN ALBUMIN 200 G/L BAXTER</t>
  </si>
  <si>
    <t>0131656</t>
  </si>
  <si>
    <t>0137499</t>
  </si>
  <si>
    <t>0138455</t>
  </si>
  <si>
    <t>0164350</t>
  </si>
  <si>
    <t>TAZOCIN 4 G/0,5 G</t>
  </si>
  <si>
    <t>0500720</t>
  </si>
  <si>
    <t>MYCAMINE</t>
  </si>
  <si>
    <t>0129057</t>
  </si>
  <si>
    <t>0156835</t>
  </si>
  <si>
    <t>MEROPENEM KABI</t>
  </si>
  <si>
    <t>0166265</t>
  </si>
  <si>
    <t>0202911</t>
  </si>
  <si>
    <t>DILIZOLEN</t>
  </si>
  <si>
    <t>0029449</t>
  </si>
  <si>
    <t>0212531</t>
  </si>
  <si>
    <t>0172511</t>
  </si>
  <si>
    <t>HUMAN ALBUMIN BAXALTA</t>
  </si>
  <si>
    <t>0107959</t>
  </si>
  <si>
    <t>Trombocyty z aferézy deleukotizované</t>
  </si>
  <si>
    <t>0026139</t>
  </si>
  <si>
    <t>KANYLA TRACHEOSTOMICKÁ VOCALAID S NÍZKOTLAKOU MANŽ</t>
  </si>
  <si>
    <t>0030617</t>
  </si>
  <si>
    <t>STAPLER KOŽNÍ ROYAL - 35W</t>
  </si>
  <si>
    <t>0051947</t>
  </si>
  <si>
    <t>ZÁPLATA SRDEČNÍ PERIKARDIÁLNÍ SJM BIOCOR, B40-10X6</t>
  </si>
  <si>
    <t>0053801</t>
  </si>
  <si>
    <t>ECMO - OXYGENÁTOR (PMP MEMBÁNA) - PLS SET - 14 DNÍ</t>
  </si>
  <si>
    <t>0056292</t>
  </si>
  <si>
    <t>KATETR BALÓNKOVÝ FOGARTY EMBOLEKTOMICKÝ - 120805F</t>
  </si>
  <si>
    <t>0059542</t>
  </si>
  <si>
    <t>OBĚH MIMOTĚLNÍ - OXYGENÁTOR SADA - KANYLA FEMOR.AR</t>
  </si>
  <si>
    <t>0048337</t>
  </si>
  <si>
    <t>0058516</t>
  </si>
  <si>
    <t>PROTÉZA CÉVNÍ</t>
  </si>
  <si>
    <t>0054443</t>
  </si>
  <si>
    <t>OBĚH MIMOTĚLNÍ - OXYGENÁTOR-SADA PŘÍSLUŠENSTVÍ,ECM</t>
  </si>
  <si>
    <t>0069507</t>
  </si>
  <si>
    <t>KANYLA TRACHEOSTOMICKÁ SOUPRAVA PERKUTÁNNÍ</t>
  </si>
  <si>
    <t>0151983</t>
  </si>
  <si>
    <t>STENTGRAFT AORTÁLNÍ HRUDNÍ - THORAFLEX HYBRID; PLE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</si>
  <si>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</si>
  <si>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</si>
  <si>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</si>
  <si>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</si>
  <si>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</si>
  <si>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</si>
  <si>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90902</t>
  </si>
  <si>
    <t xml:space="preserve">(DRG) DOBA TRVÁNÍ UMĚLÉ PLICNÍ VENTILACE VÍCE NEŽ </t>
  </si>
  <si>
    <t>90903</t>
  </si>
  <si>
    <t>00653</t>
  </si>
  <si>
    <t>OD TYPU 53 - PRO NEMOCNICE TYPU 3, (KATEGORIE 6) -</t>
  </si>
  <si>
    <t>90904</t>
  </si>
  <si>
    <t>00652</t>
  </si>
  <si>
    <t>OD TYPU 52 - PRO NEMOCNICE TYPU 3, (KATEGORIE 6) -</t>
  </si>
  <si>
    <t>90905</t>
  </si>
  <si>
    <t>78022</t>
  </si>
  <si>
    <t>CÍLENÉ VYŠETŘENÍ ANESTEZIOLOGEM</t>
  </si>
  <si>
    <t>78023</t>
  </si>
  <si>
    <t>KONTROLNÍ VYŠETŘENÍ ANESTEZIOLOGEM</t>
  </si>
  <si>
    <t>78812</t>
  </si>
  <si>
    <t>ISOVOLEMICKÁ HEMODILUCE</t>
  </si>
  <si>
    <t>78121</t>
  </si>
  <si>
    <t>KAPNOMETRIE PŘI ANESTEZII Á 20 MINUT</t>
  </si>
  <si>
    <t>78140</t>
  </si>
  <si>
    <t>ANESTÉZIE U PACIENTA S ASA 3E A VÍCE Á 20 MINUT, P</t>
  </si>
  <si>
    <t>78111</t>
  </si>
  <si>
    <t>ANESTÉZIE INTRAVENOZNÍ Á 20 MIN.</t>
  </si>
  <si>
    <t>78820</t>
  </si>
  <si>
    <t>ZAJIŠTĚNÍ DÝCHACÍCH CEST PŘI ANESTEZII</t>
  </si>
  <si>
    <t>78810</t>
  </si>
  <si>
    <t>ZAVEDENÁ HYPOTENZE</t>
  </si>
  <si>
    <t>78116</t>
  </si>
  <si>
    <t>ANESTÉZIE S ŘÍZENOU VENTILACÍ Á 20 MIN.</t>
  </si>
  <si>
    <t>78117</t>
  </si>
  <si>
    <t>78816</t>
  </si>
  <si>
    <t>REKUPERACE KRVE</t>
  </si>
  <si>
    <t>78310</t>
  </si>
  <si>
    <t xml:space="preserve">NEODKLADNÁ KARDIOPULMONÁLNÍ RESUSCITACE ROZŠÍŘENÁ </t>
  </si>
  <si>
    <t>78320</t>
  </si>
  <si>
    <t>7F6</t>
  </si>
  <si>
    <t>76481</t>
  </si>
  <si>
    <t>NEFREKTOMIE TORAKOABDOMINÁLNÍ RADIKÁLNÍ NEBO NEFRO</t>
  </si>
  <si>
    <t>59</t>
  </si>
  <si>
    <t>Zdravotní výkony vykázané na pracovišti pro pacienty hospitalizované ve FNOL - orientační přehled</t>
  </si>
  <si>
    <t>00100</t>
  </si>
  <si>
    <t>A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</si>
  <si>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</si>
  <si>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</si>
  <si>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</si>
  <si>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</si>
  <si>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</si>
  <si>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04412</t>
  </si>
  <si>
    <t xml:space="preserve">PŘÍZNAKY, SYMPTOMY A JINÉ DIAGNÓZY DÝCHACÍHO SYSTÉMU S CC                                           </t>
  </si>
  <si>
    <t>05011</t>
  </si>
  <si>
    <t xml:space="preserve">SRDEČNÍ DEFIBRILÁTOR A IMPLANTÁT PRO PODPORU FUNKCE SRDCE BEZ                                       </t>
  </si>
  <si>
    <t>05013</t>
  </si>
  <si>
    <t xml:space="preserve">SRDEČNÍ DEFIBRILÁTOR A IMPLANTÁT PRO PODPORU FUNKCE SRDCE S M  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</si>
  <si>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</si>
  <si>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</si>
  <si>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</si>
  <si>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</si>
  <si>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</si>
  <si>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</si>
  <si>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</si>
  <si>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</si>
  <si>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</si>
  <si>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</si>
  <si>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</si>
  <si>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</si>
  <si>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</si>
  <si>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</si>
  <si>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</si>
  <si>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</si>
  <si>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</si>
  <si>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</si>
  <si>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</si>
  <si>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</si>
  <si>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</si>
  <si>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</si>
  <si>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</si>
  <si>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</si>
  <si>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</si>
  <si>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</si>
  <si>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</si>
  <si>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</si>
  <si>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</si>
  <si>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</si>
  <si>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</si>
  <si>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</si>
  <si>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05301</t>
  </si>
  <si>
    <t xml:space="preserve">SRDEČNÍ KATETRIZACE PŘI AKUTNÍM INFARKTU MYOKARDU BEZ CC                                            </t>
  </si>
  <si>
    <t>05311</t>
  </si>
  <si>
    <t xml:space="preserve">SRDEČNÍ KATETRIZACE PŘI ISCHEMICKÉ CHOROBĚ SRDEČNÍ BEZ CC                                           </t>
  </si>
  <si>
    <t>05321</t>
  </si>
  <si>
    <t xml:space="preserve">SRDEČNÍ KATETRIZACE PŘI JINÝCH PORUCHÁCH OBĚHOVÉHO SYSTÉMU BE                                       </t>
  </si>
  <si>
    <t>05322</t>
  </si>
  <si>
    <t xml:space="preserve">SRDEČNÍ KATETRIZACE PŘI JINÝCH PORUCHÁCH OBĚHOVÉHO SYSTÉMU S                                        </t>
  </si>
  <si>
    <t>05323</t>
  </si>
  <si>
    <t>05351</t>
  </si>
  <si>
    <t xml:space="preserve">SRDEČNÍ SELHÁNÍ BEZ CC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</si>
  <si>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</si>
  <si>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</si>
  <si>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</si>
  <si>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</si>
  <si>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</si>
  <si>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</si>
  <si>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</si>
  <si>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</si>
  <si>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</si>
  <si>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</si>
  <si>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</si>
  <si>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</si>
  <si>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</si>
  <si>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</si>
  <si>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</si>
  <si>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</si>
  <si>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</si>
  <si>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</si>
  <si>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06081</t>
  </si>
  <si>
    <t xml:space="preserve">LAPAROTOMICKÉ VÝKONY PŘI TŘÍSELNÉ, STEHENNÍ, UMBILIKÁLNÍ NEBO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</si>
  <si>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</si>
  <si>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</si>
  <si>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</si>
  <si>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</si>
  <si>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18023</t>
  </si>
  <si>
    <t xml:space="preserve">VÝKONY PRO POOPERAČNÍ A POÚRAZOVÉ INFEKCE S MCC                                                     </t>
  </si>
  <si>
    <t>18303</t>
  </si>
  <si>
    <t xml:space="preserve">SEPTIKÉMIE S MCC                                                                                    </t>
  </si>
  <si>
    <t>18322</t>
  </si>
  <si>
    <t xml:space="preserve">HOREČKA NEZNÁMÉHO PŮVODU S CC  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</si>
  <si>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</si>
  <si>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</si>
  <si>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21332</t>
  </si>
  <si>
    <t xml:space="preserve">KOMPLIKACE PŘI LÉČENÍ S CC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</si>
  <si>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</si>
  <si>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</si>
  <si>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</si>
  <si>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</si>
  <si>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</si>
  <si>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</si>
  <si>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</si>
  <si>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22</t>
  </si>
  <si>
    <t>407</t>
  </si>
  <si>
    <t>0002027</t>
  </si>
  <si>
    <t>99mTc-MIBI inj.</t>
  </si>
  <si>
    <t>0002087</t>
  </si>
  <si>
    <t>18F-FDG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</si>
  <si>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</si>
  <si>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</si>
  <si>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</si>
  <si>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</si>
  <si>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</si>
  <si>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</si>
  <si>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</si>
  <si>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</si>
  <si>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</si>
  <si>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</si>
  <si>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</si>
  <si>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</si>
  <si>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</si>
  <si>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</si>
  <si>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</si>
  <si>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</si>
  <si>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</si>
  <si>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</si>
  <si>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</si>
  <si>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</si>
  <si>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</si>
  <si>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</si>
  <si>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</si>
  <si>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</si>
  <si>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</si>
  <si>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</si>
  <si>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</si>
  <si>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</si>
  <si>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</si>
  <si>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</si>
  <si>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</si>
  <si>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</si>
  <si>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</si>
  <si>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</si>
  <si>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</si>
  <si>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</si>
  <si>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</si>
  <si>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</si>
  <si>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</si>
  <si>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</si>
  <si>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</si>
  <si>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</si>
  <si>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</si>
  <si>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</si>
  <si>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</si>
  <si>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</si>
  <si>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</si>
  <si>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</si>
  <si>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</si>
  <si>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</si>
  <si>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</si>
  <si>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</si>
  <si>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</si>
  <si>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</si>
  <si>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</si>
  <si>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</si>
  <si>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</si>
  <si>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</si>
  <si>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</si>
  <si>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</si>
  <si>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</si>
  <si>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96877</t>
  </si>
  <si>
    <t>DRVVT - KOREKCE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</si>
  <si>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</si>
  <si>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</si>
  <si>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</si>
  <si>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</si>
  <si>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</si>
  <si>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</si>
  <si>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</si>
  <si>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</si>
  <si>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</si>
  <si>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</si>
  <si>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</si>
  <si>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</si>
  <si>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</si>
  <si>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</si>
  <si>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</si>
  <si>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</si>
  <si>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</si>
  <si>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</si>
  <si>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</si>
  <si>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</si>
  <si>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</si>
  <si>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</si>
  <si>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</si>
  <si>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</si>
  <si>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</si>
  <si>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</si>
  <si>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</si>
  <si>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</si>
  <si>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</si>
  <si>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</si>
  <si>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</si>
  <si>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</si>
  <si>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</si>
  <si>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</si>
  <si>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</si>
  <si>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</si>
  <si>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</si>
  <si>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</si>
  <si>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</si>
  <si>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</si>
  <si>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</si>
  <si>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</si>
  <si>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</si>
  <si>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</si>
  <si>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</si>
  <si>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</si>
  <si>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</si>
  <si>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</si>
  <si>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</si>
  <si>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</si>
  <si>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93171</t>
  </si>
  <si>
    <t>PARATHORMON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</si>
  <si>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</si>
  <si>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</si>
  <si>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</si>
  <si>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</si>
  <si>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</si>
  <si>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</si>
  <si>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</si>
  <si>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</si>
  <si>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</si>
  <si>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</si>
  <si>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</si>
  <si>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</si>
  <si>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</si>
  <si>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</si>
  <si>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</si>
  <si>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</si>
  <si>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</si>
  <si>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</si>
  <si>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</si>
  <si>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</si>
  <si>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</si>
  <si>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</si>
  <si>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</si>
  <si>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</si>
  <si>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</si>
  <si>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</si>
  <si>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</si>
  <si>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</si>
  <si>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</si>
  <si>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</si>
  <si>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</si>
  <si>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</si>
  <si>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</si>
  <si>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</si>
  <si>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</si>
  <si>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</si>
  <si>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</si>
  <si>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</si>
  <si>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</si>
  <si>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</si>
  <si>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</si>
  <si>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</si>
  <si>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</si>
  <si>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</si>
  <si>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</si>
  <si>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</si>
  <si>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</si>
  <si>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</si>
  <si>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</si>
  <si>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</si>
  <si>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</si>
  <si>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</si>
  <si>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</si>
  <si>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</si>
  <si>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</si>
  <si>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</si>
  <si>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</si>
  <si>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</si>
  <si>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</si>
  <si>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</si>
  <si>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</si>
  <si>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</si>
  <si>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</si>
  <si>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</si>
  <si>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</si>
  <si>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</si>
  <si>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</si>
  <si>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</si>
  <si>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</si>
  <si>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</si>
  <si>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91145</t>
  </si>
  <si>
    <t>STANOVENÍ HAPTOGLOBINU</t>
  </si>
  <si>
    <t>81675</t>
  </si>
  <si>
    <t>MIKROALBUMINURIE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</si>
  <si>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</si>
  <si>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</si>
  <si>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</si>
  <si>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</si>
  <si>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</si>
  <si>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</si>
  <si>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</si>
  <si>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</si>
  <si>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91169</t>
  </si>
  <si>
    <t>STANOVENÍ LEHKÝCH ŘETĚZCŮ LAMBDA</t>
  </si>
  <si>
    <t>81159</t>
  </si>
  <si>
    <t>CHOLINESTERÁZA STATIM</t>
  </si>
  <si>
    <t>93179</t>
  </si>
  <si>
    <t>PLAZMATICKÁ RENINOVÁ AKTIVITA (PRA)</t>
  </si>
  <si>
    <t>93139</t>
  </si>
  <si>
    <t>ADRENOKORTIKOTROPIN (ACTH)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</si>
  <si>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</si>
  <si>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</si>
  <si>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</si>
  <si>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</si>
  <si>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</si>
  <si>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</si>
  <si>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</si>
  <si>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</si>
  <si>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</si>
  <si>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</si>
  <si>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</si>
  <si>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</si>
  <si>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34</t>
  </si>
  <si>
    <t>809</t>
  </si>
  <si>
    <t>0002918</t>
  </si>
  <si>
    <t>MULTIHANCE</t>
  </si>
  <si>
    <t>0003132</t>
  </si>
  <si>
    <t>GADOVIST</t>
  </si>
  <si>
    <t>0042433</t>
  </si>
  <si>
    <t>VISIPAQUE</t>
  </si>
  <si>
    <t>0065978</t>
  </si>
  <si>
    <t>DOTAREM</t>
  </si>
  <si>
    <t>0077019</t>
  </si>
  <si>
    <t>0151208</t>
  </si>
  <si>
    <t>0224707</t>
  </si>
  <si>
    <t>0224716</t>
  </si>
  <si>
    <t>0038482</t>
  </si>
  <si>
    <t>DRÁT VODÍCÍ GUIDE WIRE M</t>
  </si>
  <si>
    <t>0038503</t>
  </si>
  <si>
    <t>SOUPRAVA ZAVÁDĚCÍ INTRODUCER</t>
  </si>
  <si>
    <t>0053643</t>
  </si>
  <si>
    <t>KATETR BALÓNKOVÝ PTA - QUADRIMATRIX/MARS</t>
  </si>
  <si>
    <t>0054358</t>
  </si>
  <si>
    <t>KATETR DIAGNOSTICKÝ SUPER TORQUE 5F,6F 533525-686</t>
  </si>
  <si>
    <t>0059345</t>
  </si>
  <si>
    <t>INDEFLÁTOR - ZAŘÍZENÍ INSUFLAČNÍ - INFLATION DEVIC</t>
  </si>
  <si>
    <t>89113</t>
  </si>
  <si>
    <t>RTG LEBKY, CÍLENÉ SNÍMKY</t>
  </si>
  <si>
    <t>89127</t>
  </si>
  <si>
    <t>RTG KOSTÍ A KLOUBŮ KONČETIN</t>
  </si>
  <si>
    <t>89143</t>
  </si>
  <si>
    <t>RTG BŘICHA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</si>
  <si>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</si>
  <si>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</si>
  <si>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</si>
  <si>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</si>
  <si>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</si>
  <si>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</si>
  <si>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</si>
  <si>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</si>
  <si>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</si>
  <si>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</si>
  <si>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</si>
  <si>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</si>
  <si>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</si>
  <si>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</si>
  <si>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</si>
  <si>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</si>
  <si>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</si>
  <si>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</si>
  <si>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</si>
  <si>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</si>
  <si>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</si>
  <si>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</si>
  <si>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</si>
  <si>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</si>
  <si>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</si>
  <si>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</si>
  <si>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</si>
  <si>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</si>
  <si>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</si>
  <si>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</si>
  <si>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</si>
  <si>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</si>
  <si>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</si>
  <si>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</si>
  <si>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</si>
  <si>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</si>
  <si>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</si>
  <si>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</si>
  <si>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</si>
  <si>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</si>
  <si>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</si>
  <si>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</si>
  <si>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</si>
  <si>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</si>
  <si>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</si>
  <si>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</si>
  <si>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</si>
  <si>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</si>
  <si>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</si>
  <si>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</si>
  <si>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</si>
  <si>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</si>
  <si>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</si>
  <si>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</si>
  <si>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</si>
  <si>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</si>
  <si>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</si>
  <si>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</si>
  <si>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</si>
  <si>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</si>
  <si>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</si>
  <si>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</si>
  <si>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</si>
  <si>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</si>
  <si>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</si>
  <si>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</si>
  <si>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</si>
  <si>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</si>
  <si>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</si>
  <si>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</si>
  <si>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</si>
  <si>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</si>
  <si>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</si>
  <si>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</si>
  <si>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</si>
  <si>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</si>
  <si>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</si>
  <si>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</si>
  <si>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</si>
  <si>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</si>
  <si>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</si>
  <si>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87611</t>
  </si>
  <si>
    <t>TECHNICKÁ KOMPONENTA MIKROSKOPICKÉHO VYŠETŘENÍ PIT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</si>
  <si>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</si>
  <si>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</si>
  <si>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</si>
  <si>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</si>
  <si>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</si>
  <si>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</si>
  <si>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</si>
  <si>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</si>
  <si>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</si>
  <si>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</si>
  <si>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</si>
  <si>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</si>
  <si>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</si>
  <si>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</si>
  <si>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</si>
  <si>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</si>
  <si>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</si>
  <si>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</si>
  <si>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</si>
  <si>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</si>
  <si>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</si>
  <si>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</si>
  <si>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</si>
  <si>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</si>
  <si>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</si>
  <si>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</si>
  <si>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</si>
  <si>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</si>
  <si>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</si>
  <si>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</si>
  <si>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</si>
  <si>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</si>
  <si>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</si>
  <si>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</si>
  <si>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</si>
  <si>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</si>
  <si>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</si>
  <si>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</si>
  <si>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</si>
  <si>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</si>
  <si>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</si>
  <si>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</si>
  <si>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82233</t>
  </si>
  <si>
    <t>IDENTIFIKACE MYKOPLASMAT</t>
  </si>
  <si>
    <t>82034</t>
  </si>
  <si>
    <t>IZOLACE DNA PRO VYŠETŘENÍ EXTRAHUMÁNNÍHO GENOMU</t>
  </si>
  <si>
    <t>82060</t>
  </si>
  <si>
    <t>ANALÝZA HMOTOVÉHO SPEKTRA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</si>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</sst>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22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66" fillId="4" borderId="153" xfId="0" applyFont="1" applyFill="1" applyBorder="1" applyAlignment="1">
      <alignment horizontal="left"/>
    </xf>
    <xf numFmtId="169" fontId="66" fillId="4" borderId="154" xfId="0" applyNumberFormat="1" applyFont="1" applyFill="1" applyBorder="1"/>
    <xf numFmtId="9" fontId="66" fillId="4" borderId="154" xfId="0" applyNumberFormat="1" applyFont="1" applyFill="1" applyBorder="1"/>
    <xf numFmtId="9" fontId="66" fillId="4" borderId="155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69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69" fillId="0" borderId="19" xfId="0" applyNumberFormat="1" applyFont="1" applyBorder="1"/>
    <xf numFmtId="166" fontId="70" fillId="0" borderId="165" xfId="0" applyNumberFormat="1" applyFont="1" applyBorder="1" applyAlignment="1">
      <alignment horizontal="right"/>
    </xf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3" fontId="34" fillId="0" borderId="164" xfId="0" applyNumberFormat="1" applyFont="1" applyBorder="1" applyAlignment="1">
      <alignment horizontal="right"/>
    </xf>
    <xf numFmtId="0" fontId="5" fillId="0" borderId="164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34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69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0.77767695426341732</c:v>
                </c:pt>
                <c:pt idx="1">
                  <c:v>0.88570971791397368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104848"/>
        <c:axId val="15851075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0.92580320968061469</c:v>
                </c:pt>
                <c:pt idx="1">
                  <c:v>0.92580320968061469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111376"/>
        <c:axId val="1585109200"/>
      </c:scatterChart>
      <c:catAx>
        <c:axId val="158510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510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107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85104848"/>
        <c:crosses val="autoZero"/>
        <c:crossBetween val="between"/>
      </c:valAx>
      <c:valAx>
        <c:axId val="15851113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85109200"/>
        <c:crosses val="max"/>
        <c:crossBetween val="midCat"/>
      </c:valAx>
      <c:valAx>
        <c:axId val="15851092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851113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0.88364779874213839</c:v>
                </c:pt>
                <c:pt idx="1">
                  <c:v>0.90028694404591103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105392"/>
        <c:axId val="158510212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114640"/>
        <c:axId val="1585107024"/>
      </c:scatterChart>
      <c:catAx>
        <c:axId val="158510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510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1021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85105392"/>
        <c:crosses val="autoZero"/>
        <c:crossBetween val="between"/>
      </c:valAx>
      <c:valAx>
        <c:axId val="15851146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85107024"/>
        <c:crosses val="max"/>
        <c:crossBetween val="midCat"/>
      </c:valAx>
      <c:valAx>
        <c:axId val="158510702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58511464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112" tableBorderDxfId="111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5" totalsRowShown="0">
  <autoFilter ref="C3:S3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1580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2223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2224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2265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3144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3166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3178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3243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3244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3807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3898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4289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4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1580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42</v>
      </c>
      <c r="G3" s="47">
        <f>SUBTOTAL(9,G6:G1048576)</f>
        <v>2940.7999999999997</v>
      </c>
      <c r="H3" s="48">
        <f>IF(M3=0,0,G3/M3)</f>
        <v>6.6384870326417827E-3</v>
      </c>
      <c r="I3" s="47">
        <f>SUBTOTAL(9,I6:I1048576)</f>
        <v>1487.1</v>
      </c>
      <c r="J3" s="47">
        <f>SUBTOTAL(9,J6:J1048576)</f>
        <v>440051.7049999999</v>
      </c>
      <c r="K3" s="48">
        <f>IF(M3=0,0,J3/M3)</f>
        <v>0.99336151296735808</v>
      </c>
      <c r="L3" s="47">
        <f>SUBTOTAL(9,L6:L1048576)</f>
        <v>1529.1</v>
      </c>
      <c r="M3" s="49">
        <f>SUBTOTAL(9,M6:M1048576)</f>
        <v>442992.50499999995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590</v>
      </c>
      <c r="B6" s="741" t="s">
        <v>1287</v>
      </c>
      <c r="C6" s="741" t="s">
        <v>1288</v>
      </c>
      <c r="D6" s="741" t="s">
        <v>675</v>
      </c>
      <c r="E6" s="741" t="s">
        <v>1289</v>
      </c>
      <c r="F6" s="745"/>
      <c r="G6" s="745"/>
      <c r="H6" s="765">
        <v>0</v>
      </c>
      <c r="I6" s="745">
        <v>18</v>
      </c>
      <c r="J6" s="745">
        <v>298.54000000000002</v>
      </c>
      <c r="K6" s="765">
        <v>1</v>
      </c>
      <c r="L6" s="745">
        <v>18</v>
      </c>
      <c r="M6" s="746">
        <v>298.54000000000002</v>
      </c>
    </row>
    <row r="7" spans="1:13" ht="14.4" customHeight="1" x14ac:dyDescent="0.3">
      <c r="A7" s="747" t="s">
        <v>590</v>
      </c>
      <c r="B7" s="748" t="s">
        <v>1287</v>
      </c>
      <c r="C7" s="748" t="s">
        <v>1290</v>
      </c>
      <c r="D7" s="748" t="s">
        <v>1291</v>
      </c>
      <c r="E7" s="748" t="s">
        <v>1292</v>
      </c>
      <c r="F7" s="752"/>
      <c r="G7" s="752"/>
      <c r="H7" s="766">
        <v>0</v>
      </c>
      <c r="I7" s="752">
        <v>4</v>
      </c>
      <c r="J7" s="752">
        <v>48.839999999999996</v>
      </c>
      <c r="K7" s="766">
        <v>1</v>
      </c>
      <c r="L7" s="752">
        <v>4</v>
      </c>
      <c r="M7" s="753">
        <v>48.839999999999996</v>
      </c>
    </row>
    <row r="8" spans="1:13" ht="14.4" customHeight="1" x14ac:dyDescent="0.3">
      <c r="A8" s="747" t="s">
        <v>590</v>
      </c>
      <c r="B8" s="748" t="s">
        <v>1287</v>
      </c>
      <c r="C8" s="748" t="s">
        <v>1293</v>
      </c>
      <c r="D8" s="748" t="s">
        <v>1291</v>
      </c>
      <c r="E8" s="748" t="s">
        <v>1294</v>
      </c>
      <c r="F8" s="752"/>
      <c r="G8" s="752"/>
      <c r="H8" s="766">
        <v>0</v>
      </c>
      <c r="I8" s="752">
        <v>7</v>
      </c>
      <c r="J8" s="752">
        <v>600.25</v>
      </c>
      <c r="K8" s="766">
        <v>1</v>
      </c>
      <c r="L8" s="752">
        <v>7</v>
      </c>
      <c r="M8" s="753">
        <v>600.25</v>
      </c>
    </row>
    <row r="9" spans="1:13" ht="14.4" customHeight="1" x14ac:dyDescent="0.3">
      <c r="A9" s="747" t="s">
        <v>590</v>
      </c>
      <c r="B9" s="748" t="s">
        <v>1295</v>
      </c>
      <c r="C9" s="748" t="s">
        <v>1296</v>
      </c>
      <c r="D9" s="748" t="s">
        <v>1297</v>
      </c>
      <c r="E9" s="748" t="s">
        <v>1298</v>
      </c>
      <c r="F9" s="752"/>
      <c r="G9" s="752"/>
      <c r="H9" s="766">
        <v>0</v>
      </c>
      <c r="I9" s="752">
        <v>1</v>
      </c>
      <c r="J9" s="752">
        <v>624.79999999999984</v>
      </c>
      <c r="K9" s="766">
        <v>1</v>
      </c>
      <c r="L9" s="752">
        <v>1</v>
      </c>
      <c r="M9" s="753">
        <v>624.79999999999984</v>
      </c>
    </row>
    <row r="10" spans="1:13" ht="14.4" customHeight="1" x14ac:dyDescent="0.3">
      <c r="A10" s="747" t="s">
        <v>590</v>
      </c>
      <c r="B10" s="748" t="s">
        <v>1299</v>
      </c>
      <c r="C10" s="748" t="s">
        <v>1300</v>
      </c>
      <c r="D10" s="748" t="s">
        <v>1301</v>
      </c>
      <c r="E10" s="748" t="s">
        <v>1302</v>
      </c>
      <c r="F10" s="752"/>
      <c r="G10" s="752"/>
      <c r="H10" s="766">
        <v>0</v>
      </c>
      <c r="I10" s="752">
        <v>4</v>
      </c>
      <c r="J10" s="752">
        <v>1624.04</v>
      </c>
      <c r="K10" s="766">
        <v>1</v>
      </c>
      <c r="L10" s="752">
        <v>4</v>
      </c>
      <c r="M10" s="753">
        <v>1624.04</v>
      </c>
    </row>
    <row r="11" spans="1:13" ht="14.4" customHeight="1" x14ac:dyDescent="0.3">
      <c r="A11" s="747" t="s">
        <v>590</v>
      </c>
      <c r="B11" s="748" t="s">
        <v>1303</v>
      </c>
      <c r="C11" s="748" t="s">
        <v>1304</v>
      </c>
      <c r="D11" s="748" t="s">
        <v>1305</v>
      </c>
      <c r="E11" s="748" t="s">
        <v>1306</v>
      </c>
      <c r="F11" s="752"/>
      <c r="G11" s="752"/>
      <c r="H11" s="766">
        <v>0</v>
      </c>
      <c r="I11" s="752">
        <v>1</v>
      </c>
      <c r="J11" s="752">
        <v>549.4</v>
      </c>
      <c r="K11" s="766">
        <v>1</v>
      </c>
      <c r="L11" s="752">
        <v>1</v>
      </c>
      <c r="M11" s="753">
        <v>549.4</v>
      </c>
    </row>
    <row r="12" spans="1:13" ht="14.4" customHeight="1" x14ac:dyDescent="0.3">
      <c r="A12" s="747" t="s">
        <v>590</v>
      </c>
      <c r="B12" s="748" t="s">
        <v>1307</v>
      </c>
      <c r="C12" s="748" t="s">
        <v>1308</v>
      </c>
      <c r="D12" s="748" t="s">
        <v>1309</v>
      </c>
      <c r="E12" s="748" t="s">
        <v>1310</v>
      </c>
      <c r="F12" s="752"/>
      <c r="G12" s="752"/>
      <c r="H12" s="766">
        <v>0</v>
      </c>
      <c r="I12" s="752">
        <v>2</v>
      </c>
      <c r="J12" s="752">
        <v>275.06000000000006</v>
      </c>
      <c r="K12" s="766">
        <v>1</v>
      </c>
      <c r="L12" s="752">
        <v>2</v>
      </c>
      <c r="M12" s="753">
        <v>275.06000000000006</v>
      </c>
    </row>
    <row r="13" spans="1:13" ht="14.4" customHeight="1" x14ac:dyDescent="0.3">
      <c r="A13" s="747" t="s">
        <v>590</v>
      </c>
      <c r="B13" s="748" t="s">
        <v>1311</v>
      </c>
      <c r="C13" s="748" t="s">
        <v>1312</v>
      </c>
      <c r="D13" s="748" t="s">
        <v>721</v>
      </c>
      <c r="E13" s="748" t="s">
        <v>1313</v>
      </c>
      <c r="F13" s="752"/>
      <c r="G13" s="752"/>
      <c r="H13" s="766">
        <v>0</v>
      </c>
      <c r="I13" s="752">
        <v>2</v>
      </c>
      <c r="J13" s="752">
        <v>2212.52</v>
      </c>
      <c r="K13" s="766">
        <v>1</v>
      </c>
      <c r="L13" s="752">
        <v>2</v>
      </c>
      <c r="M13" s="753">
        <v>2212.52</v>
      </c>
    </row>
    <row r="14" spans="1:13" ht="14.4" customHeight="1" x14ac:dyDescent="0.3">
      <c r="A14" s="747" t="s">
        <v>590</v>
      </c>
      <c r="B14" s="748" t="s">
        <v>1311</v>
      </c>
      <c r="C14" s="748" t="s">
        <v>1314</v>
      </c>
      <c r="D14" s="748" t="s">
        <v>721</v>
      </c>
      <c r="E14" s="748" t="s">
        <v>1315</v>
      </c>
      <c r="F14" s="752"/>
      <c r="G14" s="752"/>
      <c r="H14" s="766">
        <v>0</v>
      </c>
      <c r="I14" s="752">
        <v>1</v>
      </c>
      <c r="J14" s="752">
        <v>1895.7699999999998</v>
      </c>
      <c r="K14" s="766">
        <v>1</v>
      </c>
      <c r="L14" s="752">
        <v>1</v>
      </c>
      <c r="M14" s="753">
        <v>1895.7699999999998</v>
      </c>
    </row>
    <row r="15" spans="1:13" ht="14.4" customHeight="1" x14ac:dyDescent="0.3">
      <c r="A15" s="747" t="s">
        <v>590</v>
      </c>
      <c r="B15" s="748" t="s">
        <v>1311</v>
      </c>
      <c r="C15" s="748" t="s">
        <v>1316</v>
      </c>
      <c r="D15" s="748" t="s">
        <v>716</v>
      </c>
      <c r="E15" s="748" t="s">
        <v>1317</v>
      </c>
      <c r="F15" s="752"/>
      <c r="G15" s="752"/>
      <c r="H15" s="766">
        <v>0</v>
      </c>
      <c r="I15" s="752">
        <v>16</v>
      </c>
      <c r="J15" s="752">
        <v>11539.2</v>
      </c>
      <c r="K15" s="766">
        <v>1</v>
      </c>
      <c r="L15" s="752">
        <v>16</v>
      </c>
      <c r="M15" s="753">
        <v>11539.2</v>
      </c>
    </row>
    <row r="16" spans="1:13" ht="14.4" customHeight="1" x14ac:dyDescent="0.3">
      <c r="A16" s="747" t="s">
        <v>590</v>
      </c>
      <c r="B16" s="748" t="s">
        <v>1311</v>
      </c>
      <c r="C16" s="748" t="s">
        <v>1318</v>
      </c>
      <c r="D16" s="748" t="s">
        <v>716</v>
      </c>
      <c r="E16" s="748" t="s">
        <v>1319</v>
      </c>
      <c r="F16" s="752"/>
      <c r="G16" s="752"/>
      <c r="H16" s="766">
        <v>0</v>
      </c>
      <c r="I16" s="752">
        <v>28</v>
      </c>
      <c r="J16" s="752">
        <v>7611.8</v>
      </c>
      <c r="K16" s="766">
        <v>1</v>
      </c>
      <c r="L16" s="752">
        <v>28</v>
      </c>
      <c r="M16" s="753">
        <v>7611.8</v>
      </c>
    </row>
    <row r="17" spans="1:13" ht="14.4" customHeight="1" x14ac:dyDescent="0.3">
      <c r="A17" s="747" t="s">
        <v>590</v>
      </c>
      <c r="B17" s="748" t="s">
        <v>1311</v>
      </c>
      <c r="C17" s="748" t="s">
        <v>1320</v>
      </c>
      <c r="D17" s="748" t="s">
        <v>716</v>
      </c>
      <c r="E17" s="748" t="s">
        <v>1321</v>
      </c>
      <c r="F17" s="752"/>
      <c r="G17" s="752"/>
      <c r="H17" s="766">
        <v>0</v>
      </c>
      <c r="I17" s="752">
        <v>23</v>
      </c>
      <c r="J17" s="752">
        <v>14505.18</v>
      </c>
      <c r="K17" s="766">
        <v>1</v>
      </c>
      <c r="L17" s="752">
        <v>23</v>
      </c>
      <c r="M17" s="753">
        <v>14505.18</v>
      </c>
    </row>
    <row r="18" spans="1:13" ht="14.4" customHeight="1" x14ac:dyDescent="0.3">
      <c r="A18" s="747" t="s">
        <v>590</v>
      </c>
      <c r="B18" s="748" t="s">
        <v>1311</v>
      </c>
      <c r="C18" s="748" t="s">
        <v>1322</v>
      </c>
      <c r="D18" s="748" t="s">
        <v>716</v>
      </c>
      <c r="E18" s="748" t="s">
        <v>1323</v>
      </c>
      <c r="F18" s="752"/>
      <c r="G18" s="752"/>
      <c r="H18" s="766">
        <v>0</v>
      </c>
      <c r="I18" s="752">
        <v>27</v>
      </c>
      <c r="J18" s="752">
        <v>11041.649999999998</v>
      </c>
      <c r="K18" s="766">
        <v>1</v>
      </c>
      <c r="L18" s="752">
        <v>27</v>
      </c>
      <c r="M18" s="753">
        <v>11041.649999999998</v>
      </c>
    </row>
    <row r="19" spans="1:13" ht="14.4" customHeight="1" x14ac:dyDescent="0.3">
      <c r="A19" s="747" t="s">
        <v>590</v>
      </c>
      <c r="B19" s="748" t="s">
        <v>1324</v>
      </c>
      <c r="C19" s="748" t="s">
        <v>1325</v>
      </c>
      <c r="D19" s="748" t="s">
        <v>1326</v>
      </c>
      <c r="E19" s="748" t="s">
        <v>1327</v>
      </c>
      <c r="F19" s="752"/>
      <c r="G19" s="752"/>
      <c r="H19" s="766">
        <v>0</v>
      </c>
      <c r="I19" s="752">
        <v>2</v>
      </c>
      <c r="J19" s="752">
        <v>139.10000000000002</v>
      </c>
      <c r="K19" s="766">
        <v>1</v>
      </c>
      <c r="L19" s="752">
        <v>2</v>
      </c>
      <c r="M19" s="753">
        <v>139.10000000000002</v>
      </c>
    </row>
    <row r="20" spans="1:13" ht="14.4" customHeight="1" x14ac:dyDescent="0.3">
      <c r="A20" s="747" t="s">
        <v>590</v>
      </c>
      <c r="B20" s="748" t="s">
        <v>1324</v>
      </c>
      <c r="C20" s="748" t="s">
        <v>1328</v>
      </c>
      <c r="D20" s="748" t="s">
        <v>1326</v>
      </c>
      <c r="E20" s="748" t="s">
        <v>1329</v>
      </c>
      <c r="F20" s="752"/>
      <c r="G20" s="752"/>
      <c r="H20" s="766">
        <v>0</v>
      </c>
      <c r="I20" s="752">
        <v>4</v>
      </c>
      <c r="J20" s="752">
        <v>551.04000000000008</v>
      </c>
      <c r="K20" s="766">
        <v>1</v>
      </c>
      <c r="L20" s="752">
        <v>4</v>
      </c>
      <c r="M20" s="753">
        <v>551.04000000000008</v>
      </c>
    </row>
    <row r="21" spans="1:13" ht="14.4" customHeight="1" x14ac:dyDescent="0.3">
      <c r="A21" s="747" t="s">
        <v>590</v>
      </c>
      <c r="B21" s="748" t="s">
        <v>1330</v>
      </c>
      <c r="C21" s="748" t="s">
        <v>1331</v>
      </c>
      <c r="D21" s="748" t="s">
        <v>677</v>
      </c>
      <c r="E21" s="748" t="s">
        <v>1332</v>
      </c>
      <c r="F21" s="752"/>
      <c r="G21" s="752"/>
      <c r="H21" s="766">
        <v>0</v>
      </c>
      <c r="I21" s="752">
        <v>46</v>
      </c>
      <c r="J21" s="752">
        <v>5908.3000000000011</v>
      </c>
      <c r="K21" s="766">
        <v>1</v>
      </c>
      <c r="L21" s="752">
        <v>46</v>
      </c>
      <c r="M21" s="753">
        <v>5908.3000000000011</v>
      </c>
    </row>
    <row r="22" spans="1:13" ht="14.4" customHeight="1" x14ac:dyDescent="0.3">
      <c r="A22" s="747" t="s">
        <v>590</v>
      </c>
      <c r="B22" s="748" t="s">
        <v>1330</v>
      </c>
      <c r="C22" s="748" t="s">
        <v>1333</v>
      </c>
      <c r="D22" s="748" t="s">
        <v>677</v>
      </c>
      <c r="E22" s="748" t="s">
        <v>1334</v>
      </c>
      <c r="F22" s="752"/>
      <c r="G22" s="752"/>
      <c r="H22" s="766">
        <v>0</v>
      </c>
      <c r="I22" s="752">
        <v>10</v>
      </c>
      <c r="J22" s="752">
        <v>446.59999999999997</v>
      </c>
      <c r="K22" s="766">
        <v>1</v>
      </c>
      <c r="L22" s="752">
        <v>10</v>
      </c>
      <c r="M22" s="753">
        <v>446.59999999999997</v>
      </c>
    </row>
    <row r="23" spans="1:13" ht="14.4" customHeight="1" x14ac:dyDescent="0.3">
      <c r="A23" s="747" t="s">
        <v>590</v>
      </c>
      <c r="B23" s="748" t="s">
        <v>1330</v>
      </c>
      <c r="C23" s="748" t="s">
        <v>1335</v>
      </c>
      <c r="D23" s="748" t="s">
        <v>677</v>
      </c>
      <c r="E23" s="748" t="s">
        <v>1336</v>
      </c>
      <c r="F23" s="752"/>
      <c r="G23" s="752"/>
      <c r="H23" s="766">
        <v>0</v>
      </c>
      <c r="I23" s="752">
        <v>3</v>
      </c>
      <c r="J23" s="752">
        <v>267.93</v>
      </c>
      <c r="K23" s="766">
        <v>1</v>
      </c>
      <c r="L23" s="752">
        <v>3</v>
      </c>
      <c r="M23" s="753">
        <v>267.93</v>
      </c>
    </row>
    <row r="24" spans="1:13" ht="14.4" customHeight="1" x14ac:dyDescent="0.3">
      <c r="A24" s="747" t="s">
        <v>590</v>
      </c>
      <c r="B24" s="748" t="s">
        <v>1337</v>
      </c>
      <c r="C24" s="748" t="s">
        <v>1338</v>
      </c>
      <c r="D24" s="748" t="s">
        <v>1339</v>
      </c>
      <c r="E24" s="748" t="s">
        <v>1340</v>
      </c>
      <c r="F24" s="752"/>
      <c r="G24" s="752"/>
      <c r="H24" s="766">
        <v>0</v>
      </c>
      <c r="I24" s="752">
        <v>2</v>
      </c>
      <c r="J24" s="752">
        <v>577.76</v>
      </c>
      <c r="K24" s="766">
        <v>1</v>
      </c>
      <c r="L24" s="752">
        <v>2</v>
      </c>
      <c r="M24" s="753">
        <v>577.76</v>
      </c>
    </row>
    <row r="25" spans="1:13" ht="14.4" customHeight="1" x14ac:dyDescent="0.3">
      <c r="A25" s="747" t="s">
        <v>590</v>
      </c>
      <c r="B25" s="748" t="s">
        <v>1341</v>
      </c>
      <c r="C25" s="748" t="s">
        <v>1342</v>
      </c>
      <c r="D25" s="748" t="s">
        <v>727</v>
      </c>
      <c r="E25" s="748" t="s">
        <v>728</v>
      </c>
      <c r="F25" s="752"/>
      <c r="G25" s="752"/>
      <c r="H25" s="766">
        <v>0</v>
      </c>
      <c r="I25" s="752">
        <v>22</v>
      </c>
      <c r="J25" s="752">
        <v>888.57999999999993</v>
      </c>
      <c r="K25" s="766">
        <v>1</v>
      </c>
      <c r="L25" s="752">
        <v>22</v>
      </c>
      <c r="M25" s="753">
        <v>888.57999999999993</v>
      </c>
    </row>
    <row r="26" spans="1:13" ht="14.4" customHeight="1" x14ac:dyDescent="0.3">
      <c r="A26" s="747" t="s">
        <v>590</v>
      </c>
      <c r="B26" s="748" t="s">
        <v>1341</v>
      </c>
      <c r="C26" s="748" t="s">
        <v>1343</v>
      </c>
      <c r="D26" s="748" t="s">
        <v>725</v>
      </c>
      <c r="E26" s="748" t="s">
        <v>1344</v>
      </c>
      <c r="F26" s="752"/>
      <c r="G26" s="752"/>
      <c r="H26" s="766">
        <v>0</v>
      </c>
      <c r="I26" s="752">
        <v>4</v>
      </c>
      <c r="J26" s="752">
        <v>232.56000000000006</v>
      </c>
      <c r="K26" s="766">
        <v>1</v>
      </c>
      <c r="L26" s="752">
        <v>4</v>
      </c>
      <c r="M26" s="753">
        <v>232.56000000000006</v>
      </c>
    </row>
    <row r="27" spans="1:13" ht="14.4" customHeight="1" x14ac:dyDescent="0.3">
      <c r="A27" s="747" t="s">
        <v>590</v>
      </c>
      <c r="B27" s="748" t="s">
        <v>1341</v>
      </c>
      <c r="C27" s="748" t="s">
        <v>1345</v>
      </c>
      <c r="D27" s="748" t="s">
        <v>723</v>
      </c>
      <c r="E27" s="748" t="s">
        <v>1346</v>
      </c>
      <c r="F27" s="752"/>
      <c r="G27" s="752"/>
      <c r="H27" s="766">
        <v>0</v>
      </c>
      <c r="I27" s="752">
        <v>1</v>
      </c>
      <c r="J27" s="752">
        <v>351.47</v>
      </c>
      <c r="K27" s="766">
        <v>1</v>
      </c>
      <c r="L27" s="752">
        <v>1</v>
      </c>
      <c r="M27" s="753">
        <v>351.47</v>
      </c>
    </row>
    <row r="28" spans="1:13" ht="14.4" customHeight="1" x14ac:dyDescent="0.3">
      <c r="A28" s="747" t="s">
        <v>590</v>
      </c>
      <c r="B28" s="748" t="s">
        <v>1347</v>
      </c>
      <c r="C28" s="748" t="s">
        <v>1348</v>
      </c>
      <c r="D28" s="748" t="s">
        <v>745</v>
      </c>
      <c r="E28" s="748" t="s">
        <v>1349</v>
      </c>
      <c r="F28" s="752"/>
      <c r="G28" s="752"/>
      <c r="H28" s="766">
        <v>0</v>
      </c>
      <c r="I28" s="752">
        <v>6</v>
      </c>
      <c r="J28" s="752">
        <v>262.79999999999995</v>
      </c>
      <c r="K28" s="766">
        <v>1</v>
      </c>
      <c r="L28" s="752">
        <v>6</v>
      </c>
      <c r="M28" s="753">
        <v>262.79999999999995</v>
      </c>
    </row>
    <row r="29" spans="1:13" ht="14.4" customHeight="1" x14ac:dyDescent="0.3">
      <c r="A29" s="747" t="s">
        <v>590</v>
      </c>
      <c r="B29" s="748" t="s">
        <v>1350</v>
      </c>
      <c r="C29" s="748" t="s">
        <v>1351</v>
      </c>
      <c r="D29" s="748" t="s">
        <v>646</v>
      </c>
      <c r="E29" s="748" t="s">
        <v>647</v>
      </c>
      <c r="F29" s="752"/>
      <c r="G29" s="752"/>
      <c r="H29" s="766">
        <v>0</v>
      </c>
      <c r="I29" s="752">
        <v>2</v>
      </c>
      <c r="J29" s="752">
        <v>176.9</v>
      </c>
      <c r="K29" s="766">
        <v>1</v>
      </c>
      <c r="L29" s="752">
        <v>2</v>
      </c>
      <c r="M29" s="753">
        <v>176.9</v>
      </c>
    </row>
    <row r="30" spans="1:13" ht="14.4" customHeight="1" x14ac:dyDescent="0.3">
      <c r="A30" s="747" t="s">
        <v>590</v>
      </c>
      <c r="B30" s="748" t="s">
        <v>1352</v>
      </c>
      <c r="C30" s="748" t="s">
        <v>1353</v>
      </c>
      <c r="D30" s="748" t="s">
        <v>1354</v>
      </c>
      <c r="E30" s="748" t="s">
        <v>1355</v>
      </c>
      <c r="F30" s="752"/>
      <c r="G30" s="752"/>
      <c r="H30" s="766">
        <v>0</v>
      </c>
      <c r="I30" s="752">
        <v>5</v>
      </c>
      <c r="J30" s="752">
        <v>132.34999999999997</v>
      </c>
      <c r="K30" s="766">
        <v>1</v>
      </c>
      <c r="L30" s="752">
        <v>5</v>
      </c>
      <c r="M30" s="753">
        <v>132.34999999999997</v>
      </c>
    </row>
    <row r="31" spans="1:13" ht="14.4" customHeight="1" x14ac:dyDescent="0.3">
      <c r="A31" s="747" t="s">
        <v>590</v>
      </c>
      <c r="B31" s="748" t="s">
        <v>1352</v>
      </c>
      <c r="C31" s="748" t="s">
        <v>1356</v>
      </c>
      <c r="D31" s="748" t="s">
        <v>1354</v>
      </c>
      <c r="E31" s="748" t="s">
        <v>732</v>
      </c>
      <c r="F31" s="752"/>
      <c r="G31" s="752"/>
      <c r="H31" s="766">
        <v>0</v>
      </c>
      <c r="I31" s="752">
        <v>1</v>
      </c>
      <c r="J31" s="752">
        <v>87.13</v>
      </c>
      <c r="K31" s="766">
        <v>1</v>
      </c>
      <c r="L31" s="752">
        <v>1</v>
      </c>
      <c r="M31" s="753">
        <v>87.13</v>
      </c>
    </row>
    <row r="32" spans="1:13" ht="14.4" customHeight="1" x14ac:dyDescent="0.3">
      <c r="A32" s="747" t="s">
        <v>590</v>
      </c>
      <c r="B32" s="748" t="s">
        <v>1357</v>
      </c>
      <c r="C32" s="748" t="s">
        <v>1358</v>
      </c>
      <c r="D32" s="748" t="s">
        <v>1359</v>
      </c>
      <c r="E32" s="748" t="s">
        <v>1360</v>
      </c>
      <c r="F32" s="752"/>
      <c r="G32" s="752"/>
      <c r="H32" s="766">
        <v>0</v>
      </c>
      <c r="I32" s="752">
        <v>3</v>
      </c>
      <c r="J32" s="752">
        <v>194.58000000000004</v>
      </c>
      <c r="K32" s="766">
        <v>1</v>
      </c>
      <c r="L32" s="752">
        <v>3</v>
      </c>
      <c r="M32" s="753">
        <v>194.58000000000004</v>
      </c>
    </row>
    <row r="33" spans="1:13" ht="14.4" customHeight="1" x14ac:dyDescent="0.3">
      <c r="A33" s="747" t="s">
        <v>590</v>
      </c>
      <c r="B33" s="748" t="s">
        <v>1361</v>
      </c>
      <c r="C33" s="748" t="s">
        <v>1362</v>
      </c>
      <c r="D33" s="748" t="s">
        <v>1363</v>
      </c>
      <c r="E33" s="748" t="s">
        <v>1364</v>
      </c>
      <c r="F33" s="752"/>
      <c r="G33" s="752"/>
      <c r="H33" s="766">
        <v>0</v>
      </c>
      <c r="I33" s="752">
        <v>2</v>
      </c>
      <c r="J33" s="752">
        <v>29.98</v>
      </c>
      <c r="K33" s="766">
        <v>1</v>
      </c>
      <c r="L33" s="752">
        <v>2</v>
      </c>
      <c r="M33" s="753">
        <v>29.98</v>
      </c>
    </row>
    <row r="34" spans="1:13" ht="14.4" customHeight="1" x14ac:dyDescent="0.3">
      <c r="A34" s="747" t="s">
        <v>590</v>
      </c>
      <c r="B34" s="748" t="s">
        <v>1365</v>
      </c>
      <c r="C34" s="748" t="s">
        <v>1366</v>
      </c>
      <c r="D34" s="748" t="s">
        <v>823</v>
      </c>
      <c r="E34" s="748" t="s">
        <v>1367</v>
      </c>
      <c r="F34" s="752"/>
      <c r="G34" s="752"/>
      <c r="H34" s="766">
        <v>0</v>
      </c>
      <c r="I34" s="752">
        <v>1</v>
      </c>
      <c r="J34" s="752">
        <v>219.57000000000008</v>
      </c>
      <c r="K34" s="766">
        <v>1</v>
      </c>
      <c r="L34" s="752">
        <v>1</v>
      </c>
      <c r="M34" s="753">
        <v>219.57000000000008</v>
      </c>
    </row>
    <row r="35" spans="1:13" ht="14.4" customHeight="1" x14ac:dyDescent="0.3">
      <c r="A35" s="747" t="s">
        <v>590</v>
      </c>
      <c r="B35" s="748" t="s">
        <v>1365</v>
      </c>
      <c r="C35" s="748" t="s">
        <v>1368</v>
      </c>
      <c r="D35" s="748" t="s">
        <v>827</v>
      </c>
      <c r="E35" s="748" t="s">
        <v>1369</v>
      </c>
      <c r="F35" s="752"/>
      <c r="G35" s="752"/>
      <c r="H35" s="766">
        <v>0</v>
      </c>
      <c r="I35" s="752">
        <v>1</v>
      </c>
      <c r="J35" s="752">
        <v>368.25</v>
      </c>
      <c r="K35" s="766">
        <v>1</v>
      </c>
      <c r="L35" s="752">
        <v>1</v>
      </c>
      <c r="M35" s="753">
        <v>368.25</v>
      </c>
    </row>
    <row r="36" spans="1:13" ht="14.4" customHeight="1" x14ac:dyDescent="0.3">
      <c r="A36" s="747" t="s">
        <v>590</v>
      </c>
      <c r="B36" s="748" t="s">
        <v>1370</v>
      </c>
      <c r="C36" s="748" t="s">
        <v>1371</v>
      </c>
      <c r="D36" s="748" t="s">
        <v>1372</v>
      </c>
      <c r="E36" s="748" t="s">
        <v>1373</v>
      </c>
      <c r="F36" s="752"/>
      <c r="G36" s="752"/>
      <c r="H36" s="766">
        <v>0</v>
      </c>
      <c r="I36" s="752">
        <v>2</v>
      </c>
      <c r="J36" s="752">
        <v>23.68</v>
      </c>
      <c r="K36" s="766">
        <v>1</v>
      </c>
      <c r="L36" s="752">
        <v>2</v>
      </c>
      <c r="M36" s="753">
        <v>23.68</v>
      </c>
    </row>
    <row r="37" spans="1:13" ht="14.4" customHeight="1" x14ac:dyDescent="0.3">
      <c r="A37" s="747" t="s">
        <v>590</v>
      </c>
      <c r="B37" s="748" t="s">
        <v>1370</v>
      </c>
      <c r="C37" s="748" t="s">
        <v>1374</v>
      </c>
      <c r="D37" s="748" t="s">
        <v>1372</v>
      </c>
      <c r="E37" s="748" t="s">
        <v>1375</v>
      </c>
      <c r="F37" s="752"/>
      <c r="G37" s="752"/>
      <c r="H37" s="766">
        <v>0</v>
      </c>
      <c r="I37" s="752">
        <v>3</v>
      </c>
      <c r="J37" s="752">
        <v>90.539999999999992</v>
      </c>
      <c r="K37" s="766">
        <v>1</v>
      </c>
      <c r="L37" s="752">
        <v>3</v>
      </c>
      <c r="M37" s="753">
        <v>90.539999999999992</v>
      </c>
    </row>
    <row r="38" spans="1:13" ht="14.4" customHeight="1" x14ac:dyDescent="0.3">
      <c r="A38" s="747" t="s">
        <v>590</v>
      </c>
      <c r="B38" s="748" t="s">
        <v>1376</v>
      </c>
      <c r="C38" s="748" t="s">
        <v>1377</v>
      </c>
      <c r="D38" s="748" t="s">
        <v>1378</v>
      </c>
      <c r="E38" s="748" t="s">
        <v>1379</v>
      </c>
      <c r="F38" s="752"/>
      <c r="G38" s="752"/>
      <c r="H38" s="766">
        <v>0</v>
      </c>
      <c r="I38" s="752">
        <v>1</v>
      </c>
      <c r="J38" s="752">
        <v>683.61</v>
      </c>
      <c r="K38" s="766">
        <v>1</v>
      </c>
      <c r="L38" s="752">
        <v>1</v>
      </c>
      <c r="M38" s="753">
        <v>683.61</v>
      </c>
    </row>
    <row r="39" spans="1:13" ht="14.4" customHeight="1" x14ac:dyDescent="0.3">
      <c r="A39" s="747" t="s">
        <v>590</v>
      </c>
      <c r="B39" s="748" t="s">
        <v>1380</v>
      </c>
      <c r="C39" s="748" t="s">
        <v>1381</v>
      </c>
      <c r="D39" s="748" t="s">
        <v>1382</v>
      </c>
      <c r="E39" s="748" t="s">
        <v>1383</v>
      </c>
      <c r="F39" s="752"/>
      <c r="G39" s="752"/>
      <c r="H39" s="766">
        <v>0</v>
      </c>
      <c r="I39" s="752">
        <v>2</v>
      </c>
      <c r="J39" s="752">
        <v>394.29999999999995</v>
      </c>
      <c r="K39" s="766">
        <v>1</v>
      </c>
      <c r="L39" s="752">
        <v>2</v>
      </c>
      <c r="M39" s="753">
        <v>394.29999999999995</v>
      </c>
    </row>
    <row r="40" spans="1:13" ht="14.4" customHeight="1" x14ac:dyDescent="0.3">
      <c r="A40" s="747" t="s">
        <v>590</v>
      </c>
      <c r="B40" s="748" t="s">
        <v>1384</v>
      </c>
      <c r="C40" s="748" t="s">
        <v>1385</v>
      </c>
      <c r="D40" s="748" t="s">
        <v>1386</v>
      </c>
      <c r="E40" s="748" t="s">
        <v>1387</v>
      </c>
      <c r="F40" s="752"/>
      <c r="G40" s="752"/>
      <c r="H40" s="766">
        <v>0</v>
      </c>
      <c r="I40" s="752">
        <v>6</v>
      </c>
      <c r="J40" s="752">
        <v>1945.1600000000003</v>
      </c>
      <c r="K40" s="766">
        <v>1</v>
      </c>
      <c r="L40" s="752">
        <v>6</v>
      </c>
      <c r="M40" s="753">
        <v>1945.1600000000003</v>
      </c>
    </row>
    <row r="41" spans="1:13" ht="14.4" customHeight="1" x14ac:dyDescent="0.3">
      <c r="A41" s="747" t="s">
        <v>590</v>
      </c>
      <c r="B41" s="748" t="s">
        <v>1384</v>
      </c>
      <c r="C41" s="748" t="s">
        <v>1388</v>
      </c>
      <c r="D41" s="748" t="s">
        <v>1386</v>
      </c>
      <c r="E41" s="748" t="s">
        <v>1389</v>
      </c>
      <c r="F41" s="752"/>
      <c r="G41" s="752"/>
      <c r="H41" s="766">
        <v>0</v>
      </c>
      <c r="I41" s="752">
        <v>2</v>
      </c>
      <c r="J41" s="752">
        <v>68.7</v>
      </c>
      <c r="K41" s="766">
        <v>1</v>
      </c>
      <c r="L41" s="752">
        <v>2</v>
      </c>
      <c r="M41" s="753">
        <v>68.7</v>
      </c>
    </row>
    <row r="42" spans="1:13" ht="14.4" customHeight="1" x14ac:dyDescent="0.3">
      <c r="A42" s="747" t="s">
        <v>590</v>
      </c>
      <c r="B42" s="748" t="s">
        <v>1390</v>
      </c>
      <c r="C42" s="748" t="s">
        <v>1391</v>
      </c>
      <c r="D42" s="748" t="s">
        <v>1392</v>
      </c>
      <c r="E42" s="748" t="s">
        <v>1393</v>
      </c>
      <c r="F42" s="752"/>
      <c r="G42" s="752"/>
      <c r="H42" s="766">
        <v>0</v>
      </c>
      <c r="I42" s="752">
        <v>1</v>
      </c>
      <c r="J42" s="752">
        <v>57.84</v>
      </c>
      <c r="K42" s="766">
        <v>1</v>
      </c>
      <c r="L42" s="752">
        <v>1</v>
      </c>
      <c r="M42" s="753">
        <v>57.84</v>
      </c>
    </row>
    <row r="43" spans="1:13" ht="14.4" customHeight="1" x14ac:dyDescent="0.3">
      <c r="A43" s="747" t="s">
        <v>590</v>
      </c>
      <c r="B43" s="748" t="s">
        <v>1394</v>
      </c>
      <c r="C43" s="748" t="s">
        <v>1395</v>
      </c>
      <c r="D43" s="748" t="s">
        <v>714</v>
      </c>
      <c r="E43" s="748" t="s">
        <v>1396</v>
      </c>
      <c r="F43" s="752"/>
      <c r="G43" s="752"/>
      <c r="H43" s="766">
        <v>0</v>
      </c>
      <c r="I43" s="752">
        <v>2</v>
      </c>
      <c r="J43" s="752">
        <v>450.4799999999999</v>
      </c>
      <c r="K43" s="766">
        <v>1</v>
      </c>
      <c r="L43" s="752">
        <v>2</v>
      </c>
      <c r="M43" s="753">
        <v>450.4799999999999</v>
      </c>
    </row>
    <row r="44" spans="1:13" ht="14.4" customHeight="1" x14ac:dyDescent="0.3">
      <c r="A44" s="747" t="s">
        <v>590</v>
      </c>
      <c r="B44" s="748" t="s">
        <v>1397</v>
      </c>
      <c r="C44" s="748" t="s">
        <v>1398</v>
      </c>
      <c r="D44" s="748" t="s">
        <v>731</v>
      </c>
      <c r="E44" s="748" t="s">
        <v>732</v>
      </c>
      <c r="F44" s="752"/>
      <c r="G44" s="752"/>
      <c r="H44" s="766">
        <v>0</v>
      </c>
      <c r="I44" s="752">
        <v>1</v>
      </c>
      <c r="J44" s="752">
        <v>529.05999999999983</v>
      </c>
      <c r="K44" s="766">
        <v>1</v>
      </c>
      <c r="L44" s="752">
        <v>1</v>
      </c>
      <c r="M44" s="753">
        <v>529.05999999999983</v>
      </c>
    </row>
    <row r="45" spans="1:13" ht="14.4" customHeight="1" x14ac:dyDescent="0.3">
      <c r="A45" s="747" t="s">
        <v>590</v>
      </c>
      <c r="B45" s="748" t="s">
        <v>1399</v>
      </c>
      <c r="C45" s="748" t="s">
        <v>1400</v>
      </c>
      <c r="D45" s="748" t="s">
        <v>839</v>
      </c>
      <c r="E45" s="748" t="s">
        <v>1401</v>
      </c>
      <c r="F45" s="752"/>
      <c r="G45" s="752"/>
      <c r="H45" s="766">
        <v>0</v>
      </c>
      <c r="I45" s="752">
        <v>6</v>
      </c>
      <c r="J45" s="752">
        <v>389.76</v>
      </c>
      <c r="K45" s="766">
        <v>1</v>
      </c>
      <c r="L45" s="752">
        <v>6</v>
      </c>
      <c r="M45" s="753">
        <v>389.76</v>
      </c>
    </row>
    <row r="46" spans="1:13" ht="14.4" customHeight="1" x14ac:dyDescent="0.3">
      <c r="A46" s="747" t="s">
        <v>590</v>
      </c>
      <c r="B46" s="748" t="s">
        <v>1402</v>
      </c>
      <c r="C46" s="748" t="s">
        <v>1403</v>
      </c>
      <c r="D46" s="748" t="s">
        <v>1404</v>
      </c>
      <c r="E46" s="748" t="s">
        <v>1405</v>
      </c>
      <c r="F46" s="752"/>
      <c r="G46" s="752"/>
      <c r="H46" s="766">
        <v>0</v>
      </c>
      <c r="I46" s="752">
        <v>2</v>
      </c>
      <c r="J46" s="752">
        <v>122.22</v>
      </c>
      <c r="K46" s="766">
        <v>1</v>
      </c>
      <c r="L46" s="752">
        <v>2</v>
      </c>
      <c r="M46" s="753">
        <v>122.22</v>
      </c>
    </row>
    <row r="47" spans="1:13" ht="14.4" customHeight="1" x14ac:dyDescent="0.3">
      <c r="A47" s="747" t="s">
        <v>590</v>
      </c>
      <c r="B47" s="748" t="s">
        <v>1406</v>
      </c>
      <c r="C47" s="748" t="s">
        <v>1407</v>
      </c>
      <c r="D47" s="748" t="s">
        <v>1408</v>
      </c>
      <c r="E47" s="748" t="s">
        <v>1409</v>
      </c>
      <c r="F47" s="752"/>
      <c r="G47" s="752"/>
      <c r="H47" s="766">
        <v>0</v>
      </c>
      <c r="I47" s="752">
        <v>4</v>
      </c>
      <c r="J47" s="752">
        <v>459.68000000000012</v>
      </c>
      <c r="K47" s="766">
        <v>1</v>
      </c>
      <c r="L47" s="752">
        <v>4</v>
      </c>
      <c r="M47" s="753">
        <v>459.68000000000012</v>
      </c>
    </row>
    <row r="48" spans="1:13" ht="14.4" customHeight="1" x14ac:dyDescent="0.3">
      <c r="A48" s="747" t="s">
        <v>590</v>
      </c>
      <c r="B48" s="748" t="s">
        <v>1406</v>
      </c>
      <c r="C48" s="748" t="s">
        <v>1410</v>
      </c>
      <c r="D48" s="748" t="s">
        <v>1411</v>
      </c>
      <c r="E48" s="748" t="s">
        <v>1412</v>
      </c>
      <c r="F48" s="752"/>
      <c r="G48" s="752"/>
      <c r="H48" s="766">
        <v>0</v>
      </c>
      <c r="I48" s="752">
        <v>1</v>
      </c>
      <c r="J48" s="752">
        <v>100.42</v>
      </c>
      <c r="K48" s="766">
        <v>1</v>
      </c>
      <c r="L48" s="752">
        <v>1</v>
      </c>
      <c r="M48" s="753">
        <v>100.42</v>
      </c>
    </row>
    <row r="49" spans="1:13" ht="14.4" customHeight="1" x14ac:dyDescent="0.3">
      <c r="A49" s="747" t="s">
        <v>590</v>
      </c>
      <c r="B49" s="748" t="s">
        <v>1413</v>
      </c>
      <c r="C49" s="748" t="s">
        <v>1414</v>
      </c>
      <c r="D49" s="748" t="s">
        <v>1415</v>
      </c>
      <c r="E49" s="748" t="s">
        <v>1416</v>
      </c>
      <c r="F49" s="752"/>
      <c r="G49" s="752"/>
      <c r="H49" s="766">
        <v>0</v>
      </c>
      <c r="I49" s="752">
        <v>2</v>
      </c>
      <c r="J49" s="752">
        <v>917.4</v>
      </c>
      <c r="K49" s="766">
        <v>1</v>
      </c>
      <c r="L49" s="752">
        <v>2</v>
      </c>
      <c r="M49" s="753">
        <v>917.4</v>
      </c>
    </row>
    <row r="50" spans="1:13" ht="14.4" customHeight="1" x14ac:dyDescent="0.3">
      <c r="A50" s="747" t="s">
        <v>590</v>
      </c>
      <c r="B50" s="748" t="s">
        <v>1417</v>
      </c>
      <c r="C50" s="748" t="s">
        <v>1418</v>
      </c>
      <c r="D50" s="748" t="s">
        <v>1419</v>
      </c>
      <c r="E50" s="748" t="s">
        <v>1420</v>
      </c>
      <c r="F50" s="752"/>
      <c r="G50" s="752"/>
      <c r="H50" s="766">
        <v>0</v>
      </c>
      <c r="I50" s="752">
        <v>1</v>
      </c>
      <c r="J50" s="752">
        <v>65.53</v>
      </c>
      <c r="K50" s="766">
        <v>1</v>
      </c>
      <c r="L50" s="752">
        <v>1</v>
      </c>
      <c r="M50" s="753">
        <v>65.53</v>
      </c>
    </row>
    <row r="51" spans="1:13" ht="14.4" customHeight="1" x14ac:dyDescent="0.3">
      <c r="A51" s="747" t="s">
        <v>590</v>
      </c>
      <c r="B51" s="748" t="s">
        <v>1421</v>
      </c>
      <c r="C51" s="748" t="s">
        <v>1422</v>
      </c>
      <c r="D51" s="748" t="s">
        <v>1423</v>
      </c>
      <c r="E51" s="748" t="s">
        <v>1424</v>
      </c>
      <c r="F51" s="752">
        <v>20</v>
      </c>
      <c r="G51" s="752">
        <v>532.20000000000005</v>
      </c>
      <c r="H51" s="766">
        <v>1</v>
      </c>
      <c r="I51" s="752"/>
      <c r="J51" s="752"/>
      <c r="K51" s="766">
        <v>0</v>
      </c>
      <c r="L51" s="752">
        <v>20</v>
      </c>
      <c r="M51" s="753">
        <v>532.20000000000005</v>
      </c>
    </row>
    <row r="52" spans="1:13" ht="14.4" customHeight="1" x14ac:dyDescent="0.3">
      <c r="A52" s="747" t="s">
        <v>590</v>
      </c>
      <c r="B52" s="748" t="s">
        <v>1425</v>
      </c>
      <c r="C52" s="748" t="s">
        <v>1426</v>
      </c>
      <c r="D52" s="748" t="s">
        <v>903</v>
      </c>
      <c r="E52" s="748" t="s">
        <v>1427</v>
      </c>
      <c r="F52" s="752"/>
      <c r="G52" s="752"/>
      <c r="H52" s="766">
        <v>0</v>
      </c>
      <c r="I52" s="752">
        <v>2</v>
      </c>
      <c r="J52" s="752">
        <v>640.64</v>
      </c>
      <c r="K52" s="766">
        <v>1</v>
      </c>
      <c r="L52" s="752">
        <v>2</v>
      </c>
      <c r="M52" s="753">
        <v>640.64</v>
      </c>
    </row>
    <row r="53" spans="1:13" ht="14.4" customHeight="1" x14ac:dyDescent="0.3">
      <c r="A53" s="747" t="s">
        <v>590</v>
      </c>
      <c r="B53" s="748" t="s">
        <v>1428</v>
      </c>
      <c r="C53" s="748" t="s">
        <v>1429</v>
      </c>
      <c r="D53" s="748" t="s">
        <v>1430</v>
      </c>
      <c r="E53" s="748" t="s">
        <v>1431</v>
      </c>
      <c r="F53" s="752"/>
      <c r="G53" s="752"/>
      <c r="H53" s="766">
        <v>0</v>
      </c>
      <c r="I53" s="752">
        <v>20</v>
      </c>
      <c r="J53" s="752">
        <v>667.8</v>
      </c>
      <c r="K53" s="766">
        <v>1</v>
      </c>
      <c r="L53" s="752">
        <v>20</v>
      </c>
      <c r="M53" s="753">
        <v>667.8</v>
      </c>
    </row>
    <row r="54" spans="1:13" ht="14.4" customHeight="1" x14ac:dyDescent="0.3">
      <c r="A54" s="747" t="s">
        <v>590</v>
      </c>
      <c r="B54" s="748" t="s">
        <v>1428</v>
      </c>
      <c r="C54" s="748" t="s">
        <v>1432</v>
      </c>
      <c r="D54" s="748" t="s">
        <v>1430</v>
      </c>
      <c r="E54" s="748" t="s">
        <v>1433</v>
      </c>
      <c r="F54" s="752"/>
      <c r="G54" s="752"/>
      <c r="H54" s="766">
        <v>0</v>
      </c>
      <c r="I54" s="752">
        <v>30</v>
      </c>
      <c r="J54" s="752">
        <v>1586.4</v>
      </c>
      <c r="K54" s="766">
        <v>1</v>
      </c>
      <c r="L54" s="752">
        <v>30</v>
      </c>
      <c r="M54" s="753">
        <v>1586.4</v>
      </c>
    </row>
    <row r="55" spans="1:13" ht="14.4" customHeight="1" x14ac:dyDescent="0.3">
      <c r="A55" s="747" t="s">
        <v>590</v>
      </c>
      <c r="B55" s="748" t="s">
        <v>1434</v>
      </c>
      <c r="C55" s="748" t="s">
        <v>1435</v>
      </c>
      <c r="D55" s="748" t="s">
        <v>1436</v>
      </c>
      <c r="E55" s="748" t="s">
        <v>1437</v>
      </c>
      <c r="F55" s="752"/>
      <c r="G55" s="752"/>
      <c r="H55" s="766">
        <v>0</v>
      </c>
      <c r="I55" s="752">
        <v>1</v>
      </c>
      <c r="J55" s="752">
        <v>148.5</v>
      </c>
      <c r="K55" s="766">
        <v>1</v>
      </c>
      <c r="L55" s="752">
        <v>1</v>
      </c>
      <c r="M55" s="753">
        <v>148.5</v>
      </c>
    </row>
    <row r="56" spans="1:13" ht="14.4" customHeight="1" x14ac:dyDescent="0.3">
      <c r="A56" s="747" t="s">
        <v>590</v>
      </c>
      <c r="B56" s="748" t="s">
        <v>1438</v>
      </c>
      <c r="C56" s="748" t="s">
        <v>1439</v>
      </c>
      <c r="D56" s="748" t="s">
        <v>622</v>
      </c>
      <c r="E56" s="748" t="s">
        <v>623</v>
      </c>
      <c r="F56" s="752"/>
      <c r="G56" s="752"/>
      <c r="H56" s="766">
        <v>0</v>
      </c>
      <c r="I56" s="752">
        <v>2</v>
      </c>
      <c r="J56" s="752">
        <v>97.2</v>
      </c>
      <c r="K56" s="766">
        <v>1</v>
      </c>
      <c r="L56" s="752">
        <v>2</v>
      </c>
      <c r="M56" s="753">
        <v>97.2</v>
      </c>
    </row>
    <row r="57" spans="1:13" ht="14.4" customHeight="1" x14ac:dyDescent="0.3">
      <c r="A57" s="747" t="s">
        <v>590</v>
      </c>
      <c r="B57" s="748" t="s">
        <v>1440</v>
      </c>
      <c r="C57" s="748" t="s">
        <v>1441</v>
      </c>
      <c r="D57" s="748" t="s">
        <v>829</v>
      </c>
      <c r="E57" s="748" t="s">
        <v>1442</v>
      </c>
      <c r="F57" s="752"/>
      <c r="G57" s="752"/>
      <c r="H57" s="766">
        <v>0</v>
      </c>
      <c r="I57" s="752">
        <v>4</v>
      </c>
      <c r="J57" s="752">
        <v>263.12</v>
      </c>
      <c r="K57" s="766">
        <v>1</v>
      </c>
      <c r="L57" s="752">
        <v>4</v>
      </c>
      <c r="M57" s="753">
        <v>263.12</v>
      </c>
    </row>
    <row r="58" spans="1:13" ht="14.4" customHeight="1" x14ac:dyDescent="0.3">
      <c r="A58" s="747" t="s">
        <v>590</v>
      </c>
      <c r="B58" s="748" t="s">
        <v>1443</v>
      </c>
      <c r="C58" s="748" t="s">
        <v>1444</v>
      </c>
      <c r="D58" s="748" t="s">
        <v>1445</v>
      </c>
      <c r="E58" s="748" t="s">
        <v>1446</v>
      </c>
      <c r="F58" s="752"/>
      <c r="G58" s="752"/>
      <c r="H58" s="766">
        <v>0</v>
      </c>
      <c r="I58" s="752">
        <v>7</v>
      </c>
      <c r="J58" s="752">
        <v>303.93999999999994</v>
      </c>
      <c r="K58" s="766">
        <v>1</v>
      </c>
      <c r="L58" s="752">
        <v>7</v>
      </c>
      <c r="M58" s="753">
        <v>303.93999999999994</v>
      </c>
    </row>
    <row r="59" spans="1:13" ht="14.4" customHeight="1" x14ac:dyDescent="0.3">
      <c r="A59" s="747" t="s">
        <v>590</v>
      </c>
      <c r="B59" s="748" t="s">
        <v>1447</v>
      </c>
      <c r="C59" s="748" t="s">
        <v>1448</v>
      </c>
      <c r="D59" s="748" t="s">
        <v>807</v>
      </c>
      <c r="E59" s="748" t="s">
        <v>810</v>
      </c>
      <c r="F59" s="752"/>
      <c r="G59" s="752"/>
      <c r="H59" s="766">
        <v>0</v>
      </c>
      <c r="I59" s="752">
        <v>7</v>
      </c>
      <c r="J59" s="752">
        <v>237.08</v>
      </c>
      <c r="K59" s="766">
        <v>1</v>
      </c>
      <c r="L59" s="752">
        <v>7</v>
      </c>
      <c r="M59" s="753">
        <v>237.08</v>
      </c>
    </row>
    <row r="60" spans="1:13" ht="14.4" customHeight="1" x14ac:dyDescent="0.3">
      <c r="A60" s="747" t="s">
        <v>590</v>
      </c>
      <c r="B60" s="748" t="s">
        <v>1447</v>
      </c>
      <c r="C60" s="748" t="s">
        <v>1449</v>
      </c>
      <c r="D60" s="748" t="s">
        <v>807</v>
      </c>
      <c r="E60" s="748" t="s">
        <v>1450</v>
      </c>
      <c r="F60" s="752"/>
      <c r="G60" s="752"/>
      <c r="H60" s="766">
        <v>0</v>
      </c>
      <c r="I60" s="752">
        <v>6</v>
      </c>
      <c r="J60" s="752">
        <v>303.84000000000003</v>
      </c>
      <c r="K60" s="766">
        <v>1</v>
      </c>
      <c r="L60" s="752">
        <v>6</v>
      </c>
      <c r="M60" s="753">
        <v>303.84000000000003</v>
      </c>
    </row>
    <row r="61" spans="1:13" ht="14.4" customHeight="1" x14ac:dyDescent="0.3">
      <c r="A61" s="747" t="s">
        <v>590</v>
      </c>
      <c r="B61" s="748" t="s">
        <v>1447</v>
      </c>
      <c r="C61" s="748" t="s">
        <v>1451</v>
      </c>
      <c r="D61" s="748" t="s">
        <v>807</v>
      </c>
      <c r="E61" s="748" t="s">
        <v>1452</v>
      </c>
      <c r="F61" s="752"/>
      <c r="G61" s="752"/>
      <c r="H61" s="766">
        <v>0</v>
      </c>
      <c r="I61" s="752">
        <v>10</v>
      </c>
      <c r="J61" s="752">
        <v>506.40000000000015</v>
      </c>
      <c r="K61" s="766">
        <v>1</v>
      </c>
      <c r="L61" s="752">
        <v>10</v>
      </c>
      <c r="M61" s="753">
        <v>506.40000000000015</v>
      </c>
    </row>
    <row r="62" spans="1:13" ht="14.4" customHeight="1" x14ac:dyDescent="0.3">
      <c r="A62" s="747" t="s">
        <v>590</v>
      </c>
      <c r="B62" s="748" t="s">
        <v>1453</v>
      </c>
      <c r="C62" s="748" t="s">
        <v>1454</v>
      </c>
      <c r="D62" s="748" t="s">
        <v>1455</v>
      </c>
      <c r="E62" s="748" t="s">
        <v>1456</v>
      </c>
      <c r="F62" s="752"/>
      <c r="G62" s="752"/>
      <c r="H62" s="766">
        <v>0</v>
      </c>
      <c r="I62" s="752">
        <v>1</v>
      </c>
      <c r="J62" s="752">
        <v>135.70000000000002</v>
      </c>
      <c r="K62" s="766">
        <v>1</v>
      </c>
      <c r="L62" s="752">
        <v>1</v>
      </c>
      <c r="M62" s="753">
        <v>135.70000000000002</v>
      </c>
    </row>
    <row r="63" spans="1:13" ht="14.4" customHeight="1" x14ac:dyDescent="0.3">
      <c r="A63" s="747" t="s">
        <v>590</v>
      </c>
      <c r="B63" s="748" t="s">
        <v>1457</v>
      </c>
      <c r="C63" s="748" t="s">
        <v>1458</v>
      </c>
      <c r="D63" s="748" t="s">
        <v>1459</v>
      </c>
      <c r="E63" s="748" t="s">
        <v>1460</v>
      </c>
      <c r="F63" s="752"/>
      <c r="G63" s="752"/>
      <c r="H63" s="766">
        <v>0</v>
      </c>
      <c r="I63" s="752">
        <v>5</v>
      </c>
      <c r="J63" s="752">
        <v>45.599999999999994</v>
      </c>
      <c r="K63" s="766">
        <v>1</v>
      </c>
      <c r="L63" s="752">
        <v>5</v>
      </c>
      <c r="M63" s="753">
        <v>45.599999999999994</v>
      </c>
    </row>
    <row r="64" spans="1:13" ht="14.4" customHeight="1" x14ac:dyDescent="0.3">
      <c r="A64" s="747" t="s">
        <v>590</v>
      </c>
      <c r="B64" s="748" t="s">
        <v>1461</v>
      </c>
      <c r="C64" s="748" t="s">
        <v>1462</v>
      </c>
      <c r="D64" s="748" t="s">
        <v>1463</v>
      </c>
      <c r="E64" s="748" t="s">
        <v>1464</v>
      </c>
      <c r="F64" s="752"/>
      <c r="G64" s="752"/>
      <c r="H64" s="766">
        <v>0</v>
      </c>
      <c r="I64" s="752">
        <v>4</v>
      </c>
      <c r="J64" s="752">
        <v>269.27999999999997</v>
      </c>
      <c r="K64" s="766">
        <v>1</v>
      </c>
      <c r="L64" s="752">
        <v>4</v>
      </c>
      <c r="M64" s="753">
        <v>269.27999999999997</v>
      </c>
    </row>
    <row r="65" spans="1:13" ht="14.4" customHeight="1" x14ac:dyDescent="0.3">
      <c r="A65" s="747" t="s">
        <v>590</v>
      </c>
      <c r="B65" s="748" t="s">
        <v>1465</v>
      </c>
      <c r="C65" s="748" t="s">
        <v>1466</v>
      </c>
      <c r="D65" s="748" t="s">
        <v>886</v>
      </c>
      <c r="E65" s="748" t="s">
        <v>1467</v>
      </c>
      <c r="F65" s="752"/>
      <c r="G65" s="752"/>
      <c r="H65" s="766">
        <v>0</v>
      </c>
      <c r="I65" s="752">
        <v>3</v>
      </c>
      <c r="J65" s="752">
        <v>136.98999999999998</v>
      </c>
      <c r="K65" s="766">
        <v>1</v>
      </c>
      <c r="L65" s="752">
        <v>3</v>
      </c>
      <c r="M65" s="753">
        <v>136.98999999999998</v>
      </c>
    </row>
    <row r="66" spans="1:13" ht="14.4" customHeight="1" x14ac:dyDescent="0.3">
      <c r="A66" s="747" t="s">
        <v>590</v>
      </c>
      <c r="B66" s="748" t="s">
        <v>1468</v>
      </c>
      <c r="C66" s="748" t="s">
        <v>1469</v>
      </c>
      <c r="D66" s="748" t="s">
        <v>875</v>
      </c>
      <c r="E66" s="748" t="s">
        <v>1470</v>
      </c>
      <c r="F66" s="752"/>
      <c r="G66" s="752"/>
      <c r="H66" s="766">
        <v>0</v>
      </c>
      <c r="I66" s="752">
        <v>2</v>
      </c>
      <c r="J66" s="752">
        <v>99.640000000000043</v>
      </c>
      <c r="K66" s="766">
        <v>1</v>
      </c>
      <c r="L66" s="752">
        <v>2</v>
      </c>
      <c r="M66" s="753">
        <v>99.640000000000043</v>
      </c>
    </row>
    <row r="67" spans="1:13" ht="14.4" customHeight="1" x14ac:dyDescent="0.3">
      <c r="A67" s="747" t="s">
        <v>590</v>
      </c>
      <c r="B67" s="748" t="s">
        <v>1468</v>
      </c>
      <c r="C67" s="748" t="s">
        <v>1471</v>
      </c>
      <c r="D67" s="748" t="s">
        <v>1472</v>
      </c>
      <c r="E67" s="748" t="s">
        <v>1473</v>
      </c>
      <c r="F67" s="752"/>
      <c r="G67" s="752"/>
      <c r="H67" s="766">
        <v>0</v>
      </c>
      <c r="I67" s="752">
        <v>6</v>
      </c>
      <c r="J67" s="752">
        <v>487.20000000000016</v>
      </c>
      <c r="K67" s="766">
        <v>1</v>
      </c>
      <c r="L67" s="752">
        <v>6</v>
      </c>
      <c r="M67" s="753">
        <v>487.20000000000016</v>
      </c>
    </row>
    <row r="68" spans="1:13" ht="14.4" customHeight="1" x14ac:dyDescent="0.3">
      <c r="A68" s="747" t="s">
        <v>590</v>
      </c>
      <c r="B68" s="748" t="s">
        <v>1474</v>
      </c>
      <c r="C68" s="748" t="s">
        <v>1475</v>
      </c>
      <c r="D68" s="748" t="s">
        <v>1476</v>
      </c>
      <c r="E68" s="748" t="s">
        <v>1477</v>
      </c>
      <c r="F68" s="752"/>
      <c r="G68" s="752"/>
      <c r="H68" s="766">
        <v>0</v>
      </c>
      <c r="I68" s="752">
        <v>1</v>
      </c>
      <c r="J68" s="752">
        <v>686.44</v>
      </c>
      <c r="K68" s="766">
        <v>1</v>
      </c>
      <c r="L68" s="752">
        <v>1</v>
      </c>
      <c r="M68" s="753">
        <v>686.44</v>
      </c>
    </row>
    <row r="69" spans="1:13" ht="14.4" customHeight="1" x14ac:dyDescent="0.3">
      <c r="A69" s="747" t="s">
        <v>590</v>
      </c>
      <c r="B69" s="748" t="s">
        <v>1478</v>
      </c>
      <c r="C69" s="748" t="s">
        <v>1479</v>
      </c>
      <c r="D69" s="748" t="s">
        <v>795</v>
      </c>
      <c r="E69" s="748" t="s">
        <v>1480</v>
      </c>
      <c r="F69" s="752"/>
      <c r="G69" s="752"/>
      <c r="H69" s="766">
        <v>0</v>
      </c>
      <c r="I69" s="752">
        <v>8</v>
      </c>
      <c r="J69" s="752">
        <v>617.67999999999995</v>
      </c>
      <c r="K69" s="766">
        <v>1</v>
      </c>
      <c r="L69" s="752">
        <v>8</v>
      </c>
      <c r="M69" s="753">
        <v>617.67999999999995</v>
      </c>
    </row>
    <row r="70" spans="1:13" ht="14.4" customHeight="1" x14ac:dyDescent="0.3">
      <c r="A70" s="747" t="s">
        <v>590</v>
      </c>
      <c r="B70" s="748" t="s">
        <v>1478</v>
      </c>
      <c r="C70" s="748" t="s">
        <v>1481</v>
      </c>
      <c r="D70" s="748" t="s">
        <v>795</v>
      </c>
      <c r="E70" s="748" t="s">
        <v>1482</v>
      </c>
      <c r="F70" s="752"/>
      <c r="G70" s="752"/>
      <c r="H70" s="766">
        <v>0</v>
      </c>
      <c r="I70" s="752">
        <v>1</v>
      </c>
      <c r="J70" s="752">
        <v>124.93000000000005</v>
      </c>
      <c r="K70" s="766">
        <v>1</v>
      </c>
      <c r="L70" s="752">
        <v>1</v>
      </c>
      <c r="M70" s="753">
        <v>124.93000000000005</v>
      </c>
    </row>
    <row r="71" spans="1:13" ht="14.4" customHeight="1" x14ac:dyDescent="0.3">
      <c r="A71" s="747" t="s">
        <v>590</v>
      </c>
      <c r="B71" s="748" t="s">
        <v>1483</v>
      </c>
      <c r="C71" s="748" t="s">
        <v>1484</v>
      </c>
      <c r="D71" s="748" t="s">
        <v>885</v>
      </c>
      <c r="E71" s="748" t="s">
        <v>1485</v>
      </c>
      <c r="F71" s="752"/>
      <c r="G71" s="752"/>
      <c r="H71" s="766">
        <v>0</v>
      </c>
      <c r="I71" s="752">
        <v>2</v>
      </c>
      <c r="J71" s="752">
        <v>199.72</v>
      </c>
      <c r="K71" s="766">
        <v>1</v>
      </c>
      <c r="L71" s="752">
        <v>2</v>
      </c>
      <c r="M71" s="753">
        <v>199.72</v>
      </c>
    </row>
    <row r="72" spans="1:13" ht="14.4" customHeight="1" x14ac:dyDescent="0.3">
      <c r="A72" s="747" t="s">
        <v>590</v>
      </c>
      <c r="B72" s="748" t="s">
        <v>1486</v>
      </c>
      <c r="C72" s="748" t="s">
        <v>1487</v>
      </c>
      <c r="D72" s="748" t="s">
        <v>900</v>
      </c>
      <c r="E72" s="748" t="s">
        <v>1488</v>
      </c>
      <c r="F72" s="752"/>
      <c r="G72" s="752"/>
      <c r="H72" s="766">
        <v>0</v>
      </c>
      <c r="I72" s="752">
        <v>1</v>
      </c>
      <c r="J72" s="752">
        <v>195.99</v>
      </c>
      <c r="K72" s="766">
        <v>1</v>
      </c>
      <c r="L72" s="752">
        <v>1</v>
      </c>
      <c r="M72" s="753">
        <v>195.99</v>
      </c>
    </row>
    <row r="73" spans="1:13" ht="14.4" customHeight="1" x14ac:dyDescent="0.3">
      <c r="A73" s="747" t="s">
        <v>590</v>
      </c>
      <c r="B73" s="748" t="s">
        <v>1486</v>
      </c>
      <c r="C73" s="748" t="s">
        <v>1489</v>
      </c>
      <c r="D73" s="748" t="s">
        <v>897</v>
      </c>
      <c r="E73" s="748" t="s">
        <v>898</v>
      </c>
      <c r="F73" s="752"/>
      <c r="G73" s="752"/>
      <c r="H73" s="766">
        <v>0</v>
      </c>
      <c r="I73" s="752">
        <v>6</v>
      </c>
      <c r="J73" s="752">
        <v>732.94999999999993</v>
      </c>
      <c r="K73" s="766">
        <v>1</v>
      </c>
      <c r="L73" s="752">
        <v>6</v>
      </c>
      <c r="M73" s="753">
        <v>732.94999999999993</v>
      </c>
    </row>
    <row r="74" spans="1:13" ht="14.4" customHeight="1" x14ac:dyDescent="0.3">
      <c r="A74" s="747" t="s">
        <v>598</v>
      </c>
      <c r="B74" s="748" t="s">
        <v>1287</v>
      </c>
      <c r="C74" s="748" t="s">
        <v>1288</v>
      </c>
      <c r="D74" s="748" t="s">
        <v>675</v>
      </c>
      <c r="E74" s="748" t="s">
        <v>1289</v>
      </c>
      <c r="F74" s="752"/>
      <c r="G74" s="752"/>
      <c r="H74" s="766">
        <v>0</v>
      </c>
      <c r="I74" s="752">
        <v>260</v>
      </c>
      <c r="J74" s="752">
        <v>4311.3</v>
      </c>
      <c r="K74" s="766">
        <v>1</v>
      </c>
      <c r="L74" s="752">
        <v>260</v>
      </c>
      <c r="M74" s="753">
        <v>4311.3</v>
      </c>
    </row>
    <row r="75" spans="1:13" ht="14.4" customHeight="1" x14ac:dyDescent="0.3">
      <c r="A75" s="747" t="s">
        <v>598</v>
      </c>
      <c r="B75" s="748" t="s">
        <v>1287</v>
      </c>
      <c r="C75" s="748" t="s">
        <v>1490</v>
      </c>
      <c r="D75" s="748" t="s">
        <v>1291</v>
      </c>
      <c r="E75" s="748" t="s">
        <v>1491</v>
      </c>
      <c r="F75" s="752"/>
      <c r="G75" s="752"/>
      <c r="H75" s="766">
        <v>0</v>
      </c>
      <c r="I75" s="752">
        <v>4</v>
      </c>
      <c r="J75" s="752">
        <v>105.95999999999998</v>
      </c>
      <c r="K75" s="766">
        <v>1</v>
      </c>
      <c r="L75" s="752">
        <v>4</v>
      </c>
      <c r="M75" s="753">
        <v>105.95999999999998</v>
      </c>
    </row>
    <row r="76" spans="1:13" ht="14.4" customHeight="1" x14ac:dyDescent="0.3">
      <c r="A76" s="747" t="s">
        <v>598</v>
      </c>
      <c r="B76" s="748" t="s">
        <v>1492</v>
      </c>
      <c r="C76" s="748" t="s">
        <v>1493</v>
      </c>
      <c r="D76" s="748" t="s">
        <v>1494</v>
      </c>
      <c r="E76" s="748" t="s">
        <v>1495</v>
      </c>
      <c r="F76" s="752"/>
      <c r="G76" s="752"/>
      <c r="H76" s="766">
        <v>0</v>
      </c>
      <c r="I76" s="752">
        <v>2</v>
      </c>
      <c r="J76" s="752">
        <v>547.80000000000007</v>
      </c>
      <c r="K76" s="766">
        <v>1</v>
      </c>
      <c r="L76" s="752">
        <v>2</v>
      </c>
      <c r="M76" s="753">
        <v>547.80000000000007</v>
      </c>
    </row>
    <row r="77" spans="1:13" ht="14.4" customHeight="1" x14ac:dyDescent="0.3">
      <c r="A77" s="747" t="s">
        <v>598</v>
      </c>
      <c r="B77" s="748" t="s">
        <v>1299</v>
      </c>
      <c r="C77" s="748" t="s">
        <v>1300</v>
      </c>
      <c r="D77" s="748" t="s">
        <v>1301</v>
      </c>
      <c r="E77" s="748" t="s">
        <v>1302</v>
      </c>
      <c r="F77" s="752"/>
      <c r="G77" s="752"/>
      <c r="H77" s="766">
        <v>0</v>
      </c>
      <c r="I77" s="752">
        <v>4</v>
      </c>
      <c r="J77" s="752">
        <v>1624</v>
      </c>
      <c r="K77" s="766">
        <v>1</v>
      </c>
      <c r="L77" s="752">
        <v>4</v>
      </c>
      <c r="M77" s="753">
        <v>1624</v>
      </c>
    </row>
    <row r="78" spans="1:13" ht="14.4" customHeight="1" x14ac:dyDescent="0.3">
      <c r="A78" s="747" t="s">
        <v>598</v>
      </c>
      <c r="B78" s="748" t="s">
        <v>1307</v>
      </c>
      <c r="C78" s="748" t="s">
        <v>1308</v>
      </c>
      <c r="D78" s="748" t="s">
        <v>1309</v>
      </c>
      <c r="E78" s="748" t="s">
        <v>1310</v>
      </c>
      <c r="F78" s="752"/>
      <c r="G78" s="752"/>
      <c r="H78" s="766">
        <v>0</v>
      </c>
      <c r="I78" s="752">
        <v>1</v>
      </c>
      <c r="J78" s="752">
        <v>137.53</v>
      </c>
      <c r="K78" s="766">
        <v>1</v>
      </c>
      <c r="L78" s="752">
        <v>1</v>
      </c>
      <c r="M78" s="753">
        <v>137.53</v>
      </c>
    </row>
    <row r="79" spans="1:13" ht="14.4" customHeight="1" x14ac:dyDescent="0.3">
      <c r="A79" s="747" t="s">
        <v>598</v>
      </c>
      <c r="B79" s="748" t="s">
        <v>1311</v>
      </c>
      <c r="C79" s="748" t="s">
        <v>1316</v>
      </c>
      <c r="D79" s="748" t="s">
        <v>716</v>
      </c>
      <c r="E79" s="748" t="s">
        <v>1317</v>
      </c>
      <c r="F79" s="752"/>
      <c r="G79" s="752"/>
      <c r="H79" s="766">
        <v>0</v>
      </c>
      <c r="I79" s="752">
        <v>2</v>
      </c>
      <c r="J79" s="752">
        <v>1442.4</v>
      </c>
      <c r="K79" s="766">
        <v>1</v>
      </c>
      <c r="L79" s="752">
        <v>2</v>
      </c>
      <c r="M79" s="753">
        <v>1442.4</v>
      </c>
    </row>
    <row r="80" spans="1:13" ht="14.4" customHeight="1" x14ac:dyDescent="0.3">
      <c r="A80" s="747" t="s">
        <v>598</v>
      </c>
      <c r="B80" s="748" t="s">
        <v>1311</v>
      </c>
      <c r="C80" s="748" t="s">
        <v>1318</v>
      </c>
      <c r="D80" s="748" t="s">
        <v>716</v>
      </c>
      <c r="E80" s="748" t="s">
        <v>1319</v>
      </c>
      <c r="F80" s="752"/>
      <c r="G80" s="752"/>
      <c r="H80" s="766">
        <v>0</v>
      </c>
      <c r="I80" s="752">
        <v>25</v>
      </c>
      <c r="J80" s="752">
        <v>6796.25</v>
      </c>
      <c r="K80" s="766">
        <v>1</v>
      </c>
      <c r="L80" s="752">
        <v>25</v>
      </c>
      <c r="M80" s="753">
        <v>6796.25</v>
      </c>
    </row>
    <row r="81" spans="1:13" ht="14.4" customHeight="1" x14ac:dyDescent="0.3">
      <c r="A81" s="747" t="s">
        <v>598</v>
      </c>
      <c r="B81" s="748" t="s">
        <v>1311</v>
      </c>
      <c r="C81" s="748" t="s">
        <v>1320</v>
      </c>
      <c r="D81" s="748" t="s">
        <v>716</v>
      </c>
      <c r="E81" s="748" t="s">
        <v>1321</v>
      </c>
      <c r="F81" s="752"/>
      <c r="G81" s="752"/>
      <c r="H81" s="766">
        <v>0</v>
      </c>
      <c r="I81" s="752">
        <v>3</v>
      </c>
      <c r="J81" s="752">
        <v>1891.9799999999998</v>
      </c>
      <c r="K81" s="766">
        <v>1</v>
      </c>
      <c r="L81" s="752">
        <v>3</v>
      </c>
      <c r="M81" s="753">
        <v>1891.9799999999998</v>
      </c>
    </row>
    <row r="82" spans="1:13" ht="14.4" customHeight="1" x14ac:dyDescent="0.3">
      <c r="A82" s="747" t="s">
        <v>598</v>
      </c>
      <c r="B82" s="748" t="s">
        <v>1311</v>
      </c>
      <c r="C82" s="748" t="s">
        <v>1496</v>
      </c>
      <c r="D82" s="748" t="s">
        <v>716</v>
      </c>
      <c r="E82" s="748" t="s">
        <v>1497</v>
      </c>
      <c r="F82" s="752"/>
      <c r="G82" s="752"/>
      <c r="H82" s="766">
        <v>0</v>
      </c>
      <c r="I82" s="752">
        <v>2</v>
      </c>
      <c r="J82" s="752">
        <v>1827.3</v>
      </c>
      <c r="K82" s="766">
        <v>1</v>
      </c>
      <c r="L82" s="752">
        <v>2</v>
      </c>
      <c r="M82" s="753">
        <v>1827.3</v>
      </c>
    </row>
    <row r="83" spans="1:13" ht="14.4" customHeight="1" x14ac:dyDescent="0.3">
      <c r="A83" s="747" t="s">
        <v>598</v>
      </c>
      <c r="B83" s="748" t="s">
        <v>1311</v>
      </c>
      <c r="C83" s="748" t="s">
        <v>1322</v>
      </c>
      <c r="D83" s="748" t="s">
        <v>716</v>
      </c>
      <c r="E83" s="748" t="s">
        <v>1323</v>
      </c>
      <c r="F83" s="752"/>
      <c r="G83" s="752"/>
      <c r="H83" s="766">
        <v>0</v>
      </c>
      <c r="I83" s="752">
        <v>18</v>
      </c>
      <c r="J83" s="752">
        <v>7361.1</v>
      </c>
      <c r="K83" s="766">
        <v>1</v>
      </c>
      <c r="L83" s="752">
        <v>18</v>
      </c>
      <c r="M83" s="753">
        <v>7361.1</v>
      </c>
    </row>
    <row r="84" spans="1:13" ht="14.4" customHeight="1" x14ac:dyDescent="0.3">
      <c r="A84" s="747" t="s">
        <v>598</v>
      </c>
      <c r="B84" s="748" t="s">
        <v>1324</v>
      </c>
      <c r="C84" s="748" t="s">
        <v>1328</v>
      </c>
      <c r="D84" s="748" t="s">
        <v>1326</v>
      </c>
      <c r="E84" s="748" t="s">
        <v>1329</v>
      </c>
      <c r="F84" s="752"/>
      <c r="G84" s="752"/>
      <c r="H84" s="766">
        <v>0</v>
      </c>
      <c r="I84" s="752">
        <v>1</v>
      </c>
      <c r="J84" s="752">
        <v>139.12000000000003</v>
      </c>
      <c r="K84" s="766">
        <v>1</v>
      </c>
      <c r="L84" s="752">
        <v>1</v>
      </c>
      <c r="M84" s="753">
        <v>139.12000000000003</v>
      </c>
    </row>
    <row r="85" spans="1:13" ht="14.4" customHeight="1" x14ac:dyDescent="0.3">
      <c r="A85" s="747" t="s">
        <v>598</v>
      </c>
      <c r="B85" s="748" t="s">
        <v>1498</v>
      </c>
      <c r="C85" s="748" t="s">
        <v>1499</v>
      </c>
      <c r="D85" s="748" t="s">
        <v>1500</v>
      </c>
      <c r="E85" s="748" t="s">
        <v>1501</v>
      </c>
      <c r="F85" s="752"/>
      <c r="G85" s="752"/>
      <c r="H85" s="766">
        <v>0</v>
      </c>
      <c r="I85" s="752">
        <v>4</v>
      </c>
      <c r="J85" s="752">
        <v>125430.36000000002</v>
      </c>
      <c r="K85" s="766">
        <v>1</v>
      </c>
      <c r="L85" s="752">
        <v>4</v>
      </c>
      <c r="M85" s="753">
        <v>125430.36000000002</v>
      </c>
    </row>
    <row r="86" spans="1:13" ht="14.4" customHeight="1" x14ac:dyDescent="0.3">
      <c r="A86" s="747" t="s">
        <v>598</v>
      </c>
      <c r="B86" s="748" t="s">
        <v>1330</v>
      </c>
      <c r="C86" s="748" t="s">
        <v>1331</v>
      </c>
      <c r="D86" s="748" t="s">
        <v>677</v>
      </c>
      <c r="E86" s="748" t="s">
        <v>1332</v>
      </c>
      <c r="F86" s="752"/>
      <c r="G86" s="752"/>
      <c r="H86" s="766">
        <v>0</v>
      </c>
      <c r="I86" s="752">
        <v>49</v>
      </c>
      <c r="J86" s="752">
        <v>6293.76</v>
      </c>
      <c r="K86" s="766">
        <v>1</v>
      </c>
      <c r="L86" s="752">
        <v>49</v>
      </c>
      <c r="M86" s="753">
        <v>6293.76</v>
      </c>
    </row>
    <row r="87" spans="1:13" ht="14.4" customHeight="1" x14ac:dyDescent="0.3">
      <c r="A87" s="747" t="s">
        <v>598</v>
      </c>
      <c r="B87" s="748" t="s">
        <v>1330</v>
      </c>
      <c r="C87" s="748" t="s">
        <v>1333</v>
      </c>
      <c r="D87" s="748" t="s">
        <v>677</v>
      </c>
      <c r="E87" s="748" t="s">
        <v>1334</v>
      </c>
      <c r="F87" s="752"/>
      <c r="G87" s="752"/>
      <c r="H87" s="766">
        <v>0</v>
      </c>
      <c r="I87" s="752">
        <v>1</v>
      </c>
      <c r="J87" s="752">
        <v>44.66</v>
      </c>
      <c r="K87" s="766">
        <v>1</v>
      </c>
      <c r="L87" s="752">
        <v>1</v>
      </c>
      <c r="M87" s="753">
        <v>44.66</v>
      </c>
    </row>
    <row r="88" spans="1:13" ht="14.4" customHeight="1" x14ac:dyDescent="0.3">
      <c r="A88" s="747" t="s">
        <v>598</v>
      </c>
      <c r="B88" s="748" t="s">
        <v>1330</v>
      </c>
      <c r="C88" s="748" t="s">
        <v>1335</v>
      </c>
      <c r="D88" s="748" t="s">
        <v>677</v>
      </c>
      <c r="E88" s="748" t="s">
        <v>1336</v>
      </c>
      <c r="F88" s="752"/>
      <c r="G88" s="752"/>
      <c r="H88" s="766">
        <v>0</v>
      </c>
      <c r="I88" s="752">
        <v>1</v>
      </c>
      <c r="J88" s="752">
        <v>89.31</v>
      </c>
      <c r="K88" s="766">
        <v>1</v>
      </c>
      <c r="L88" s="752">
        <v>1</v>
      </c>
      <c r="M88" s="753">
        <v>89.31</v>
      </c>
    </row>
    <row r="89" spans="1:13" ht="14.4" customHeight="1" x14ac:dyDescent="0.3">
      <c r="A89" s="747" t="s">
        <v>598</v>
      </c>
      <c r="B89" s="748" t="s">
        <v>1341</v>
      </c>
      <c r="C89" s="748" t="s">
        <v>1342</v>
      </c>
      <c r="D89" s="748" t="s">
        <v>727</v>
      </c>
      <c r="E89" s="748" t="s">
        <v>728</v>
      </c>
      <c r="F89" s="752"/>
      <c r="G89" s="752"/>
      <c r="H89" s="766">
        <v>0</v>
      </c>
      <c r="I89" s="752">
        <v>110</v>
      </c>
      <c r="J89" s="752">
        <v>4442.8999999999996</v>
      </c>
      <c r="K89" s="766">
        <v>1</v>
      </c>
      <c r="L89" s="752">
        <v>110</v>
      </c>
      <c r="M89" s="753">
        <v>4442.8999999999996</v>
      </c>
    </row>
    <row r="90" spans="1:13" ht="14.4" customHeight="1" x14ac:dyDescent="0.3">
      <c r="A90" s="747" t="s">
        <v>598</v>
      </c>
      <c r="B90" s="748" t="s">
        <v>1347</v>
      </c>
      <c r="C90" s="748" t="s">
        <v>1348</v>
      </c>
      <c r="D90" s="748" t="s">
        <v>745</v>
      </c>
      <c r="E90" s="748" t="s">
        <v>1349</v>
      </c>
      <c r="F90" s="752"/>
      <c r="G90" s="752"/>
      <c r="H90" s="766">
        <v>0</v>
      </c>
      <c r="I90" s="752">
        <v>11</v>
      </c>
      <c r="J90" s="752">
        <v>448.37</v>
      </c>
      <c r="K90" s="766">
        <v>1</v>
      </c>
      <c r="L90" s="752">
        <v>11</v>
      </c>
      <c r="M90" s="753">
        <v>448.37</v>
      </c>
    </row>
    <row r="91" spans="1:13" ht="14.4" customHeight="1" x14ac:dyDescent="0.3">
      <c r="A91" s="747" t="s">
        <v>598</v>
      </c>
      <c r="B91" s="748" t="s">
        <v>1350</v>
      </c>
      <c r="C91" s="748" t="s">
        <v>1502</v>
      </c>
      <c r="D91" s="748" t="s">
        <v>1132</v>
      </c>
      <c r="E91" s="748" t="s">
        <v>1503</v>
      </c>
      <c r="F91" s="752"/>
      <c r="G91" s="752"/>
      <c r="H91" s="766">
        <v>0</v>
      </c>
      <c r="I91" s="752">
        <v>2</v>
      </c>
      <c r="J91" s="752">
        <v>143.60000000000002</v>
      </c>
      <c r="K91" s="766">
        <v>1</v>
      </c>
      <c r="L91" s="752">
        <v>2</v>
      </c>
      <c r="M91" s="753">
        <v>143.60000000000002</v>
      </c>
    </row>
    <row r="92" spans="1:13" ht="14.4" customHeight="1" x14ac:dyDescent="0.3">
      <c r="A92" s="747" t="s">
        <v>598</v>
      </c>
      <c r="B92" s="748" t="s">
        <v>1350</v>
      </c>
      <c r="C92" s="748" t="s">
        <v>1351</v>
      </c>
      <c r="D92" s="748" t="s">
        <v>646</v>
      </c>
      <c r="E92" s="748" t="s">
        <v>647</v>
      </c>
      <c r="F92" s="752"/>
      <c r="G92" s="752"/>
      <c r="H92" s="766">
        <v>0</v>
      </c>
      <c r="I92" s="752">
        <v>3</v>
      </c>
      <c r="J92" s="752">
        <v>265.35000000000002</v>
      </c>
      <c r="K92" s="766">
        <v>1</v>
      </c>
      <c r="L92" s="752">
        <v>3</v>
      </c>
      <c r="M92" s="753">
        <v>265.35000000000002</v>
      </c>
    </row>
    <row r="93" spans="1:13" ht="14.4" customHeight="1" x14ac:dyDescent="0.3">
      <c r="A93" s="747" t="s">
        <v>598</v>
      </c>
      <c r="B93" s="748" t="s">
        <v>1352</v>
      </c>
      <c r="C93" s="748" t="s">
        <v>1504</v>
      </c>
      <c r="D93" s="748" t="s">
        <v>1354</v>
      </c>
      <c r="E93" s="748" t="s">
        <v>1505</v>
      </c>
      <c r="F93" s="752"/>
      <c r="G93" s="752"/>
      <c r="H93" s="766">
        <v>0</v>
      </c>
      <c r="I93" s="752">
        <v>1</v>
      </c>
      <c r="J93" s="752">
        <v>26.149999999999991</v>
      </c>
      <c r="K93" s="766">
        <v>1</v>
      </c>
      <c r="L93" s="752">
        <v>1</v>
      </c>
      <c r="M93" s="753">
        <v>26.149999999999991</v>
      </c>
    </row>
    <row r="94" spans="1:13" ht="14.4" customHeight="1" x14ac:dyDescent="0.3">
      <c r="A94" s="747" t="s">
        <v>598</v>
      </c>
      <c r="B94" s="748" t="s">
        <v>1506</v>
      </c>
      <c r="C94" s="748" t="s">
        <v>1507</v>
      </c>
      <c r="D94" s="748" t="s">
        <v>1508</v>
      </c>
      <c r="E94" s="748" t="s">
        <v>1509</v>
      </c>
      <c r="F94" s="752"/>
      <c r="G94" s="752"/>
      <c r="H94" s="766">
        <v>0</v>
      </c>
      <c r="I94" s="752">
        <v>1</v>
      </c>
      <c r="J94" s="752">
        <v>24.270000000000007</v>
      </c>
      <c r="K94" s="766">
        <v>1</v>
      </c>
      <c r="L94" s="752">
        <v>1</v>
      </c>
      <c r="M94" s="753">
        <v>24.270000000000007</v>
      </c>
    </row>
    <row r="95" spans="1:13" ht="14.4" customHeight="1" x14ac:dyDescent="0.3">
      <c r="A95" s="747" t="s">
        <v>598</v>
      </c>
      <c r="B95" s="748" t="s">
        <v>1361</v>
      </c>
      <c r="C95" s="748" t="s">
        <v>1510</v>
      </c>
      <c r="D95" s="748" t="s">
        <v>1363</v>
      </c>
      <c r="E95" s="748" t="s">
        <v>1511</v>
      </c>
      <c r="F95" s="752"/>
      <c r="G95" s="752"/>
      <c r="H95" s="766">
        <v>0</v>
      </c>
      <c r="I95" s="752">
        <v>1</v>
      </c>
      <c r="J95" s="752">
        <v>53.94</v>
      </c>
      <c r="K95" s="766">
        <v>1</v>
      </c>
      <c r="L95" s="752">
        <v>1</v>
      </c>
      <c r="M95" s="753">
        <v>53.94</v>
      </c>
    </row>
    <row r="96" spans="1:13" ht="14.4" customHeight="1" x14ac:dyDescent="0.3">
      <c r="A96" s="747" t="s">
        <v>598</v>
      </c>
      <c r="B96" s="748" t="s">
        <v>1365</v>
      </c>
      <c r="C96" s="748" t="s">
        <v>1366</v>
      </c>
      <c r="D96" s="748" t="s">
        <v>823</v>
      </c>
      <c r="E96" s="748" t="s">
        <v>1367</v>
      </c>
      <c r="F96" s="752"/>
      <c r="G96" s="752"/>
      <c r="H96" s="766">
        <v>0</v>
      </c>
      <c r="I96" s="752">
        <v>1</v>
      </c>
      <c r="J96" s="752">
        <v>219.57000000000002</v>
      </c>
      <c r="K96" s="766">
        <v>1</v>
      </c>
      <c r="L96" s="752">
        <v>1</v>
      </c>
      <c r="M96" s="753">
        <v>219.57000000000002</v>
      </c>
    </row>
    <row r="97" spans="1:13" ht="14.4" customHeight="1" x14ac:dyDescent="0.3">
      <c r="A97" s="747" t="s">
        <v>598</v>
      </c>
      <c r="B97" s="748" t="s">
        <v>1384</v>
      </c>
      <c r="C97" s="748" t="s">
        <v>1512</v>
      </c>
      <c r="D97" s="748" t="s">
        <v>1513</v>
      </c>
      <c r="E97" s="748" t="s">
        <v>1514</v>
      </c>
      <c r="F97" s="752"/>
      <c r="G97" s="752"/>
      <c r="H97" s="766">
        <v>0</v>
      </c>
      <c r="I97" s="752">
        <v>1</v>
      </c>
      <c r="J97" s="752">
        <v>208.59999999999994</v>
      </c>
      <c r="K97" s="766">
        <v>1</v>
      </c>
      <c r="L97" s="752">
        <v>1</v>
      </c>
      <c r="M97" s="753">
        <v>208.59999999999994</v>
      </c>
    </row>
    <row r="98" spans="1:13" ht="14.4" customHeight="1" x14ac:dyDescent="0.3">
      <c r="A98" s="747" t="s">
        <v>598</v>
      </c>
      <c r="B98" s="748" t="s">
        <v>1399</v>
      </c>
      <c r="C98" s="748" t="s">
        <v>1515</v>
      </c>
      <c r="D98" s="748" t="s">
        <v>839</v>
      </c>
      <c r="E98" s="748" t="s">
        <v>1516</v>
      </c>
      <c r="F98" s="752"/>
      <c r="G98" s="752"/>
      <c r="H98" s="766">
        <v>0</v>
      </c>
      <c r="I98" s="752">
        <v>2</v>
      </c>
      <c r="J98" s="752">
        <v>333.52000000000004</v>
      </c>
      <c r="K98" s="766">
        <v>1</v>
      </c>
      <c r="L98" s="752">
        <v>2</v>
      </c>
      <c r="M98" s="753">
        <v>333.52000000000004</v>
      </c>
    </row>
    <row r="99" spans="1:13" ht="14.4" customHeight="1" x14ac:dyDescent="0.3">
      <c r="A99" s="747" t="s">
        <v>598</v>
      </c>
      <c r="B99" s="748" t="s">
        <v>1399</v>
      </c>
      <c r="C99" s="748" t="s">
        <v>1400</v>
      </c>
      <c r="D99" s="748" t="s">
        <v>839</v>
      </c>
      <c r="E99" s="748" t="s">
        <v>1401</v>
      </c>
      <c r="F99" s="752"/>
      <c r="G99" s="752"/>
      <c r="H99" s="766">
        <v>0</v>
      </c>
      <c r="I99" s="752">
        <v>3</v>
      </c>
      <c r="J99" s="752">
        <v>194.88</v>
      </c>
      <c r="K99" s="766">
        <v>1</v>
      </c>
      <c r="L99" s="752">
        <v>3</v>
      </c>
      <c r="M99" s="753">
        <v>194.88</v>
      </c>
    </row>
    <row r="100" spans="1:13" ht="14.4" customHeight="1" x14ac:dyDescent="0.3">
      <c r="A100" s="747" t="s">
        <v>598</v>
      </c>
      <c r="B100" s="748" t="s">
        <v>1399</v>
      </c>
      <c r="C100" s="748" t="s">
        <v>1517</v>
      </c>
      <c r="D100" s="748" t="s">
        <v>839</v>
      </c>
      <c r="E100" s="748" t="s">
        <v>1518</v>
      </c>
      <c r="F100" s="752"/>
      <c r="G100" s="752"/>
      <c r="H100" s="766">
        <v>0</v>
      </c>
      <c r="I100" s="752">
        <v>1</v>
      </c>
      <c r="J100" s="752">
        <v>67.350000000000009</v>
      </c>
      <c r="K100" s="766">
        <v>1</v>
      </c>
      <c r="L100" s="752">
        <v>1</v>
      </c>
      <c r="M100" s="753">
        <v>67.350000000000009</v>
      </c>
    </row>
    <row r="101" spans="1:13" ht="14.4" customHeight="1" x14ac:dyDescent="0.3">
      <c r="A101" s="747" t="s">
        <v>598</v>
      </c>
      <c r="B101" s="748" t="s">
        <v>1519</v>
      </c>
      <c r="C101" s="748" t="s">
        <v>1520</v>
      </c>
      <c r="D101" s="748" t="s">
        <v>1521</v>
      </c>
      <c r="E101" s="748" t="s">
        <v>1522</v>
      </c>
      <c r="F101" s="752"/>
      <c r="G101" s="752"/>
      <c r="H101" s="766">
        <v>0</v>
      </c>
      <c r="I101" s="752">
        <v>17</v>
      </c>
      <c r="J101" s="752">
        <v>5342.59</v>
      </c>
      <c r="K101" s="766">
        <v>1</v>
      </c>
      <c r="L101" s="752">
        <v>17</v>
      </c>
      <c r="M101" s="753">
        <v>5342.59</v>
      </c>
    </row>
    <row r="102" spans="1:13" ht="14.4" customHeight="1" x14ac:dyDescent="0.3">
      <c r="A102" s="747" t="s">
        <v>598</v>
      </c>
      <c r="B102" s="748" t="s">
        <v>1402</v>
      </c>
      <c r="C102" s="748" t="s">
        <v>1523</v>
      </c>
      <c r="D102" s="748" t="s">
        <v>1524</v>
      </c>
      <c r="E102" s="748" t="s">
        <v>1525</v>
      </c>
      <c r="F102" s="752"/>
      <c r="G102" s="752"/>
      <c r="H102" s="766">
        <v>0</v>
      </c>
      <c r="I102" s="752">
        <v>1</v>
      </c>
      <c r="J102" s="752">
        <v>62.66999999999998</v>
      </c>
      <c r="K102" s="766">
        <v>1</v>
      </c>
      <c r="L102" s="752">
        <v>1</v>
      </c>
      <c r="M102" s="753">
        <v>62.66999999999998</v>
      </c>
    </row>
    <row r="103" spans="1:13" ht="14.4" customHeight="1" x14ac:dyDescent="0.3">
      <c r="A103" s="747" t="s">
        <v>598</v>
      </c>
      <c r="B103" s="748" t="s">
        <v>1406</v>
      </c>
      <c r="C103" s="748" t="s">
        <v>1407</v>
      </c>
      <c r="D103" s="748" t="s">
        <v>1408</v>
      </c>
      <c r="E103" s="748" t="s">
        <v>1409</v>
      </c>
      <c r="F103" s="752"/>
      <c r="G103" s="752"/>
      <c r="H103" s="766">
        <v>0</v>
      </c>
      <c r="I103" s="752">
        <v>2</v>
      </c>
      <c r="J103" s="752">
        <v>229.85999999999999</v>
      </c>
      <c r="K103" s="766">
        <v>1</v>
      </c>
      <c r="L103" s="752">
        <v>2</v>
      </c>
      <c r="M103" s="753">
        <v>229.85999999999999</v>
      </c>
    </row>
    <row r="104" spans="1:13" ht="14.4" customHeight="1" x14ac:dyDescent="0.3">
      <c r="A104" s="747" t="s">
        <v>598</v>
      </c>
      <c r="B104" s="748" t="s">
        <v>1413</v>
      </c>
      <c r="C104" s="748" t="s">
        <v>1414</v>
      </c>
      <c r="D104" s="748" t="s">
        <v>1415</v>
      </c>
      <c r="E104" s="748" t="s">
        <v>1416</v>
      </c>
      <c r="F104" s="752"/>
      <c r="G104" s="752"/>
      <c r="H104" s="766">
        <v>0</v>
      </c>
      <c r="I104" s="752">
        <v>2</v>
      </c>
      <c r="J104" s="752">
        <v>917.4</v>
      </c>
      <c r="K104" s="766">
        <v>1</v>
      </c>
      <c r="L104" s="752">
        <v>2</v>
      </c>
      <c r="M104" s="753">
        <v>917.4</v>
      </c>
    </row>
    <row r="105" spans="1:13" ht="14.4" customHeight="1" x14ac:dyDescent="0.3">
      <c r="A105" s="747" t="s">
        <v>598</v>
      </c>
      <c r="B105" s="748" t="s">
        <v>1526</v>
      </c>
      <c r="C105" s="748" t="s">
        <v>1527</v>
      </c>
      <c r="D105" s="748" t="s">
        <v>1528</v>
      </c>
      <c r="E105" s="748" t="s">
        <v>1529</v>
      </c>
      <c r="F105" s="752"/>
      <c r="G105" s="752"/>
      <c r="H105" s="766">
        <v>0</v>
      </c>
      <c r="I105" s="752">
        <v>4</v>
      </c>
      <c r="J105" s="752">
        <v>3674</v>
      </c>
      <c r="K105" s="766">
        <v>1</v>
      </c>
      <c r="L105" s="752">
        <v>4</v>
      </c>
      <c r="M105" s="753">
        <v>3674</v>
      </c>
    </row>
    <row r="106" spans="1:13" ht="14.4" customHeight="1" x14ac:dyDescent="0.3">
      <c r="A106" s="747" t="s">
        <v>598</v>
      </c>
      <c r="B106" s="748" t="s">
        <v>1425</v>
      </c>
      <c r="C106" s="748" t="s">
        <v>1426</v>
      </c>
      <c r="D106" s="748" t="s">
        <v>903</v>
      </c>
      <c r="E106" s="748" t="s">
        <v>1427</v>
      </c>
      <c r="F106" s="752"/>
      <c r="G106" s="752"/>
      <c r="H106" s="766">
        <v>0</v>
      </c>
      <c r="I106" s="752">
        <v>1</v>
      </c>
      <c r="J106" s="752">
        <v>320.32</v>
      </c>
      <c r="K106" s="766">
        <v>1</v>
      </c>
      <c r="L106" s="752">
        <v>1</v>
      </c>
      <c r="M106" s="753">
        <v>320.32</v>
      </c>
    </row>
    <row r="107" spans="1:13" ht="14.4" customHeight="1" x14ac:dyDescent="0.3">
      <c r="A107" s="747" t="s">
        <v>598</v>
      </c>
      <c r="B107" s="748" t="s">
        <v>1428</v>
      </c>
      <c r="C107" s="748" t="s">
        <v>1432</v>
      </c>
      <c r="D107" s="748" t="s">
        <v>1430</v>
      </c>
      <c r="E107" s="748" t="s">
        <v>1433</v>
      </c>
      <c r="F107" s="752"/>
      <c r="G107" s="752"/>
      <c r="H107" s="766">
        <v>0</v>
      </c>
      <c r="I107" s="752">
        <v>37</v>
      </c>
      <c r="J107" s="752">
        <v>1956.56</v>
      </c>
      <c r="K107" s="766">
        <v>1</v>
      </c>
      <c r="L107" s="752">
        <v>37</v>
      </c>
      <c r="M107" s="753">
        <v>1956.56</v>
      </c>
    </row>
    <row r="108" spans="1:13" ht="14.4" customHeight="1" x14ac:dyDescent="0.3">
      <c r="A108" s="747" t="s">
        <v>598</v>
      </c>
      <c r="B108" s="748" t="s">
        <v>1530</v>
      </c>
      <c r="C108" s="748" t="s">
        <v>1531</v>
      </c>
      <c r="D108" s="748" t="s">
        <v>1532</v>
      </c>
      <c r="E108" s="748" t="s">
        <v>1533</v>
      </c>
      <c r="F108" s="752"/>
      <c r="G108" s="752"/>
      <c r="H108" s="766">
        <v>0</v>
      </c>
      <c r="I108" s="752">
        <v>1.5</v>
      </c>
      <c r="J108" s="752">
        <v>553.45499999999993</v>
      </c>
      <c r="K108" s="766">
        <v>1</v>
      </c>
      <c r="L108" s="752">
        <v>1.5</v>
      </c>
      <c r="M108" s="753">
        <v>553.45499999999993</v>
      </c>
    </row>
    <row r="109" spans="1:13" ht="14.4" customHeight="1" x14ac:dyDescent="0.3">
      <c r="A109" s="747" t="s">
        <v>598</v>
      </c>
      <c r="B109" s="748" t="s">
        <v>1434</v>
      </c>
      <c r="C109" s="748" t="s">
        <v>1435</v>
      </c>
      <c r="D109" s="748" t="s">
        <v>1436</v>
      </c>
      <c r="E109" s="748" t="s">
        <v>1437</v>
      </c>
      <c r="F109" s="752"/>
      <c r="G109" s="752"/>
      <c r="H109" s="766">
        <v>0</v>
      </c>
      <c r="I109" s="752">
        <v>8.6</v>
      </c>
      <c r="J109" s="752">
        <v>1277.1000000000001</v>
      </c>
      <c r="K109" s="766">
        <v>1</v>
      </c>
      <c r="L109" s="752">
        <v>8.6</v>
      </c>
      <c r="M109" s="753">
        <v>1277.1000000000001</v>
      </c>
    </row>
    <row r="110" spans="1:13" ht="14.4" customHeight="1" x14ac:dyDescent="0.3">
      <c r="A110" s="747" t="s">
        <v>598</v>
      </c>
      <c r="B110" s="748" t="s">
        <v>1534</v>
      </c>
      <c r="C110" s="748" t="s">
        <v>1535</v>
      </c>
      <c r="D110" s="748" t="s">
        <v>1536</v>
      </c>
      <c r="E110" s="748" t="s">
        <v>1537</v>
      </c>
      <c r="F110" s="752"/>
      <c r="G110" s="752"/>
      <c r="H110" s="766">
        <v>0</v>
      </c>
      <c r="I110" s="752">
        <v>7</v>
      </c>
      <c r="J110" s="752">
        <v>5005</v>
      </c>
      <c r="K110" s="766">
        <v>1</v>
      </c>
      <c r="L110" s="752">
        <v>7</v>
      </c>
      <c r="M110" s="753">
        <v>5005</v>
      </c>
    </row>
    <row r="111" spans="1:13" ht="14.4" customHeight="1" x14ac:dyDescent="0.3">
      <c r="A111" s="747" t="s">
        <v>598</v>
      </c>
      <c r="B111" s="748" t="s">
        <v>1538</v>
      </c>
      <c r="C111" s="748" t="s">
        <v>1539</v>
      </c>
      <c r="D111" s="748" t="s">
        <v>1540</v>
      </c>
      <c r="E111" s="748" t="s">
        <v>1541</v>
      </c>
      <c r="F111" s="752"/>
      <c r="G111" s="752"/>
      <c r="H111" s="766">
        <v>0</v>
      </c>
      <c r="I111" s="752">
        <v>76</v>
      </c>
      <c r="J111" s="752">
        <v>52090.399999999994</v>
      </c>
      <c r="K111" s="766">
        <v>1</v>
      </c>
      <c r="L111" s="752">
        <v>76</v>
      </c>
      <c r="M111" s="753">
        <v>52090.399999999994</v>
      </c>
    </row>
    <row r="112" spans="1:13" ht="14.4" customHeight="1" x14ac:dyDescent="0.3">
      <c r="A112" s="747" t="s">
        <v>598</v>
      </c>
      <c r="B112" s="748" t="s">
        <v>1538</v>
      </c>
      <c r="C112" s="748" t="s">
        <v>1542</v>
      </c>
      <c r="D112" s="748" t="s">
        <v>1540</v>
      </c>
      <c r="E112" s="748" t="s">
        <v>1543</v>
      </c>
      <c r="F112" s="752"/>
      <c r="G112" s="752"/>
      <c r="H112" s="766">
        <v>0</v>
      </c>
      <c r="I112" s="752">
        <v>18</v>
      </c>
      <c r="J112" s="752">
        <v>2659.6799999999994</v>
      </c>
      <c r="K112" s="766">
        <v>1</v>
      </c>
      <c r="L112" s="752">
        <v>18</v>
      </c>
      <c r="M112" s="753">
        <v>2659.6799999999994</v>
      </c>
    </row>
    <row r="113" spans="1:13" ht="14.4" customHeight="1" x14ac:dyDescent="0.3">
      <c r="A113" s="747" t="s">
        <v>598</v>
      </c>
      <c r="B113" s="748" t="s">
        <v>1440</v>
      </c>
      <c r="C113" s="748" t="s">
        <v>1544</v>
      </c>
      <c r="D113" s="748" t="s">
        <v>1098</v>
      </c>
      <c r="E113" s="748" t="s">
        <v>1545</v>
      </c>
      <c r="F113" s="752">
        <v>2</v>
      </c>
      <c r="G113" s="752">
        <v>1683</v>
      </c>
      <c r="H113" s="766">
        <v>1</v>
      </c>
      <c r="I113" s="752"/>
      <c r="J113" s="752"/>
      <c r="K113" s="766">
        <v>0</v>
      </c>
      <c r="L113" s="752">
        <v>2</v>
      </c>
      <c r="M113" s="753">
        <v>1683</v>
      </c>
    </row>
    <row r="114" spans="1:13" ht="14.4" customHeight="1" x14ac:dyDescent="0.3">
      <c r="A114" s="747" t="s">
        <v>598</v>
      </c>
      <c r="B114" s="748" t="s">
        <v>1440</v>
      </c>
      <c r="C114" s="748" t="s">
        <v>1441</v>
      </c>
      <c r="D114" s="748" t="s">
        <v>829</v>
      </c>
      <c r="E114" s="748" t="s">
        <v>1442</v>
      </c>
      <c r="F114" s="752"/>
      <c r="G114" s="752"/>
      <c r="H114" s="766">
        <v>0</v>
      </c>
      <c r="I114" s="752">
        <v>10</v>
      </c>
      <c r="J114" s="752">
        <v>1340.9</v>
      </c>
      <c r="K114" s="766">
        <v>1</v>
      </c>
      <c r="L114" s="752">
        <v>10</v>
      </c>
      <c r="M114" s="753">
        <v>1340.9</v>
      </c>
    </row>
    <row r="115" spans="1:13" ht="14.4" customHeight="1" x14ac:dyDescent="0.3">
      <c r="A115" s="747" t="s">
        <v>598</v>
      </c>
      <c r="B115" s="748" t="s">
        <v>1440</v>
      </c>
      <c r="C115" s="748" t="s">
        <v>1546</v>
      </c>
      <c r="D115" s="748" t="s">
        <v>829</v>
      </c>
      <c r="E115" s="748" t="s">
        <v>1547</v>
      </c>
      <c r="F115" s="752"/>
      <c r="G115" s="752"/>
      <c r="H115" s="766">
        <v>0</v>
      </c>
      <c r="I115" s="752">
        <v>30</v>
      </c>
      <c r="J115" s="752">
        <v>24531</v>
      </c>
      <c r="K115" s="766">
        <v>1</v>
      </c>
      <c r="L115" s="752">
        <v>30</v>
      </c>
      <c r="M115" s="753">
        <v>24531</v>
      </c>
    </row>
    <row r="116" spans="1:13" ht="14.4" customHeight="1" x14ac:dyDescent="0.3">
      <c r="A116" s="747" t="s">
        <v>598</v>
      </c>
      <c r="B116" s="748" t="s">
        <v>1440</v>
      </c>
      <c r="C116" s="748" t="s">
        <v>1548</v>
      </c>
      <c r="D116" s="748" t="s">
        <v>829</v>
      </c>
      <c r="E116" s="748" t="s">
        <v>1545</v>
      </c>
      <c r="F116" s="752"/>
      <c r="G116" s="752"/>
      <c r="H116" s="766">
        <v>0</v>
      </c>
      <c r="I116" s="752">
        <v>19</v>
      </c>
      <c r="J116" s="752">
        <v>11913</v>
      </c>
      <c r="K116" s="766">
        <v>1</v>
      </c>
      <c r="L116" s="752">
        <v>19</v>
      </c>
      <c r="M116" s="753">
        <v>11913</v>
      </c>
    </row>
    <row r="117" spans="1:13" ht="14.4" customHeight="1" x14ac:dyDescent="0.3">
      <c r="A117" s="747" t="s">
        <v>598</v>
      </c>
      <c r="B117" s="748" t="s">
        <v>1447</v>
      </c>
      <c r="C117" s="748" t="s">
        <v>1448</v>
      </c>
      <c r="D117" s="748" t="s">
        <v>807</v>
      </c>
      <c r="E117" s="748" t="s">
        <v>810</v>
      </c>
      <c r="F117" s="752"/>
      <c r="G117" s="752"/>
      <c r="H117" s="766">
        <v>0</v>
      </c>
      <c r="I117" s="752">
        <v>3</v>
      </c>
      <c r="J117" s="752">
        <v>101.53999999999999</v>
      </c>
      <c r="K117" s="766">
        <v>1</v>
      </c>
      <c r="L117" s="752">
        <v>3</v>
      </c>
      <c r="M117" s="753">
        <v>101.53999999999999</v>
      </c>
    </row>
    <row r="118" spans="1:13" ht="14.4" customHeight="1" x14ac:dyDescent="0.3">
      <c r="A118" s="747" t="s">
        <v>598</v>
      </c>
      <c r="B118" s="748" t="s">
        <v>1447</v>
      </c>
      <c r="C118" s="748" t="s">
        <v>1451</v>
      </c>
      <c r="D118" s="748" t="s">
        <v>807</v>
      </c>
      <c r="E118" s="748" t="s">
        <v>1452</v>
      </c>
      <c r="F118" s="752"/>
      <c r="G118" s="752"/>
      <c r="H118" s="766">
        <v>0</v>
      </c>
      <c r="I118" s="752">
        <v>58</v>
      </c>
      <c r="J118" s="752">
        <v>2937.1200000000008</v>
      </c>
      <c r="K118" s="766">
        <v>1</v>
      </c>
      <c r="L118" s="752">
        <v>58</v>
      </c>
      <c r="M118" s="753">
        <v>2937.1200000000008</v>
      </c>
    </row>
    <row r="119" spans="1:13" ht="14.4" customHeight="1" x14ac:dyDescent="0.3">
      <c r="A119" s="747" t="s">
        <v>598</v>
      </c>
      <c r="B119" s="748" t="s">
        <v>1549</v>
      </c>
      <c r="C119" s="748" t="s">
        <v>1550</v>
      </c>
      <c r="D119" s="748" t="s">
        <v>1551</v>
      </c>
      <c r="E119" s="748" t="s">
        <v>1552</v>
      </c>
      <c r="F119" s="752"/>
      <c r="G119" s="752"/>
      <c r="H119" s="766">
        <v>0</v>
      </c>
      <c r="I119" s="752">
        <v>5</v>
      </c>
      <c r="J119" s="752">
        <v>1127.5</v>
      </c>
      <c r="K119" s="766">
        <v>1</v>
      </c>
      <c r="L119" s="752">
        <v>5</v>
      </c>
      <c r="M119" s="753">
        <v>1127.5</v>
      </c>
    </row>
    <row r="120" spans="1:13" ht="14.4" customHeight="1" x14ac:dyDescent="0.3">
      <c r="A120" s="747" t="s">
        <v>598</v>
      </c>
      <c r="B120" s="748" t="s">
        <v>1553</v>
      </c>
      <c r="C120" s="748" t="s">
        <v>1554</v>
      </c>
      <c r="D120" s="748" t="s">
        <v>1555</v>
      </c>
      <c r="E120" s="748" t="s">
        <v>1556</v>
      </c>
      <c r="F120" s="752"/>
      <c r="G120" s="752"/>
      <c r="H120" s="766">
        <v>0</v>
      </c>
      <c r="I120" s="752">
        <v>1</v>
      </c>
      <c r="J120" s="752">
        <v>125.39</v>
      </c>
      <c r="K120" s="766">
        <v>1</v>
      </c>
      <c r="L120" s="752">
        <v>1</v>
      </c>
      <c r="M120" s="753">
        <v>125.39</v>
      </c>
    </row>
    <row r="121" spans="1:13" ht="14.4" customHeight="1" x14ac:dyDescent="0.3">
      <c r="A121" s="747" t="s">
        <v>598</v>
      </c>
      <c r="B121" s="748" t="s">
        <v>1553</v>
      </c>
      <c r="C121" s="748" t="s">
        <v>1557</v>
      </c>
      <c r="D121" s="748" t="s">
        <v>1558</v>
      </c>
      <c r="E121" s="748" t="s">
        <v>1559</v>
      </c>
      <c r="F121" s="752"/>
      <c r="G121" s="752"/>
      <c r="H121" s="766">
        <v>0</v>
      </c>
      <c r="I121" s="752">
        <v>1</v>
      </c>
      <c r="J121" s="752">
        <v>58.25</v>
      </c>
      <c r="K121" s="766">
        <v>1</v>
      </c>
      <c r="L121" s="752">
        <v>1</v>
      </c>
      <c r="M121" s="753">
        <v>58.25</v>
      </c>
    </row>
    <row r="122" spans="1:13" ht="14.4" customHeight="1" x14ac:dyDescent="0.3">
      <c r="A122" s="747" t="s">
        <v>598</v>
      </c>
      <c r="B122" s="748" t="s">
        <v>1457</v>
      </c>
      <c r="C122" s="748" t="s">
        <v>1458</v>
      </c>
      <c r="D122" s="748" t="s">
        <v>1459</v>
      </c>
      <c r="E122" s="748" t="s">
        <v>1460</v>
      </c>
      <c r="F122" s="752"/>
      <c r="G122" s="752"/>
      <c r="H122" s="766">
        <v>0</v>
      </c>
      <c r="I122" s="752">
        <v>1</v>
      </c>
      <c r="J122" s="752">
        <v>9.1199999999999992</v>
      </c>
      <c r="K122" s="766">
        <v>1</v>
      </c>
      <c r="L122" s="752">
        <v>1</v>
      </c>
      <c r="M122" s="753">
        <v>9.1199999999999992</v>
      </c>
    </row>
    <row r="123" spans="1:13" ht="14.4" customHeight="1" x14ac:dyDescent="0.3">
      <c r="A123" s="747" t="s">
        <v>598</v>
      </c>
      <c r="B123" s="748" t="s">
        <v>1461</v>
      </c>
      <c r="C123" s="748" t="s">
        <v>1462</v>
      </c>
      <c r="D123" s="748" t="s">
        <v>1463</v>
      </c>
      <c r="E123" s="748" t="s">
        <v>1464</v>
      </c>
      <c r="F123" s="752"/>
      <c r="G123" s="752"/>
      <c r="H123" s="766">
        <v>0</v>
      </c>
      <c r="I123" s="752">
        <v>10</v>
      </c>
      <c r="J123" s="752">
        <v>673.19999999999982</v>
      </c>
      <c r="K123" s="766">
        <v>1</v>
      </c>
      <c r="L123" s="752">
        <v>10</v>
      </c>
      <c r="M123" s="753">
        <v>673.19999999999982</v>
      </c>
    </row>
    <row r="124" spans="1:13" ht="14.4" customHeight="1" x14ac:dyDescent="0.3">
      <c r="A124" s="747" t="s">
        <v>598</v>
      </c>
      <c r="B124" s="748" t="s">
        <v>1461</v>
      </c>
      <c r="C124" s="748" t="s">
        <v>1560</v>
      </c>
      <c r="D124" s="748" t="s">
        <v>1463</v>
      </c>
      <c r="E124" s="748" t="s">
        <v>1561</v>
      </c>
      <c r="F124" s="752"/>
      <c r="G124" s="752"/>
      <c r="H124" s="766">
        <v>0</v>
      </c>
      <c r="I124" s="752">
        <v>64</v>
      </c>
      <c r="J124" s="752">
        <v>6105.2800000000007</v>
      </c>
      <c r="K124" s="766">
        <v>1</v>
      </c>
      <c r="L124" s="752">
        <v>64</v>
      </c>
      <c r="M124" s="753">
        <v>6105.2800000000007</v>
      </c>
    </row>
    <row r="125" spans="1:13" ht="14.4" customHeight="1" x14ac:dyDescent="0.3">
      <c r="A125" s="747" t="s">
        <v>598</v>
      </c>
      <c r="B125" s="748" t="s">
        <v>1465</v>
      </c>
      <c r="C125" s="748" t="s">
        <v>1466</v>
      </c>
      <c r="D125" s="748" t="s">
        <v>886</v>
      </c>
      <c r="E125" s="748" t="s">
        <v>1467</v>
      </c>
      <c r="F125" s="752"/>
      <c r="G125" s="752"/>
      <c r="H125" s="766">
        <v>0</v>
      </c>
      <c r="I125" s="752">
        <v>4</v>
      </c>
      <c r="J125" s="752">
        <v>182.73999999999998</v>
      </c>
      <c r="K125" s="766">
        <v>1</v>
      </c>
      <c r="L125" s="752">
        <v>4</v>
      </c>
      <c r="M125" s="753">
        <v>182.73999999999998</v>
      </c>
    </row>
    <row r="126" spans="1:13" ht="14.4" customHeight="1" x14ac:dyDescent="0.3">
      <c r="A126" s="747" t="s">
        <v>598</v>
      </c>
      <c r="B126" s="748" t="s">
        <v>1468</v>
      </c>
      <c r="C126" s="748" t="s">
        <v>1471</v>
      </c>
      <c r="D126" s="748" t="s">
        <v>1472</v>
      </c>
      <c r="E126" s="748" t="s">
        <v>1473</v>
      </c>
      <c r="F126" s="752"/>
      <c r="G126" s="752"/>
      <c r="H126" s="766">
        <v>0</v>
      </c>
      <c r="I126" s="752">
        <v>4</v>
      </c>
      <c r="J126" s="752">
        <v>324.80000000000013</v>
      </c>
      <c r="K126" s="766">
        <v>1</v>
      </c>
      <c r="L126" s="752">
        <v>4</v>
      </c>
      <c r="M126" s="753">
        <v>324.80000000000013</v>
      </c>
    </row>
    <row r="127" spans="1:13" ht="14.4" customHeight="1" x14ac:dyDescent="0.3">
      <c r="A127" s="747" t="s">
        <v>598</v>
      </c>
      <c r="B127" s="748" t="s">
        <v>1483</v>
      </c>
      <c r="C127" s="748" t="s">
        <v>1562</v>
      </c>
      <c r="D127" s="748" t="s">
        <v>885</v>
      </c>
      <c r="E127" s="748" t="s">
        <v>1563</v>
      </c>
      <c r="F127" s="752"/>
      <c r="G127" s="752"/>
      <c r="H127" s="766">
        <v>0</v>
      </c>
      <c r="I127" s="752">
        <v>2</v>
      </c>
      <c r="J127" s="752">
        <v>149.99999999999997</v>
      </c>
      <c r="K127" s="766">
        <v>1</v>
      </c>
      <c r="L127" s="752">
        <v>2</v>
      </c>
      <c r="M127" s="753">
        <v>149.99999999999997</v>
      </c>
    </row>
    <row r="128" spans="1:13" ht="14.4" customHeight="1" x14ac:dyDescent="0.3">
      <c r="A128" s="747" t="s">
        <v>598</v>
      </c>
      <c r="B128" s="748" t="s">
        <v>1486</v>
      </c>
      <c r="C128" s="748" t="s">
        <v>1564</v>
      </c>
      <c r="D128" s="748" t="s">
        <v>1148</v>
      </c>
      <c r="E128" s="748" t="s">
        <v>1149</v>
      </c>
      <c r="F128" s="752"/>
      <c r="G128" s="752"/>
      <c r="H128" s="766">
        <v>0</v>
      </c>
      <c r="I128" s="752">
        <v>6</v>
      </c>
      <c r="J128" s="752">
        <v>245.51999999999998</v>
      </c>
      <c r="K128" s="766">
        <v>1</v>
      </c>
      <c r="L128" s="752">
        <v>6</v>
      </c>
      <c r="M128" s="753">
        <v>245.51999999999998</v>
      </c>
    </row>
    <row r="129" spans="1:13" ht="14.4" customHeight="1" x14ac:dyDescent="0.3">
      <c r="A129" s="747" t="s">
        <v>598</v>
      </c>
      <c r="B129" s="748" t="s">
        <v>1486</v>
      </c>
      <c r="C129" s="748" t="s">
        <v>1565</v>
      </c>
      <c r="D129" s="748" t="s">
        <v>1566</v>
      </c>
      <c r="E129" s="748" t="s">
        <v>1158</v>
      </c>
      <c r="F129" s="752"/>
      <c r="G129" s="752"/>
      <c r="H129" s="766">
        <v>0</v>
      </c>
      <c r="I129" s="752">
        <v>14</v>
      </c>
      <c r="J129" s="752">
        <v>2302.0199999999995</v>
      </c>
      <c r="K129" s="766">
        <v>1</v>
      </c>
      <c r="L129" s="752">
        <v>14</v>
      </c>
      <c r="M129" s="753">
        <v>2302.0199999999995</v>
      </c>
    </row>
    <row r="130" spans="1:13" ht="14.4" customHeight="1" x14ac:dyDescent="0.3">
      <c r="A130" s="747" t="s">
        <v>598</v>
      </c>
      <c r="B130" s="748" t="s">
        <v>1486</v>
      </c>
      <c r="C130" s="748" t="s">
        <v>1567</v>
      </c>
      <c r="D130" s="748" t="s">
        <v>1157</v>
      </c>
      <c r="E130" s="748" t="s">
        <v>1158</v>
      </c>
      <c r="F130" s="752"/>
      <c r="G130" s="752"/>
      <c r="H130" s="766">
        <v>0</v>
      </c>
      <c r="I130" s="752">
        <v>30</v>
      </c>
      <c r="J130" s="752">
        <v>9749.7000000000007</v>
      </c>
      <c r="K130" s="766">
        <v>1</v>
      </c>
      <c r="L130" s="752">
        <v>30</v>
      </c>
      <c r="M130" s="753">
        <v>9749.7000000000007</v>
      </c>
    </row>
    <row r="131" spans="1:13" ht="14.4" customHeight="1" x14ac:dyDescent="0.3">
      <c r="A131" s="747" t="s">
        <v>598</v>
      </c>
      <c r="B131" s="748" t="s">
        <v>1486</v>
      </c>
      <c r="C131" s="748" t="s">
        <v>1568</v>
      </c>
      <c r="D131" s="748" t="s">
        <v>1163</v>
      </c>
      <c r="E131" s="748" t="s">
        <v>1158</v>
      </c>
      <c r="F131" s="752"/>
      <c r="G131" s="752"/>
      <c r="H131" s="766">
        <v>0</v>
      </c>
      <c r="I131" s="752">
        <v>7</v>
      </c>
      <c r="J131" s="752">
        <v>1095.43</v>
      </c>
      <c r="K131" s="766">
        <v>1</v>
      </c>
      <c r="L131" s="752">
        <v>7</v>
      </c>
      <c r="M131" s="753">
        <v>1095.43</v>
      </c>
    </row>
    <row r="132" spans="1:13" ht="14.4" customHeight="1" x14ac:dyDescent="0.3">
      <c r="A132" s="747" t="s">
        <v>598</v>
      </c>
      <c r="B132" s="748" t="s">
        <v>1486</v>
      </c>
      <c r="C132" s="748" t="s">
        <v>1569</v>
      </c>
      <c r="D132" s="748" t="s">
        <v>1154</v>
      </c>
      <c r="E132" s="748" t="s">
        <v>1570</v>
      </c>
      <c r="F132" s="752"/>
      <c r="G132" s="752"/>
      <c r="H132" s="766">
        <v>0</v>
      </c>
      <c r="I132" s="752">
        <v>1</v>
      </c>
      <c r="J132" s="752">
        <v>111.94999999999997</v>
      </c>
      <c r="K132" s="766">
        <v>1</v>
      </c>
      <c r="L132" s="752">
        <v>1</v>
      </c>
      <c r="M132" s="753">
        <v>111.94999999999997</v>
      </c>
    </row>
    <row r="133" spans="1:13" ht="14.4" customHeight="1" x14ac:dyDescent="0.3">
      <c r="A133" s="747" t="s">
        <v>598</v>
      </c>
      <c r="B133" s="748" t="s">
        <v>1486</v>
      </c>
      <c r="C133" s="748" t="s">
        <v>1571</v>
      </c>
      <c r="D133" s="748" t="s">
        <v>1152</v>
      </c>
      <c r="E133" s="748" t="s">
        <v>1570</v>
      </c>
      <c r="F133" s="752"/>
      <c r="G133" s="752"/>
      <c r="H133" s="766">
        <v>0</v>
      </c>
      <c r="I133" s="752">
        <v>1</v>
      </c>
      <c r="J133" s="752">
        <v>111.95000000000003</v>
      </c>
      <c r="K133" s="766">
        <v>1</v>
      </c>
      <c r="L133" s="752">
        <v>1</v>
      </c>
      <c r="M133" s="753">
        <v>111.95000000000003</v>
      </c>
    </row>
    <row r="134" spans="1:13" ht="14.4" customHeight="1" x14ac:dyDescent="0.3">
      <c r="A134" s="747" t="s">
        <v>598</v>
      </c>
      <c r="B134" s="748" t="s">
        <v>1486</v>
      </c>
      <c r="C134" s="748" t="s">
        <v>1572</v>
      </c>
      <c r="D134" s="748" t="s">
        <v>1146</v>
      </c>
      <c r="E134" s="748" t="s">
        <v>1147</v>
      </c>
      <c r="F134" s="752"/>
      <c r="G134" s="752"/>
      <c r="H134" s="766">
        <v>0</v>
      </c>
      <c r="I134" s="752">
        <v>1</v>
      </c>
      <c r="J134" s="752">
        <v>163.66999999999999</v>
      </c>
      <c r="K134" s="766">
        <v>1</v>
      </c>
      <c r="L134" s="752">
        <v>1</v>
      </c>
      <c r="M134" s="753">
        <v>163.66999999999999</v>
      </c>
    </row>
    <row r="135" spans="1:13" ht="14.4" customHeight="1" x14ac:dyDescent="0.3">
      <c r="A135" s="747" t="s">
        <v>598</v>
      </c>
      <c r="B135" s="748" t="s">
        <v>1486</v>
      </c>
      <c r="C135" s="748" t="s">
        <v>1573</v>
      </c>
      <c r="D135" s="748" t="s">
        <v>1156</v>
      </c>
      <c r="E135" s="748" t="s">
        <v>1147</v>
      </c>
      <c r="F135" s="752"/>
      <c r="G135" s="752"/>
      <c r="H135" s="766">
        <v>0</v>
      </c>
      <c r="I135" s="752">
        <v>1</v>
      </c>
      <c r="J135" s="752">
        <v>129.97</v>
      </c>
      <c r="K135" s="766">
        <v>1</v>
      </c>
      <c r="L135" s="752">
        <v>1</v>
      </c>
      <c r="M135" s="753">
        <v>129.97</v>
      </c>
    </row>
    <row r="136" spans="1:13" ht="14.4" customHeight="1" x14ac:dyDescent="0.3">
      <c r="A136" s="747" t="s">
        <v>598</v>
      </c>
      <c r="B136" s="748" t="s">
        <v>1486</v>
      </c>
      <c r="C136" s="748" t="s">
        <v>1574</v>
      </c>
      <c r="D136" s="748" t="s">
        <v>1155</v>
      </c>
      <c r="E136" s="748" t="s">
        <v>1147</v>
      </c>
      <c r="F136" s="752"/>
      <c r="G136" s="752"/>
      <c r="H136" s="766">
        <v>0</v>
      </c>
      <c r="I136" s="752">
        <v>1</v>
      </c>
      <c r="J136" s="752">
        <v>129.97</v>
      </c>
      <c r="K136" s="766">
        <v>1</v>
      </c>
      <c r="L136" s="752">
        <v>1</v>
      </c>
      <c r="M136" s="753">
        <v>129.97</v>
      </c>
    </row>
    <row r="137" spans="1:13" ht="14.4" customHeight="1" x14ac:dyDescent="0.3">
      <c r="A137" s="747" t="s">
        <v>601</v>
      </c>
      <c r="B137" s="748" t="s">
        <v>1399</v>
      </c>
      <c r="C137" s="748" t="s">
        <v>1575</v>
      </c>
      <c r="D137" s="748" t="s">
        <v>839</v>
      </c>
      <c r="E137" s="748" t="s">
        <v>1576</v>
      </c>
      <c r="F137" s="752"/>
      <c r="G137" s="752"/>
      <c r="H137" s="766">
        <v>0</v>
      </c>
      <c r="I137" s="752">
        <v>1</v>
      </c>
      <c r="J137" s="752">
        <v>170.49999999999997</v>
      </c>
      <c r="K137" s="766">
        <v>1</v>
      </c>
      <c r="L137" s="752">
        <v>1</v>
      </c>
      <c r="M137" s="753">
        <v>170.49999999999997</v>
      </c>
    </row>
    <row r="138" spans="1:13" ht="14.4" customHeight="1" x14ac:dyDescent="0.3">
      <c r="A138" s="747" t="s">
        <v>601</v>
      </c>
      <c r="B138" s="748" t="s">
        <v>1519</v>
      </c>
      <c r="C138" s="748" t="s">
        <v>1577</v>
      </c>
      <c r="D138" s="748" t="s">
        <v>1578</v>
      </c>
      <c r="E138" s="748" t="s">
        <v>1579</v>
      </c>
      <c r="F138" s="752">
        <v>20</v>
      </c>
      <c r="G138" s="752">
        <v>725.6</v>
      </c>
      <c r="H138" s="766">
        <v>1</v>
      </c>
      <c r="I138" s="752"/>
      <c r="J138" s="752"/>
      <c r="K138" s="766">
        <v>0</v>
      </c>
      <c r="L138" s="752">
        <v>20</v>
      </c>
      <c r="M138" s="753">
        <v>725.6</v>
      </c>
    </row>
    <row r="139" spans="1:13" ht="14.4" customHeight="1" x14ac:dyDescent="0.3">
      <c r="A139" s="747" t="s">
        <v>601</v>
      </c>
      <c r="B139" s="748" t="s">
        <v>1534</v>
      </c>
      <c r="C139" s="748" t="s">
        <v>1535</v>
      </c>
      <c r="D139" s="748" t="s">
        <v>1536</v>
      </c>
      <c r="E139" s="748" t="s">
        <v>1537</v>
      </c>
      <c r="F139" s="752"/>
      <c r="G139" s="752"/>
      <c r="H139" s="766">
        <v>0</v>
      </c>
      <c r="I139" s="752">
        <v>46</v>
      </c>
      <c r="J139" s="752">
        <v>33204.28</v>
      </c>
      <c r="K139" s="766">
        <v>1</v>
      </c>
      <c r="L139" s="752">
        <v>46</v>
      </c>
      <c r="M139" s="753">
        <v>33204.28</v>
      </c>
    </row>
    <row r="140" spans="1:13" ht="14.4" customHeight="1" x14ac:dyDescent="0.3">
      <c r="A140" s="747" t="s">
        <v>601</v>
      </c>
      <c r="B140" s="748" t="s">
        <v>1538</v>
      </c>
      <c r="C140" s="748" t="s">
        <v>1539</v>
      </c>
      <c r="D140" s="748" t="s">
        <v>1540</v>
      </c>
      <c r="E140" s="748" t="s">
        <v>1541</v>
      </c>
      <c r="F140" s="752"/>
      <c r="G140" s="752"/>
      <c r="H140" s="766">
        <v>0</v>
      </c>
      <c r="I140" s="752">
        <v>24</v>
      </c>
      <c r="J140" s="752">
        <v>16449.599999999999</v>
      </c>
      <c r="K140" s="766">
        <v>1</v>
      </c>
      <c r="L140" s="752">
        <v>24</v>
      </c>
      <c r="M140" s="753">
        <v>16449.599999999999</v>
      </c>
    </row>
    <row r="141" spans="1:13" ht="14.4" customHeight="1" x14ac:dyDescent="0.3">
      <c r="A141" s="747" t="s">
        <v>601</v>
      </c>
      <c r="B141" s="748" t="s">
        <v>1538</v>
      </c>
      <c r="C141" s="748" t="s">
        <v>1542</v>
      </c>
      <c r="D141" s="748" t="s">
        <v>1540</v>
      </c>
      <c r="E141" s="748" t="s">
        <v>1543</v>
      </c>
      <c r="F141" s="752"/>
      <c r="G141" s="752"/>
      <c r="H141" s="766">
        <v>0</v>
      </c>
      <c r="I141" s="752">
        <v>12</v>
      </c>
      <c r="J141" s="752">
        <v>1773.1199999999997</v>
      </c>
      <c r="K141" s="766">
        <v>1</v>
      </c>
      <c r="L141" s="752">
        <v>12</v>
      </c>
      <c r="M141" s="753">
        <v>1773.1199999999997</v>
      </c>
    </row>
    <row r="142" spans="1:13" ht="14.4" customHeight="1" x14ac:dyDescent="0.3">
      <c r="A142" s="747" t="s">
        <v>601</v>
      </c>
      <c r="B142" s="748" t="s">
        <v>1440</v>
      </c>
      <c r="C142" s="748" t="s">
        <v>1546</v>
      </c>
      <c r="D142" s="748" t="s">
        <v>829</v>
      </c>
      <c r="E142" s="748" t="s">
        <v>1547</v>
      </c>
      <c r="F142" s="752"/>
      <c r="G142" s="752"/>
      <c r="H142" s="766">
        <v>0</v>
      </c>
      <c r="I142" s="752">
        <v>2</v>
      </c>
      <c r="J142" s="752">
        <v>1635.3199999999997</v>
      </c>
      <c r="K142" s="766">
        <v>1</v>
      </c>
      <c r="L142" s="752">
        <v>2</v>
      </c>
      <c r="M142" s="753">
        <v>1635.3199999999997</v>
      </c>
    </row>
    <row r="143" spans="1:13" ht="14.4" customHeight="1" x14ac:dyDescent="0.3">
      <c r="A143" s="747" t="s">
        <v>601</v>
      </c>
      <c r="B143" s="748" t="s">
        <v>1440</v>
      </c>
      <c r="C143" s="748" t="s">
        <v>1548</v>
      </c>
      <c r="D143" s="748" t="s">
        <v>829</v>
      </c>
      <c r="E143" s="748" t="s">
        <v>1545</v>
      </c>
      <c r="F143" s="752"/>
      <c r="G143" s="752"/>
      <c r="H143" s="766">
        <v>0</v>
      </c>
      <c r="I143" s="752">
        <v>6</v>
      </c>
      <c r="J143" s="752">
        <v>4659.6000000000004</v>
      </c>
      <c r="K143" s="766">
        <v>1</v>
      </c>
      <c r="L143" s="752">
        <v>6</v>
      </c>
      <c r="M143" s="753">
        <v>4659.6000000000004</v>
      </c>
    </row>
    <row r="144" spans="1:13" ht="14.4" customHeight="1" x14ac:dyDescent="0.3">
      <c r="A144" s="747" t="s">
        <v>601</v>
      </c>
      <c r="B144" s="748" t="s">
        <v>1461</v>
      </c>
      <c r="C144" s="748" t="s">
        <v>1462</v>
      </c>
      <c r="D144" s="748" t="s">
        <v>1463</v>
      </c>
      <c r="E144" s="748" t="s">
        <v>1464</v>
      </c>
      <c r="F144" s="752"/>
      <c r="G144" s="752"/>
      <c r="H144" s="766">
        <v>0</v>
      </c>
      <c r="I144" s="752">
        <v>10</v>
      </c>
      <c r="J144" s="752">
        <v>673.19999999999993</v>
      </c>
      <c r="K144" s="766">
        <v>1</v>
      </c>
      <c r="L144" s="752">
        <v>10</v>
      </c>
      <c r="M144" s="753">
        <v>673.19999999999993</v>
      </c>
    </row>
    <row r="145" spans="1:13" ht="14.4" customHeight="1" thickBot="1" x14ac:dyDescent="0.35">
      <c r="A145" s="754" t="s">
        <v>601</v>
      </c>
      <c r="B145" s="755" t="s">
        <v>1461</v>
      </c>
      <c r="C145" s="755" t="s">
        <v>1560</v>
      </c>
      <c r="D145" s="755" t="s">
        <v>1463</v>
      </c>
      <c r="E145" s="755" t="s">
        <v>1561</v>
      </c>
      <c r="F145" s="759"/>
      <c r="G145" s="759"/>
      <c r="H145" s="767">
        <v>0</v>
      </c>
      <c r="I145" s="759">
        <v>9</v>
      </c>
      <c r="J145" s="759">
        <v>858.33</v>
      </c>
      <c r="K145" s="767">
        <v>1</v>
      </c>
      <c r="L145" s="759">
        <v>9</v>
      </c>
      <c r="M145" s="760">
        <v>858.33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1326</v>
      </c>
      <c r="C3" s="396">
        <f>SUM(C6:C1048576)</f>
        <v>394</v>
      </c>
      <c r="D3" s="396">
        <f>SUM(D6:D1048576)</f>
        <v>215</v>
      </c>
      <c r="E3" s="397">
        <f>SUM(E6:E1048576)</f>
        <v>0</v>
      </c>
      <c r="F3" s="394">
        <f>IF(SUM($B3:$E3)=0,"",B3/SUM($B3:$E3))</f>
        <v>0.68527131782945738</v>
      </c>
      <c r="G3" s="392">
        <f t="shared" ref="G3:I3" si="0">IF(SUM($B3:$E3)=0,"",C3/SUM($B3:$E3))</f>
        <v>0.20361757105943151</v>
      </c>
      <c r="H3" s="392">
        <f t="shared" si="0"/>
        <v>0.1111111111111111</v>
      </c>
      <c r="I3" s="393">
        <f t="shared" si="0"/>
        <v>0</v>
      </c>
      <c r="J3" s="396">
        <f>SUM(J6:J1048576)</f>
        <v>117</v>
      </c>
      <c r="K3" s="396">
        <f>SUM(K6:K1048576)</f>
        <v>200</v>
      </c>
      <c r="L3" s="396">
        <f>SUM(L6:L1048576)</f>
        <v>215</v>
      </c>
      <c r="M3" s="397">
        <f>SUM(M6:M1048576)</f>
        <v>0</v>
      </c>
      <c r="N3" s="394">
        <f>IF(SUM($J3:$M3)=0,"",J3/SUM($J3:$M3))</f>
        <v>0.21992481203007519</v>
      </c>
      <c r="O3" s="392">
        <f t="shared" ref="O3:Q3" si="1">IF(SUM($J3:$M3)=0,"",K3/SUM($J3:$M3))</f>
        <v>0.37593984962406013</v>
      </c>
      <c r="P3" s="392">
        <f t="shared" si="1"/>
        <v>0.40413533834586468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1581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1582</v>
      </c>
      <c r="B7" s="798">
        <v>277</v>
      </c>
      <c r="C7" s="752">
        <v>193</v>
      </c>
      <c r="D7" s="752">
        <v>108</v>
      </c>
      <c r="E7" s="753"/>
      <c r="F7" s="795">
        <v>0.47923875432525953</v>
      </c>
      <c r="G7" s="766">
        <v>0.33391003460207613</v>
      </c>
      <c r="H7" s="766">
        <v>0.18685121107266436</v>
      </c>
      <c r="I7" s="801">
        <v>0</v>
      </c>
      <c r="J7" s="798">
        <v>34</v>
      </c>
      <c r="K7" s="752">
        <v>112</v>
      </c>
      <c r="L7" s="752">
        <v>108</v>
      </c>
      <c r="M7" s="753"/>
      <c r="N7" s="795">
        <v>0.13385826771653545</v>
      </c>
      <c r="O7" s="766">
        <v>0.44094488188976377</v>
      </c>
      <c r="P7" s="766">
        <v>0.42519685039370081</v>
      </c>
      <c r="Q7" s="789">
        <v>0</v>
      </c>
    </row>
    <row r="8" spans="1:17" ht="14.4" customHeight="1" x14ac:dyDescent="0.3">
      <c r="A8" s="792" t="s">
        <v>1583</v>
      </c>
      <c r="B8" s="798">
        <v>8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2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" customHeight="1" x14ac:dyDescent="0.3">
      <c r="A9" s="792" t="s">
        <v>1584</v>
      </c>
      <c r="B9" s="798">
        <v>714</v>
      </c>
      <c r="C9" s="752">
        <v>172</v>
      </c>
      <c r="D9" s="752">
        <v>107</v>
      </c>
      <c r="E9" s="753"/>
      <c r="F9" s="795">
        <v>0.7190332326283988</v>
      </c>
      <c r="G9" s="766">
        <v>0.17321248741188319</v>
      </c>
      <c r="H9" s="766">
        <v>0.10775427995971802</v>
      </c>
      <c r="I9" s="801">
        <v>0</v>
      </c>
      <c r="J9" s="798">
        <v>39</v>
      </c>
      <c r="K9" s="752">
        <v>73</v>
      </c>
      <c r="L9" s="752">
        <v>107</v>
      </c>
      <c r="M9" s="753"/>
      <c r="N9" s="795">
        <v>0.17808219178082191</v>
      </c>
      <c r="O9" s="766">
        <v>0.33333333333333331</v>
      </c>
      <c r="P9" s="766">
        <v>0.48858447488584472</v>
      </c>
      <c r="Q9" s="789">
        <v>0</v>
      </c>
    </row>
    <row r="10" spans="1:17" ht="14.4" customHeight="1" x14ac:dyDescent="0.3">
      <c r="A10" s="792" t="s">
        <v>1585</v>
      </c>
      <c r="B10" s="798">
        <v>321</v>
      </c>
      <c r="C10" s="752">
        <v>29</v>
      </c>
      <c r="D10" s="752"/>
      <c r="E10" s="753"/>
      <c r="F10" s="795">
        <v>0.91714285714285715</v>
      </c>
      <c r="G10" s="766">
        <v>8.2857142857142851E-2</v>
      </c>
      <c r="H10" s="766">
        <v>0</v>
      </c>
      <c r="I10" s="801">
        <v>0</v>
      </c>
      <c r="J10" s="798">
        <v>41</v>
      </c>
      <c r="K10" s="752">
        <v>15</v>
      </c>
      <c r="L10" s="752"/>
      <c r="M10" s="753"/>
      <c r="N10" s="795">
        <v>0.7321428571428571</v>
      </c>
      <c r="O10" s="766">
        <v>0.26785714285714285</v>
      </c>
      <c r="P10" s="766">
        <v>0</v>
      </c>
      <c r="Q10" s="789">
        <v>0</v>
      </c>
    </row>
    <row r="11" spans="1:17" ht="14.4" customHeight="1" thickBot="1" x14ac:dyDescent="0.35">
      <c r="A11" s="793" t="s">
        <v>1586</v>
      </c>
      <c r="B11" s="799">
        <v>6</v>
      </c>
      <c r="C11" s="759"/>
      <c r="D11" s="759"/>
      <c r="E11" s="760"/>
      <c r="F11" s="796">
        <v>1</v>
      </c>
      <c r="G11" s="767">
        <v>0</v>
      </c>
      <c r="H11" s="767">
        <v>0</v>
      </c>
      <c r="I11" s="802">
        <v>0</v>
      </c>
      <c r="J11" s="799">
        <v>1</v>
      </c>
      <c r="K11" s="759"/>
      <c r="L11" s="759"/>
      <c r="M11" s="760"/>
      <c r="N11" s="796">
        <v>1</v>
      </c>
      <c r="O11" s="767">
        <v>0</v>
      </c>
      <c r="P11" s="767">
        <v>0</v>
      </c>
      <c r="Q11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50</v>
      </c>
      <c r="B5" s="730" t="s">
        <v>1587</v>
      </c>
      <c r="C5" s="733">
        <v>275414.92000000004</v>
      </c>
      <c r="D5" s="733">
        <v>476</v>
      </c>
      <c r="E5" s="733">
        <v>152374.69</v>
      </c>
      <c r="F5" s="803">
        <v>0.55325503062797021</v>
      </c>
      <c r="G5" s="733">
        <v>289</v>
      </c>
      <c r="H5" s="803">
        <v>0.6071428571428571</v>
      </c>
      <c r="I5" s="733">
        <v>123040.23</v>
      </c>
      <c r="J5" s="803">
        <v>0.44674496937202957</v>
      </c>
      <c r="K5" s="733">
        <v>187</v>
      </c>
      <c r="L5" s="803">
        <v>0.39285714285714285</v>
      </c>
      <c r="M5" s="733" t="s">
        <v>73</v>
      </c>
      <c r="N5" s="270"/>
    </row>
    <row r="6" spans="1:14" ht="14.4" customHeight="1" x14ac:dyDescent="0.3">
      <c r="A6" s="729">
        <v>50</v>
      </c>
      <c r="B6" s="730" t="s">
        <v>1588</v>
      </c>
      <c r="C6" s="733">
        <v>252894.2</v>
      </c>
      <c r="D6" s="733">
        <v>365</v>
      </c>
      <c r="E6" s="733">
        <v>130013.97</v>
      </c>
      <c r="F6" s="803">
        <v>0.51410419851463574</v>
      </c>
      <c r="G6" s="733">
        <v>180</v>
      </c>
      <c r="H6" s="803">
        <v>0.49315068493150682</v>
      </c>
      <c r="I6" s="733">
        <v>122880.23</v>
      </c>
      <c r="J6" s="803">
        <v>0.48589580148536421</v>
      </c>
      <c r="K6" s="733">
        <v>185</v>
      </c>
      <c r="L6" s="803">
        <v>0.50684931506849318</v>
      </c>
      <c r="M6" s="733" t="s">
        <v>1</v>
      </c>
      <c r="N6" s="270"/>
    </row>
    <row r="7" spans="1:14" ht="14.4" customHeight="1" x14ac:dyDescent="0.3">
      <c r="A7" s="729">
        <v>50</v>
      </c>
      <c r="B7" s="730" t="s">
        <v>1589</v>
      </c>
      <c r="C7" s="733">
        <v>0</v>
      </c>
      <c r="D7" s="733">
        <v>1</v>
      </c>
      <c r="E7" s="733">
        <v>0</v>
      </c>
      <c r="F7" s="803" t="s">
        <v>577</v>
      </c>
      <c r="G7" s="733">
        <v>1</v>
      </c>
      <c r="H7" s="803">
        <v>1</v>
      </c>
      <c r="I7" s="733" t="s">
        <v>577</v>
      </c>
      <c r="J7" s="803" t="s">
        <v>577</v>
      </c>
      <c r="K7" s="733" t="s">
        <v>577</v>
      </c>
      <c r="L7" s="803">
        <v>0</v>
      </c>
      <c r="M7" s="733" t="s">
        <v>1</v>
      </c>
      <c r="N7" s="270"/>
    </row>
    <row r="8" spans="1:14" ht="14.4" customHeight="1" x14ac:dyDescent="0.3">
      <c r="A8" s="729">
        <v>50</v>
      </c>
      <c r="B8" s="730" t="s">
        <v>1590</v>
      </c>
      <c r="C8" s="733">
        <v>22520.720000000001</v>
      </c>
      <c r="D8" s="733">
        <v>110</v>
      </c>
      <c r="E8" s="733">
        <v>22360.720000000001</v>
      </c>
      <c r="F8" s="803">
        <v>0.99289543140716641</v>
      </c>
      <c r="G8" s="733">
        <v>108</v>
      </c>
      <c r="H8" s="803">
        <v>0.98181818181818181</v>
      </c>
      <c r="I8" s="733">
        <v>160</v>
      </c>
      <c r="J8" s="803">
        <v>7.1045685928336211E-3</v>
      </c>
      <c r="K8" s="733">
        <v>2</v>
      </c>
      <c r="L8" s="803">
        <v>1.8181818181818181E-2</v>
      </c>
      <c r="M8" s="733" t="s">
        <v>1</v>
      </c>
      <c r="N8" s="270"/>
    </row>
    <row r="9" spans="1:14" ht="14.4" customHeight="1" x14ac:dyDescent="0.3">
      <c r="A9" s="729" t="s">
        <v>575</v>
      </c>
      <c r="B9" s="730" t="s">
        <v>3</v>
      </c>
      <c r="C9" s="733">
        <v>275414.92000000004</v>
      </c>
      <c r="D9" s="733">
        <v>476</v>
      </c>
      <c r="E9" s="733">
        <v>152374.69</v>
      </c>
      <c r="F9" s="803">
        <v>0.55325503062797021</v>
      </c>
      <c r="G9" s="733">
        <v>289</v>
      </c>
      <c r="H9" s="803">
        <v>0.6071428571428571</v>
      </c>
      <c r="I9" s="733">
        <v>123040.23</v>
      </c>
      <c r="J9" s="803">
        <v>0.44674496937202957</v>
      </c>
      <c r="K9" s="733">
        <v>187</v>
      </c>
      <c r="L9" s="803">
        <v>0.39285714285714285</v>
      </c>
      <c r="M9" s="733" t="s">
        <v>589</v>
      </c>
      <c r="N9" s="270"/>
    </row>
    <row r="11" spans="1:14" ht="14.4" customHeight="1" x14ac:dyDescent="0.3">
      <c r="A11" s="729">
        <v>50</v>
      </c>
      <c r="B11" s="730" t="s">
        <v>1587</v>
      </c>
      <c r="C11" s="733" t="s">
        <v>577</v>
      </c>
      <c r="D11" s="733" t="s">
        <v>577</v>
      </c>
      <c r="E11" s="733" t="s">
        <v>577</v>
      </c>
      <c r="F11" s="803" t="s">
        <v>577</v>
      </c>
      <c r="G11" s="733" t="s">
        <v>577</v>
      </c>
      <c r="H11" s="803" t="s">
        <v>577</v>
      </c>
      <c r="I11" s="733" t="s">
        <v>577</v>
      </c>
      <c r="J11" s="803" t="s">
        <v>577</v>
      </c>
      <c r="K11" s="733" t="s">
        <v>577</v>
      </c>
      <c r="L11" s="803" t="s">
        <v>577</v>
      </c>
      <c r="M11" s="733" t="s">
        <v>73</v>
      </c>
      <c r="N11" s="270"/>
    </row>
    <row r="12" spans="1:14" ht="14.4" customHeight="1" x14ac:dyDescent="0.3">
      <c r="A12" s="729" t="s">
        <v>1591</v>
      </c>
      <c r="B12" s="730" t="s">
        <v>1588</v>
      </c>
      <c r="C12" s="733">
        <v>2008.95</v>
      </c>
      <c r="D12" s="733">
        <v>2</v>
      </c>
      <c r="E12" s="733">
        <v>1963.5</v>
      </c>
      <c r="F12" s="803">
        <v>0.9773762413200926</v>
      </c>
      <c r="G12" s="733">
        <v>1</v>
      </c>
      <c r="H12" s="803">
        <v>0.5</v>
      </c>
      <c r="I12" s="733">
        <v>45.45</v>
      </c>
      <c r="J12" s="803">
        <v>2.2623758679907416E-2</v>
      </c>
      <c r="K12" s="733">
        <v>1</v>
      </c>
      <c r="L12" s="803">
        <v>0.5</v>
      </c>
      <c r="M12" s="733" t="s">
        <v>1</v>
      </c>
      <c r="N12" s="270"/>
    </row>
    <row r="13" spans="1:14" ht="14.4" customHeight="1" x14ac:dyDescent="0.3">
      <c r="A13" s="729" t="s">
        <v>1591</v>
      </c>
      <c r="B13" s="730" t="s">
        <v>1592</v>
      </c>
      <c r="C13" s="733">
        <v>2008.95</v>
      </c>
      <c r="D13" s="733">
        <v>2</v>
      </c>
      <c r="E13" s="733">
        <v>1963.5</v>
      </c>
      <c r="F13" s="803">
        <v>0.9773762413200926</v>
      </c>
      <c r="G13" s="733">
        <v>1</v>
      </c>
      <c r="H13" s="803">
        <v>0.5</v>
      </c>
      <c r="I13" s="733">
        <v>45.45</v>
      </c>
      <c r="J13" s="803">
        <v>2.2623758679907416E-2</v>
      </c>
      <c r="K13" s="733">
        <v>1</v>
      </c>
      <c r="L13" s="803">
        <v>0.5</v>
      </c>
      <c r="M13" s="733" t="s">
        <v>593</v>
      </c>
      <c r="N13" s="270"/>
    </row>
    <row r="14" spans="1:14" ht="14.4" customHeight="1" x14ac:dyDescent="0.3">
      <c r="A14" s="729" t="s">
        <v>577</v>
      </c>
      <c r="B14" s="730" t="s">
        <v>577</v>
      </c>
      <c r="C14" s="733" t="s">
        <v>577</v>
      </c>
      <c r="D14" s="733" t="s">
        <v>577</v>
      </c>
      <c r="E14" s="733" t="s">
        <v>577</v>
      </c>
      <c r="F14" s="803" t="s">
        <v>577</v>
      </c>
      <c r="G14" s="733" t="s">
        <v>577</v>
      </c>
      <c r="H14" s="803" t="s">
        <v>577</v>
      </c>
      <c r="I14" s="733" t="s">
        <v>577</v>
      </c>
      <c r="J14" s="803" t="s">
        <v>577</v>
      </c>
      <c r="K14" s="733" t="s">
        <v>577</v>
      </c>
      <c r="L14" s="803" t="s">
        <v>577</v>
      </c>
      <c r="M14" s="733" t="s">
        <v>594</v>
      </c>
      <c r="N14" s="270"/>
    </row>
    <row r="15" spans="1:14" ht="14.4" customHeight="1" x14ac:dyDescent="0.3">
      <c r="A15" s="729" t="s">
        <v>1593</v>
      </c>
      <c r="B15" s="730" t="s">
        <v>1588</v>
      </c>
      <c r="C15" s="733">
        <v>250885.25</v>
      </c>
      <c r="D15" s="733">
        <v>363</v>
      </c>
      <c r="E15" s="733">
        <v>128050.46999999999</v>
      </c>
      <c r="F15" s="803">
        <v>0.51039457281765266</v>
      </c>
      <c r="G15" s="733">
        <v>179</v>
      </c>
      <c r="H15" s="803">
        <v>0.49311294765840219</v>
      </c>
      <c r="I15" s="733">
        <v>122834.78</v>
      </c>
      <c r="J15" s="803">
        <v>0.48960542718234729</v>
      </c>
      <c r="K15" s="733">
        <v>184</v>
      </c>
      <c r="L15" s="803">
        <v>0.50688705234159781</v>
      </c>
      <c r="M15" s="733" t="s">
        <v>1</v>
      </c>
      <c r="N15" s="270"/>
    </row>
    <row r="16" spans="1:14" ht="14.4" customHeight="1" x14ac:dyDescent="0.3">
      <c r="A16" s="729" t="s">
        <v>1593</v>
      </c>
      <c r="B16" s="730" t="s">
        <v>1589</v>
      </c>
      <c r="C16" s="733">
        <v>0</v>
      </c>
      <c r="D16" s="733">
        <v>1</v>
      </c>
      <c r="E16" s="733">
        <v>0</v>
      </c>
      <c r="F16" s="803" t="s">
        <v>577</v>
      </c>
      <c r="G16" s="733">
        <v>1</v>
      </c>
      <c r="H16" s="803">
        <v>1</v>
      </c>
      <c r="I16" s="733" t="s">
        <v>577</v>
      </c>
      <c r="J16" s="803" t="s">
        <v>577</v>
      </c>
      <c r="K16" s="733" t="s">
        <v>577</v>
      </c>
      <c r="L16" s="803">
        <v>0</v>
      </c>
      <c r="M16" s="733" t="s">
        <v>1</v>
      </c>
      <c r="N16" s="270"/>
    </row>
    <row r="17" spans="1:14" ht="14.4" customHeight="1" x14ac:dyDescent="0.3">
      <c r="A17" s="729" t="s">
        <v>1593</v>
      </c>
      <c r="B17" s="730" t="s">
        <v>1590</v>
      </c>
      <c r="C17" s="733">
        <v>22520.720000000001</v>
      </c>
      <c r="D17" s="733">
        <v>110</v>
      </c>
      <c r="E17" s="733">
        <v>22360.720000000001</v>
      </c>
      <c r="F17" s="803">
        <v>0.99289543140716641</v>
      </c>
      <c r="G17" s="733">
        <v>108</v>
      </c>
      <c r="H17" s="803">
        <v>0.98181818181818181</v>
      </c>
      <c r="I17" s="733">
        <v>160</v>
      </c>
      <c r="J17" s="803">
        <v>7.1045685928336211E-3</v>
      </c>
      <c r="K17" s="733">
        <v>2</v>
      </c>
      <c r="L17" s="803">
        <v>1.8181818181818181E-2</v>
      </c>
      <c r="M17" s="733" t="s">
        <v>1</v>
      </c>
      <c r="N17" s="270"/>
    </row>
    <row r="18" spans="1:14" ht="14.4" customHeight="1" x14ac:dyDescent="0.3">
      <c r="A18" s="729" t="s">
        <v>1593</v>
      </c>
      <c r="B18" s="730" t="s">
        <v>1594</v>
      </c>
      <c r="C18" s="733">
        <v>273405.96999999997</v>
      </c>
      <c r="D18" s="733">
        <v>474</v>
      </c>
      <c r="E18" s="733">
        <v>150411.19</v>
      </c>
      <c r="F18" s="803">
        <v>0.55013864547288427</v>
      </c>
      <c r="G18" s="733">
        <v>288</v>
      </c>
      <c r="H18" s="803">
        <v>0.60759493670886078</v>
      </c>
      <c r="I18" s="733">
        <v>122994.78</v>
      </c>
      <c r="J18" s="803">
        <v>0.4498613545271159</v>
      </c>
      <c r="K18" s="733">
        <v>186</v>
      </c>
      <c r="L18" s="803">
        <v>0.39240506329113922</v>
      </c>
      <c r="M18" s="733" t="s">
        <v>593</v>
      </c>
      <c r="N18" s="270"/>
    </row>
    <row r="19" spans="1:14" ht="14.4" customHeight="1" x14ac:dyDescent="0.3">
      <c r="A19" s="729" t="s">
        <v>577</v>
      </c>
      <c r="B19" s="730" t="s">
        <v>577</v>
      </c>
      <c r="C19" s="733" t="s">
        <v>577</v>
      </c>
      <c r="D19" s="733" t="s">
        <v>577</v>
      </c>
      <c r="E19" s="733" t="s">
        <v>577</v>
      </c>
      <c r="F19" s="803" t="s">
        <v>577</v>
      </c>
      <c r="G19" s="733" t="s">
        <v>577</v>
      </c>
      <c r="H19" s="803" t="s">
        <v>577</v>
      </c>
      <c r="I19" s="733" t="s">
        <v>577</v>
      </c>
      <c r="J19" s="803" t="s">
        <v>577</v>
      </c>
      <c r="K19" s="733" t="s">
        <v>577</v>
      </c>
      <c r="L19" s="803" t="s">
        <v>577</v>
      </c>
      <c r="M19" s="733" t="s">
        <v>594</v>
      </c>
      <c r="N19" s="270"/>
    </row>
    <row r="20" spans="1:14" ht="14.4" customHeight="1" x14ac:dyDescent="0.3">
      <c r="A20" s="729" t="s">
        <v>575</v>
      </c>
      <c r="B20" s="730" t="s">
        <v>1595</v>
      </c>
      <c r="C20" s="733">
        <v>275414.92000000004</v>
      </c>
      <c r="D20" s="733">
        <v>476</v>
      </c>
      <c r="E20" s="733">
        <v>152374.69</v>
      </c>
      <c r="F20" s="803">
        <v>0.55325503062797021</v>
      </c>
      <c r="G20" s="733">
        <v>289</v>
      </c>
      <c r="H20" s="803">
        <v>0.6071428571428571</v>
      </c>
      <c r="I20" s="733">
        <v>123040.23</v>
      </c>
      <c r="J20" s="803">
        <v>0.44674496937202957</v>
      </c>
      <c r="K20" s="733">
        <v>187</v>
      </c>
      <c r="L20" s="803">
        <v>0.39285714285714285</v>
      </c>
      <c r="M20" s="733" t="s">
        <v>589</v>
      </c>
      <c r="N20" s="270"/>
    </row>
    <row r="21" spans="1:14" ht="14.4" customHeight="1" x14ac:dyDescent="0.3">
      <c r="A21" s="804" t="s">
        <v>301</v>
      </c>
    </row>
    <row r="22" spans="1:14" ht="14.4" customHeight="1" x14ac:dyDescent="0.3">
      <c r="A22" s="805" t="s">
        <v>1596</v>
      </c>
    </row>
    <row r="23" spans="1:14" ht="14.4" customHeight="1" x14ac:dyDescent="0.3">
      <c r="A23" s="804" t="s">
        <v>1597</v>
      </c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1598</v>
      </c>
      <c r="B5" s="797">
        <v>1992.1399999999999</v>
      </c>
      <c r="C5" s="741">
        <v>1</v>
      </c>
      <c r="D5" s="810">
        <v>11</v>
      </c>
      <c r="E5" s="813" t="s">
        <v>1598</v>
      </c>
      <c r="F5" s="797">
        <v>1203.0999999999999</v>
      </c>
      <c r="G5" s="765">
        <v>0.60392341903681468</v>
      </c>
      <c r="H5" s="745">
        <v>7</v>
      </c>
      <c r="I5" s="788">
        <v>0.63636363636363635</v>
      </c>
      <c r="J5" s="816">
        <v>789.04000000000008</v>
      </c>
      <c r="K5" s="765">
        <v>0.39607658096318538</v>
      </c>
      <c r="L5" s="745">
        <v>4</v>
      </c>
      <c r="M5" s="788">
        <v>0.36363636363636365</v>
      </c>
    </row>
    <row r="6" spans="1:13" ht="14.4" customHeight="1" x14ac:dyDescent="0.3">
      <c r="A6" s="807" t="s">
        <v>1599</v>
      </c>
      <c r="B6" s="798">
        <v>6260.58</v>
      </c>
      <c r="C6" s="748">
        <v>1</v>
      </c>
      <c r="D6" s="811">
        <v>3</v>
      </c>
      <c r="E6" s="814" t="s">
        <v>1599</v>
      </c>
      <c r="F6" s="798">
        <v>6167.15</v>
      </c>
      <c r="G6" s="766">
        <v>0.98507646256417136</v>
      </c>
      <c r="H6" s="752">
        <v>2</v>
      </c>
      <c r="I6" s="789">
        <v>0.66666666666666663</v>
      </c>
      <c r="J6" s="817">
        <v>93.43</v>
      </c>
      <c r="K6" s="766">
        <v>1.4923537435828631E-2</v>
      </c>
      <c r="L6" s="752">
        <v>1</v>
      </c>
      <c r="M6" s="789">
        <v>0.33333333333333331</v>
      </c>
    </row>
    <row r="7" spans="1:13" ht="14.4" customHeight="1" x14ac:dyDescent="0.3">
      <c r="A7" s="807" t="s">
        <v>1600</v>
      </c>
      <c r="B7" s="798">
        <v>5647.8</v>
      </c>
      <c r="C7" s="748">
        <v>1</v>
      </c>
      <c r="D7" s="811">
        <v>10</v>
      </c>
      <c r="E7" s="814" t="s">
        <v>1600</v>
      </c>
      <c r="F7" s="798">
        <v>2296.9799999999996</v>
      </c>
      <c r="G7" s="766">
        <v>0.40670349516625937</v>
      </c>
      <c r="H7" s="752">
        <v>3</v>
      </c>
      <c r="I7" s="789">
        <v>0.3</v>
      </c>
      <c r="J7" s="817">
        <v>3350.8200000000006</v>
      </c>
      <c r="K7" s="766">
        <v>0.59329650483374063</v>
      </c>
      <c r="L7" s="752">
        <v>7</v>
      </c>
      <c r="M7" s="789">
        <v>0.7</v>
      </c>
    </row>
    <row r="8" spans="1:13" ht="14.4" customHeight="1" x14ac:dyDescent="0.3">
      <c r="A8" s="807" t="s">
        <v>1601</v>
      </c>
      <c r="B8" s="798">
        <v>43833.820000000007</v>
      </c>
      <c r="C8" s="748">
        <v>1</v>
      </c>
      <c r="D8" s="811">
        <v>96</v>
      </c>
      <c r="E8" s="814" t="s">
        <v>1601</v>
      </c>
      <c r="F8" s="798">
        <v>26759.34</v>
      </c>
      <c r="G8" s="766">
        <v>0.61047246167456992</v>
      </c>
      <c r="H8" s="752">
        <v>73</v>
      </c>
      <c r="I8" s="789">
        <v>0.76041666666666663</v>
      </c>
      <c r="J8" s="817">
        <v>17074.480000000003</v>
      </c>
      <c r="K8" s="766">
        <v>0.38952753832543002</v>
      </c>
      <c r="L8" s="752">
        <v>23</v>
      </c>
      <c r="M8" s="789">
        <v>0.23958333333333334</v>
      </c>
    </row>
    <row r="9" spans="1:13" ht="14.4" customHeight="1" x14ac:dyDescent="0.3">
      <c r="A9" s="807" t="s">
        <v>1602</v>
      </c>
      <c r="B9" s="798">
        <v>14758.199999999997</v>
      </c>
      <c r="C9" s="748">
        <v>1</v>
      </c>
      <c r="D9" s="811">
        <v>57</v>
      </c>
      <c r="E9" s="814" t="s">
        <v>1602</v>
      </c>
      <c r="F9" s="798">
        <v>7817.3799999999983</v>
      </c>
      <c r="G9" s="766">
        <v>0.52969738857042181</v>
      </c>
      <c r="H9" s="752">
        <v>23</v>
      </c>
      <c r="I9" s="789">
        <v>0.40350877192982454</v>
      </c>
      <c r="J9" s="817">
        <v>6940.8199999999988</v>
      </c>
      <c r="K9" s="766">
        <v>0.47030261142957813</v>
      </c>
      <c r="L9" s="752">
        <v>34</v>
      </c>
      <c r="M9" s="789">
        <v>0.59649122807017541</v>
      </c>
    </row>
    <row r="10" spans="1:13" ht="14.4" customHeight="1" x14ac:dyDescent="0.3">
      <c r="A10" s="807" t="s">
        <v>1603</v>
      </c>
      <c r="B10" s="798">
        <v>3393.9800000000005</v>
      </c>
      <c r="C10" s="748">
        <v>1</v>
      </c>
      <c r="D10" s="811">
        <v>8</v>
      </c>
      <c r="E10" s="814" t="s">
        <v>1603</v>
      </c>
      <c r="F10" s="798">
        <v>2993.1500000000005</v>
      </c>
      <c r="G10" s="766">
        <v>0.88189971655696264</v>
      </c>
      <c r="H10" s="752">
        <v>4</v>
      </c>
      <c r="I10" s="789">
        <v>0.5</v>
      </c>
      <c r="J10" s="817">
        <v>400.83</v>
      </c>
      <c r="K10" s="766">
        <v>0.11810028344303736</v>
      </c>
      <c r="L10" s="752">
        <v>4</v>
      </c>
      <c r="M10" s="789">
        <v>0.5</v>
      </c>
    </row>
    <row r="11" spans="1:13" ht="14.4" customHeight="1" x14ac:dyDescent="0.3">
      <c r="A11" s="807" t="s">
        <v>1604</v>
      </c>
      <c r="B11" s="798">
        <v>4671.1500000000005</v>
      </c>
      <c r="C11" s="748">
        <v>1</v>
      </c>
      <c r="D11" s="811">
        <v>12</v>
      </c>
      <c r="E11" s="814" t="s">
        <v>1604</v>
      </c>
      <c r="F11" s="798">
        <v>795.67</v>
      </c>
      <c r="G11" s="766">
        <v>0.17033706903011034</v>
      </c>
      <c r="H11" s="752">
        <v>5</v>
      </c>
      <c r="I11" s="789">
        <v>0.41666666666666669</v>
      </c>
      <c r="J11" s="817">
        <v>3875.4800000000005</v>
      </c>
      <c r="K11" s="766">
        <v>0.82966293096988963</v>
      </c>
      <c r="L11" s="752">
        <v>7</v>
      </c>
      <c r="M11" s="789">
        <v>0.58333333333333337</v>
      </c>
    </row>
    <row r="12" spans="1:13" ht="14.4" customHeight="1" x14ac:dyDescent="0.3">
      <c r="A12" s="807" t="s">
        <v>1605</v>
      </c>
      <c r="B12" s="798">
        <v>0</v>
      </c>
      <c r="C12" s="748"/>
      <c r="D12" s="811">
        <v>2</v>
      </c>
      <c r="E12" s="814" t="s">
        <v>1605</v>
      </c>
      <c r="F12" s="798">
        <v>0</v>
      </c>
      <c r="G12" s="766"/>
      <c r="H12" s="752">
        <v>1</v>
      </c>
      <c r="I12" s="789">
        <v>0.5</v>
      </c>
      <c r="J12" s="817">
        <v>0</v>
      </c>
      <c r="K12" s="766"/>
      <c r="L12" s="752">
        <v>1</v>
      </c>
      <c r="M12" s="789">
        <v>0.5</v>
      </c>
    </row>
    <row r="13" spans="1:13" ht="14.4" customHeight="1" x14ac:dyDescent="0.3">
      <c r="A13" s="807" t="s">
        <v>1606</v>
      </c>
      <c r="B13" s="798">
        <v>132821.23000000001</v>
      </c>
      <c r="C13" s="748">
        <v>1</v>
      </c>
      <c r="D13" s="811">
        <v>192</v>
      </c>
      <c r="E13" s="814" t="s">
        <v>1606</v>
      </c>
      <c r="F13" s="798">
        <v>83026.210000000006</v>
      </c>
      <c r="G13" s="766">
        <v>0.62509743359551784</v>
      </c>
      <c r="H13" s="752">
        <v>126</v>
      </c>
      <c r="I13" s="789">
        <v>0.65625</v>
      </c>
      <c r="J13" s="817">
        <v>49795.020000000011</v>
      </c>
      <c r="K13" s="766">
        <v>0.37490256640448222</v>
      </c>
      <c r="L13" s="752">
        <v>66</v>
      </c>
      <c r="M13" s="789">
        <v>0.34375</v>
      </c>
    </row>
    <row r="14" spans="1:13" ht="14.4" customHeight="1" x14ac:dyDescent="0.3">
      <c r="A14" s="807" t="s">
        <v>1607</v>
      </c>
      <c r="B14" s="798">
        <v>10572.24</v>
      </c>
      <c r="C14" s="748">
        <v>1</v>
      </c>
      <c r="D14" s="811">
        <v>2</v>
      </c>
      <c r="E14" s="814" t="s">
        <v>1607</v>
      </c>
      <c r="F14" s="798"/>
      <c r="G14" s="766">
        <v>0</v>
      </c>
      <c r="H14" s="752"/>
      <c r="I14" s="789">
        <v>0</v>
      </c>
      <c r="J14" s="817">
        <v>10572.24</v>
      </c>
      <c r="K14" s="766">
        <v>1</v>
      </c>
      <c r="L14" s="752">
        <v>2</v>
      </c>
      <c r="M14" s="789">
        <v>1</v>
      </c>
    </row>
    <row r="15" spans="1:13" ht="14.4" customHeight="1" x14ac:dyDescent="0.3">
      <c r="A15" s="807" t="s">
        <v>1608</v>
      </c>
      <c r="B15" s="798">
        <v>1616.4599999999998</v>
      </c>
      <c r="C15" s="748">
        <v>1</v>
      </c>
      <c r="D15" s="811">
        <v>10</v>
      </c>
      <c r="E15" s="814" t="s">
        <v>1608</v>
      </c>
      <c r="F15" s="798">
        <v>655.49</v>
      </c>
      <c r="G15" s="766">
        <v>0.40550957029558421</v>
      </c>
      <c r="H15" s="752">
        <v>2</v>
      </c>
      <c r="I15" s="789">
        <v>0.2</v>
      </c>
      <c r="J15" s="817">
        <v>960.9699999999998</v>
      </c>
      <c r="K15" s="766">
        <v>0.59449042970441579</v>
      </c>
      <c r="L15" s="752">
        <v>8</v>
      </c>
      <c r="M15" s="789">
        <v>0.8</v>
      </c>
    </row>
    <row r="16" spans="1:13" ht="14.4" customHeight="1" x14ac:dyDescent="0.3">
      <c r="A16" s="807" t="s">
        <v>1609</v>
      </c>
      <c r="B16" s="798">
        <v>7332.16</v>
      </c>
      <c r="C16" s="748">
        <v>1</v>
      </c>
      <c r="D16" s="811">
        <v>9</v>
      </c>
      <c r="E16" s="814" t="s">
        <v>1609</v>
      </c>
      <c r="F16" s="798">
        <v>178.01999999999998</v>
      </c>
      <c r="G16" s="766">
        <v>2.4279339239732901E-2</v>
      </c>
      <c r="H16" s="752">
        <v>3</v>
      </c>
      <c r="I16" s="789">
        <v>0.33333333333333331</v>
      </c>
      <c r="J16" s="817">
        <v>7154.14</v>
      </c>
      <c r="K16" s="766">
        <v>0.9757206607602672</v>
      </c>
      <c r="L16" s="752">
        <v>6</v>
      </c>
      <c r="M16" s="789">
        <v>0.66666666666666663</v>
      </c>
    </row>
    <row r="17" spans="1:13" ht="14.4" customHeight="1" thickBot="1" x14ac:dyDescent="0.35">
      <c r="A17" s="808" t="s">
        <v>1610</v>
      </c>
      <c r="B17" s="799">
        <v>42515.159999999989</v>
      </c>
      <c r="C17" s="755">
        <v>1</v>
      </c>
      <c r="D17" s="812">
        <v>64</v>
      </c>
      <c r="E17" s="815" t="s">
        <v>1610</v>
      </c>
      <c r="F17" s="799">
        <v>20482.199999999997</v>
      </c>
      <c r="G17" s="767">
        <v>0.4817622702113788</v>
      </c>
      <c r="H17" s="759">
        <v>40</v>
      </c>
      <c r="I17" s="790">
        <v>0.625</v>
      </c>
      <c r="J17" s="818">
        <v>22032.959999999995</v>
      </c>
      <c r="K17" s="767">
        <v>0.51823772978862126</v>
      </c>
      <c r="L17" s="759">
        <v>24</v>
      </c>
      <c r="M17" s="790">
        <v>0.375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9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2223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275414.9200000001</v>
      </c>
      <c r="N3" s="70">
        <f>SUBTOTAL(9,N7:N1048576)</f>
        <v>1112</v>
      </c>
      <c r="O3" s="70">
        <f>SUBTOTAL(9,O7:O1048576)</f>
        <v>476</v>
      </c>
      <c r="P3" s="70">
        <f>SUBTOTAL(9,P7:P1048576)</f>
        <v>152374.68999999989</v>
      </c>
      <c r="Q3" s="71">
        <f>IF(M3=0,0,P3/M3)</f>
        <v>0.55325503062796977</v>
      </c>
      <c r="R3" s="70">
        <f>SUBTOTAL(9,R7:R1048576)</f>
        <v>722</v>
      </c>
      <c r="S3" s="71">
        <f>IF(N3=0,0,R3/N3)</f>
        <v>0.64928057553956831</v>
      </c>
      <c r="T3" s="70">
        <f>SUBTOTAL(9,T7:T1048576)</f>
        <v>289</v>
      </c>
      <c r="U3" s="72">
        <f>IF(O3=0,0,T3/O3)</f>
        <v>0.6071428571428571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50</v>
      </c>
      <c r="B7" s="825" t="s">
        <v>1587</v>
      </c>
      <c r="C7" s="825" t="s">
        <v>1591</v>
      </c>
      <c r="D7" s="826" t="s">
        <v>2221</v>
      </c>
      <c r="E7" s="827" t="s">
        <v>1603</v>
      </c>
      <c r="F7" s="825" t="s">
        <v>1588</v>
      </c>
      <c r="G7" s="825" t="s">
        <v>1611</v>
      </c>
      <c r="H7" s="825" t="s">
        <v>577</v>
      </c>
      <c r="I7" s="825" t="s">
        <v>1612</v>
      </c>
      <c r="J7" s="825" t="s">
        <v>1613</v>
      </c>
      <c r="K7" s="825" t="s">
        <v>1505</v>
      </c>
      <c r="L7" s="828">
        <v>35.11</v>
      </c>
      <c r="M7" s="828">
        <v>35.11</v>
      </c>
      <c r="N7" s="825">
        <v>1</v>
      </c>
      <c r="O7" s="829">
        <v>0.5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" customHeight="1" x14ac:dyDescent="0.3">
      <c r="A8" s="831">
        <v>50</v>
      </c>
      <c r="B8" s="832" t="s">
        <v>1587</v>
      </c>
      <c r="C8" s="832" t="s">
        <v>1591</v>
      </c>
      <c r="D8" s="833" t="s">
        <v>2221</v>
      </c>
      <c r="E8" s="834" t="s">
        <v>1603</v>
      </c>
      <c r="F8" s="832" t="s">
        <v>1588</v>
      </c>
      <c r="G8" s="832" t="s">
        <v>1614</v>
      </c>
      <c r="H8" s="832" t="s">
        <v>608</v>
      </c>
      <c r="I8" s="832" t="s">
        <v>1615</v>
      </c>
      <c r="J8" s="832" t="s">
        <v>1372</v>
      </c>
      <c r="K8" s="832" t="s">
        <v>1616</v>
      </c>
      <c r="L8" s="835">
        <v>10.34</v>
      </c>
      <c r="M8" s="835">
        <v>10.34</v>
      </c>
      <c r="N8" s="832">
        <v>1</v>
      </c>
      <c r="O8" s="836">
        <v>0.5</v>
      </c>
      <c r="P8" s="835"/>
      <c r="Q8" s="837">
        <v>0</v>
      </c>
      <c r="R8" s="832"/>
      <c r="S8" s="837">
        <v>0</v>
      </c>
      <c r="T8" s="836"/>
      <c r="U8" s="838">
        <v>0</v>
      </c>
    </row>
    <row r="9" spans="1:21" ht="14.4" customHeight="1" x14ac:dyDescent="0.3">
      <c r="A9" s="831">
        <v>50</v>
      </c>
      <c r="B9" s="832" t="s">
        <v>1587</v>
      </c>
      <c r="C9" s="832" t="s">
        <v>1591</v>
      </c>
      <c r="D9" s="833" t="s">
        <v>2221</v>
      </c>
      <c r="E9" s="834" t="s">
        <v>1610</v>
      </c>
      <c r="F9" s="832" t="s">
        <v>1588</v>
      </c>
      <c r="G9" s="832" t="s">
        <v>1617</v>
      </c>
      <c r="H9" s="832" t="s">
        <v>577</v>
      </c>
      <c r="I9" s="832" t="s">
        <v>1618</v>
      </c>
      <c r="J9" s="832" t="s">
        <v>669</v>
      </c>
      <c r="K9" s="832" t="s">
        <v>1619</v>
      </c>
      <c r="L9" s="835">
        <v>577.88</v>
      </c>
      <c r="M9" s="835">
        <v>577.88</v>
      </c>
      <c r="N9" s="832">
        <v>1</v>
      </c>
      <c r="O9" s="836">
        <v>0.5</v>
      </c>
      <c r="P9" s="835">
        <v>577.88</v>
      </c>
      <c r="Q9" s="837">
        <v>1</v>
      </c>
      <c r="R9" s="832">
        <v>1</v>
      </c>
      <c r="S9" s="837">
        <v>1</v>
      </c>
      <c r="T9" s="836">
        <v>0.5</v>
      </c>
      <c r="U9" s="838">
        <v>1</v>
      </c>
    </row>
    <row r="10" spans="1:21" ht="14.4" customHeight="1" x14ac:dyDescent="0.3">
      <c r="A10" s="831">
        <v>50</v>
      </c>
      <c r="B10" s="832" t="s">
        <v>1587</v>
      </c>
      <c r="C10" s="832" t="s">
        <v>1591</v>
      </c>
      <c r="D10" s="833" t="s">
        <v>2221</v>
      </c>
      <c r="E10" s="834" t="s">
        <v>1610</v>
      </c>
      <c r="F10" s="832" t="s">
        <v>1588</v>
      </c>
      <c r="G10" s="832" t="s">
        <v>1620</v>
      </c>
      <c r="H10" s="832" t="s">
        <v>608</v>
      </c>
      <c r="I10" s="832" t="s">
        <v>1312</v>
      </c>
      <c r="J10" s="832" t="s">
        <v>721</v>
      </c>
      <c r="K10" s="832" t="s">
        <v>1313</v>
      </c>
      <c r="L10" s="835">
        <v>1385.62</v>
      </c>
      <c r="M10" s="835">
        <v>1385.62</v>
      </c>
      <c r="N10" s="832">
        <v>1</v>
      </c>
      <c r="O10" s="836">
        <v>0.5</v>
      </c>
      <c r="P10" s="835">
        <v>1385.62</v>
      </c>
      <c r="Q10" s="837">
        <v>1</v>
      </c>
      <c r="R10" s="832">
        <v>1</v>
      </c>
      <c r="S10" s="837">
        <v>1</v>
      </c>
      <c r="T10" s="836">
        <v>0.5</v>
      </c>
      <c r="U10" s="838">
        <v>1</v>
      </c>
    </row>
    <row r="11" spans="1:21" ht="14.4" customHeight="1" x14ac:dyDescent="0.3">
      <c r="A11" s="831">
        <v>50</v>
      </c>
      <c r="B11" s="832" t="s">
        <v>1587</v>
      </c>
      <c r="C11" s="832" t="s">
        <v>1593</v>
      </c>
      <c r="D11" s="833" t="s">
        <v>2222</v>
      </c>
      <c r="E11" s="834" t="s">
        <v>1600</v>
      </c>
      <c r="F11" s="832" t="s">
        <v>1588</v>
      </c>
      <c r="G11" s="832" t="s">
        <v>1621</v>
      </c>
      <c r="H11" s="832" t="s">
        <v>608</v>
      </c>
      <c r="I11" s="832" t="s">
        <v>1333</v>
      </c>
      <c r="J11" s="832" t="s">
        <v>677</v>
      </c>
      <c r="K11" s="832" t="s">
        <v>1334</v>
      </c>
      <c r="L11" s="835">
        <v>80.010000000000005</v>
      </c>
      <c r="M11" s="835">
        <v>80.010000000000005</v>
      </c>
      <c r="N11" s="832">
        <v>1</v>
      </c>
      <c r="O11" s="836">
        <v>1</v>
      </c>
      <c r="P11" s="835">
        <v>80.010000000000005</v>
      </c>
      <c r="Q11" s="837">
        <v>1</v>
      </c>
      <c r="R11" s="832">
        <v>1</v>
      </c>
      <c r="S11" s="837">
        <v>1</v>
      </c>
      <c r="T11" s="836">
        <v>1</v>
      </c>
      <c r="U11" s="838">
        <v>1</v>
      </c>
    </row>
    <row r="12" spans="1:21" ht="14.4" customHeight="1" x14ac:dyDescent="0.3">
      <c r="A12" s="831">
        <v>50</v>
      </c>
      <c r="B12" s="832" t="s">
        <v>1587</v>
      </c>
      <c r="C12" s="832" t="s">
        <v>1593</v>
      </c>
      <c r="D12" s="833" t="s">
        <v>2222</v>
      </c>
      <c r="E12" s="834" t="s">
        <v>1600</v>
      </c>
      <c r="F12" s="832" t="s">
        <v>1588</v>
      </c>
      <c r="G12" s="832" t="s">
        <v>1622</v>
      </c>
      <c r="H12" s="832" t="s">
        <v>577</v>
      </c>
      <c r="I12" s="832" t="s">
        <v>1623</v>
      </c>
      <c r="J12" s="832" t="s">
        <v>1513</v>
      </c>
      <c r="K12" s="832" t="s">
        <v>1624</v>
      </c>
      <c r="L12" s="835">
        <v>181.11</v>
      </c>
      <c r="M12" s="835">
        <v>181.11</v>
      </c>
      <c r="N12" s="832">
        <v>1</v>
      </c>
      <c r="O12" s="836">
        <v>0.5</v>
      </c>
      <c r="P12" s="835"/>
      <c r="Q12" s="837">
        <v>0</v>
      </c>
      <c r="R12" s="832"/>
      <c r="S12" s="837">
        <v>0</v>
      </c>
      <c r="T12" s="836"/>
      <c r="U12" s="838">
        <v>0</v>
      </c>
    </row>
    <row r="13" spans="1:21" ht="14.4" customHeight="1" x14ac:dyDescent="0.3">
      <c r="A13" s="831">
        <v>50</v>
      </c>
      <c r="B13" s="832" t="s">
        <v>1587</v>
      </c>
      <c r="C13" s="832" t="s">
        <v>1593</v>
      </c>
      <c r="D13" s="833" t="s">
        <v>2222</v>
      </c>
      <c r="E13" s="834" t="s">
        <v>1600</v>
      </c>
      <c r="F13" s="832" t="s">
        <v>1588</v>
      </c>
      <c r="G13" s="832" t="s">
        <v>1611</v>
      </c>
      <c r="H13" s="832" t="s">
        <v>577</v>
      </c>
      <c r="I13" s="832" t="s">
        <v>1612</v>
      </c>
      <c r="J13" s="832" t="s">
        <v>1613</v>
      </c>
      <c r="K13" s="832" t="s">
        <v>1505</v>
      </c>
      <c r="L13" s="835">
        <v>35.11</v>
      </c>
      <c r="M13" s="835">
        <v>35.11</v>
      </c>
      <c r="N13" s="832">
        <v>1</v>
      </c>
      <c r="O13" s="836">
        <v>1</v>
      </c>
      <c r="P13" s="835"/>
      <c r="Q13" s="837">
        <v>0</v>
      </c>
      <c r="R13" s="832"/>
      <c r="S13" s="837">
        <v>0</v>
      </c>
      <c r="T13" s="836"/>
      <c r="U13" s="838">
        <v>0</v>
      </c>
    </row>
    <row r="14" spans="1:21" ht="14.4" customHeight="1" x14ac:dyDescent="0.3">
      <c r="A14" s="831">
        <v>50</v>
      </c>
      <c r="B14" s="832" t="s">
        <v>1587</v>
      </c>
      <c r="C14" s="832" t="s">
        <v>1593</v>
      </c>
      <c r="D14" s="833" t="s">
        <v>2222</v>
      </c>
      <c r="E14" s="834" t="s">
        <v>1600</v>
      </c>
      <c r="F14" s="832" t="s">
        <v>1588</v>
      </c>
      <c r="G14" s="832" t="s">
        <v>1625</v>
      </c>
      <c r="H14" s="832" t="s">
        <v>577</v>
      </c>
      <c r="I14" s="832" t="s">
        <v>1626</v>
      </c>
      <c r="J14" s="832" t="s">
        <v>1627</v>
      </c>
      <c r="K14" s="832" t="s">
        <v>1628</v>
      </c>
      <c r="L14" s="835">
        <v>391.67</v>
      </c>
      <c r="M14" s="835">
        <v>783.34</v>
      </c>
      <c r="N14" s="832">
        <v>2</v>
      </c>
      <c r="O14" s="836">
        <v>1</v>
      </c>
      <c r="P14" s="835"/>
      <c r="Q14" s="837">
        <v>0</v>
      </c>
      <c r="R14" s="832"/>
      <c r="S14" s="837">
        <v>0</v>
      </c>
      <c r="T14" s="836"/>
      <c r="U14" s="838">
        <v>0</v>
      </c>
    </row>
    <row r="15" spans="1:21" ht="14.4" customHeight="1" x14ac:dyDescent="0.3">
      <c r="A15" s="831">
        <v>50</v>
      </c>
      <c r="B15" s="832" t="s">
        <v>1587</v>
      </c>
      <c r="C15" s="832" t="s">
        <v>1593</v>
      </c>
      <c r="D15" s="833" t="s">
        <v>2222</v>
      </c>
      <c r="E15" s="834" t="s">
        <v>1600</v>
      </c>
      <c r="F15" s="832" t="s">
        <v>1588</v>
      </c>
      <c r="G15" s="832" t="s">
        <v>1629</v>
      </c>
      <c r="H15" s="832" t="s">
        <v>608</v>
      </c>
      <c r="I15" s="832" t="s">
        <v>1325</v>
      </c>
      <c r="J15" s="832" t="s">
        <v>1326</v>
      </c>
      <c r="K15" s="832" t="s">
        <v>1327</v>
      </c>
      <c r="L15" s="835">
        <v>93.43</v>
      </c>
      <c r="M15" s="835">
        <v>93.43</v>
      </c>
      <c r="N15" s="832">
        <v>1</v>
      </c>
      <c r="O15" s="836">
        <v>0.5</v>
      </c>
      <c r="P15" s="835"/>
      <c r="Q15" s="837">
        <v>0</v>
      </c>
      <c r="R15" s="832"/>
      <c r="S15" s="837">
        <v>0</v>
      </c>
      <c r="T15" s="836"/>
      <c r="U15" s="838">
        <v>0</v>
      </c>
    </row>
    <row r="16" spans="1:21" ht="14.4" customHeight="1" x14ac:dyDescent="0.3">
      <c r="A16" s="831">
        <v>50</v>
      </c>
      <c r="B16" s="832" t="s">
        <v>1587</v>
      </c>
      <c r="C16" s="832" t="s">
        <v>1593</v>
      </c>
      <c r="D16" s="833" t="s">
        <v>2222</v>
      </c>
      <c r="E16" s="834" t="s">
        <v>1600</v>
      </c>
      <c r="F16" s="832" t="s">
        <v>1588</v>
      </c>
      <c r="G16" s="832" t="s">
        <v>1630</v>
      </c>
      <c r="H16" s="832" t="s">
        <v>577</v>
      </c>
      <c r="I16" s="832" t="s">
        <v>1631</v>
      </c>
      <c r="J16" s="832" t="s">
        <v>628</v>
      </c>
      <c r="K16" s="832" t="s">
        <v>1632</v>
      </c>
      <c r="L16" s="835">
        <v>0</v>
      </c>
      <c r="M16" s="835">
        <v>0</v>
      </c>
      <c r="N16" s="832">
        <v>2</v>
      </c>
      <c r="O16" s="836">
        <v>2</v>
      </c>
      <c r="P16" s="835"/>
      <c r="Q16" s="837"/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50</v>
      </c>
      <c r="B17" s="832" t="s">
        <v>1587</v>
      </c>
      <c r="C17" s="832" t="s">
        <v>1593</v>
      </c>
      <c r="D17" s="833" t="s">
        <v>2222</v>
      </c>
      <c r="E17" s="834" t="s">
        <v>1600</v>
      </c>
      <c r="F17" s="832" t="s">
        <v>1588</v>
      </c>
      <c r="G17" s="832" t="s">
        <v>1620</v>
      </c>
      <c r="H17" s="832" t="s">
        <v>608</v>
      </c>
      <c r="I17" s="832" t="s">
        <v>1633</v>
      </c>
      <c r="J17" s="832" t="s">
        <v>721</v>
      </c>
      <c r="K17" s="832" t="s">
        <v>1634</v>
      </c>
      <c r="L17" s="835">
        <v>1847.49</v>
      </c>
      <c r="M17" s="835">
        <v>3694.98</v>
      </c>
      <c r="N17" s="832">
        <v>2</v>
      </c>
      <c r="O17" s="836">
        <v>1</v>
      </c>
      <c r="P17" s="835">
        <v>1847.49</v>
      </c>
      <c r="Q17" s="837">
        <v>0.5</v>
      </c>
      <c r="R17" s="832">
        <v>1</v>
      </c>
      <c r="S17" s="837">
        <v>0.5</v>
      </c>
      <c r="T17" s="836">
        <v>0.5</v>
      </c>
      <c r="U17" s="838">
        <v>0.5</v>
      </c>
    </row>
    <row r="18" spans="1:21" ht="14.4" customHeight="1" x14ac:dyDescent="0.3">
      <c r="A18" s="831">
        <v>50</v>
      </c>
      <c r="B18" s="832" t="s">
        <v>1587</v>
      </c>
      <c r="C18" s="832" t="s">
        <v>1593</v>
      </c>
      <c r="D18" s="833" t="s">
        <v>2222</v>
      </c>
      <c r="E18" s="834" t="s">
        <v>1600</v>
      </c>
      <c r="F18" s="832" t="s">
        <v>1588</v>
      </c>
      <c r="G18" s="832" t="s">
        <v>1635</v>
      </c>
      <c r="H18" s="832" t="s">
        <v>577</v>
      </c>
      <c r="I18" s="832" t="s">
        <v>1636</v>
      </c>
      <c r="J18" s="832" t="s">
        <v>1637</v>
      </c>
      <c r="K18" s="832" t="s">
        <v>1638</v>
      </c>
      <c r="L18" s="835">
        <v>183.06</v>
      </c>
      <c r="M18" s="835">
        <v>183.06</v>
      </c>
      <c r="N18" s="832">
        <v>1</v>
      </c>
      <c r="O18" s="836">
        <v>0.5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50</v>
      </c>
      <c r="B19" s="832" t="s">
        <v>1587</v>
      </c>
      <c r="C19" s="832" t="s">
        <v>1593</v>
      </c>
      <c r="D19" s="833" t="s">
        <v>2222</v>
      </c>
      <c r="E19" s="834" t="s">
        <v>1600</v>
      </c>
      <c r="F19" s="832" t="s">
        <v>1588</v>
      </c>
      <c r="G19" s="832" t="s">
        <v>1639</v>
      </c>
      <c r="H19" s="832" t="s">
        <v>577</v>
      </c>
      <c r="I19" s="832" t="s">
        <v>1640</v>
      </c>
      <c r="J19" s="832" t="s">
        <v>1641</v>
      </c>
      <c r="K19" s="832" t="s">
        <v>1642</v>
      </c>
      <c r="L19" s="835">
        <v>42.54</v>
      </c>
      <c r="M19" s="835">
        <v>42.54</v>
      </c>
      <c r="N19" s="832">
        <v>1</v>
      </c>
      <c r="O19" s="836">
        <v>0.5</v>
      </c>
      <c r="P19" s="835"/>
      <c r="Q19" s="837">
        <v>0</v>
      </c>
      <c r="R19" s="832"/>
      <c r="S19" s="837">
        <v>0</v>
      </c>
      <c r="T19" s="836"/>
      <c r="U19" s="838">
        <v>0</v>
      </c>
    </row>
    <row r="20" spans="1:21" ht="14.4" customHeight="1" x14ac:dyDescent="0.3">
      <c r="A20" s="831">
        <v>50</v>
      </c>
      <c r="B20" s="832" t="s">
        <v>1587</v>
      </c>
      <c r="C20" s="832" t="s">
        <v>1593</v>
      </c>
      <c r="D20" s="833" t="s">
        <v>2222</v>
      </c>
      <c r="E20" s="834" t="s">
        <v>1600</v>
      </c>
      <c r="F20" s="832" t="s">
        <v>1588</v>
      </c>
      <c r="G20" s="832" t="s">
        <v>1643</v>
      </c>
      <c r="H20" s="832" t="s">
        <v>608</v>
      </c>
      <c r="I20" s="832" t="s">
        <v>1308</v>
      </c>
      <c r="J20" s="832" t="s">
        <v>1309</v>
      </c>
      <c r="K20" s="832" t="s">
        <v>1310</v>
      </c>
      <c r="L20" s="835">
        <v>184.74</v>
      </c>
      <c r="M20" s="835">
        <v>184.74</v>
      </c>
      <c r="N20" s="832">
        <v>1</v>
      </c>
      <c r="O20" s="836">
        <v>0.5</v>
      </c>
      <c r="P20" s="835">
        <v>184.74</v>
      </c>
      <c r="Q20" s="837">
        <v>1</v>
      </c>
      <c r="R20" s="832">
        <v>1</v>
      </c>
      <c r="S20" s="837">
        <v>1</v>
      </c>
      <c r="T20" s="836">
        <v>0.5</v>
      </c>
      <c r="U20" s="838">
        <v>1</v>
      </c>
    </row>
    <row r="21" spans="1:21" ht="14.4" customHeight="1" x14ac:dyDescent="0.3">
      <c r="A21" s="831">
        <v>50</v>
      </c>
      <c r="B21" s="832" t="s">
        <v>1587</v>
      </c>
      <c r="C21" s="832" t="s">
        <v>1593</v>
      </c>
      <c r="D21" s="833" t="s">
        <v>2222</v>
      </c>
      <c r="E21" s="834" t="s">
        <v>1600</v>
      </c>
      <c r="F21" s="832" t="s">
        <v>1588</v>
      </c>
      <c r="G21" s="832" t="s">
        <v>1643</v>
      </c>
      <c r="H21" s="832" t="s">
        <v>577</v>
      </c>
      <c r="I21" s="832" t="s">
        <v>1644</v>
      </c>
      <c r="J21" s="832" t="s">
        <v>1645</v>
      </c>
      <c r="K21" s="832" t="s">
        <v>1646</v>
      </c>
      <c r="L21" s="835">
        <v>184.74</v>
      </c>
      <c r="M21" s="835">
        <v>369.48</v>
      </c>
      <c r="N21" s="832">
        <v>2</v>
      </c>
      <c r="O21" s="836">
        <v>1.5</v>
      </c>
      <c r="P21" s="835">
        <v>184.74</v>
      </c>
      <c r="Q21" s="837">
        <v>0.5</v>
      </c>
      <c r="R21" s="832">
        <v>1</v>
      </c>
      <c r="S21" s="837">
        <v>0.5</v>
      </c>
      <c r="T21" s="836">
        <v>1</v>
      </c>
      <c r="U21" s="838">
        <v>0.66666666666666663</v>
      </c>
    </row>
    <row r="22" spans="1:21" ht="14.4" customHeight="1" x14ac:dyDescent="0.3">
      <c r="A22" s="831">
        <v>50</v>
      </c>
      <c r="B22" s="832" t="s">
        <v>1587</v>
      </c>
      <c r="C22" s="832" t="s">
        <v>1593</v>
      </c>
      <c r="D22" s="833" t="s">
        <v>2222</v>
      </c>
      <c r="E22" s="834" t="s">
        <v>1601</v>
      </c>
      <c r="F22" s="832" t="s">
        <v>1588</v>
      </c>
      <c r="G22" s="832" t="s">
        <v>1647</v>
      </c>
      <c r="H22" s="832" t="s">
        <v>608</v>
      </c>
      <c r="I22" s="832" t="s">
        <v>1648</v>
      </c>
      <c r="J22" s="832" t="s">
        <v>1459</v>
      </c>
      <c r="K22" s="832" t="s">
        <v>1649</v>
      </c>
      <c r="L22" s="835">
        <v>18.809999999999999</v>
      </c>
      <c r="M22" s="835">
        <v>56.429999999999993</v>
      </c>
      <c r="N22" s="832">
        <v>3</v>
      </c>
      <c r="O22" s="836">
        <v>0.5</v>
      </c>
      <c r="P22" s="835">
        <v>56.429999999999993</v>
      </c>
      <c r="Q22" s="837">
        <v>1</v>
      </c>
      <c r="R22" s="832">
        <v>3</v>
      </c>
      <c r="S22" s="837">
        <v>1</v>
      </c>
      <c r="T22" s="836">
        <v>0.5</v>
      </c>
      <c r="U22" s="838">
        <v>1</v>
      </c>
    </row>
    <row r="23" spans="1:21" ht="14.4" customHeight="1" x14ac:dyDescent="0.3">
      <c r="A23" s="831">
        <v>50</v>
      </c>
      <c r="B23" s="832" t="s">
        <v>1587</v>
      </c>
      <c r="C23" s="832" t="s">
        <v>1593</v>
      </c>
      <c r="D23" s="833" t="s">
        <v>2222</v>
      </c>
      <c r="E23" s="834" t="s">
        <v>1601</v>
      </c>
      <c r="F23" s="832" t="s">
        <v>1588</v>
      </c>
      <c r="G23" s="832" t="s">
        <v>1647</v>
      </c>
      <c r="H23" s="832" t="s">
        <v>608</v>
      </c>
      <c r="I23" s="832" t="s">
        <v>1458</v>
      </c>
      <c r="J23" s="832" t="s">
        <v>1459</v>
      </c>
      <c r="K23" s="832" t="s">
        <v>1460</v>
      </c>
      <c r="L23" s="835">
        <v>4.7</v>
      </c>
      <c r="M23" s="835">
        <v>28.200000000000003</v>
      </c>
      <c r="N23" s="832">
        <v>6</v>
      </c>
      <c r="O23" s="836">
        <v>1.5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" customHeight="1" x14ac:dyDescent="0.3">
      <c r="A24" s="831">
        <v>50</v>
      </c>
      <c r="B24" s="832" t="s">
        <v>1587</v>
      </c>
      <c r="C24" s="832" t="s">
        <v>1593</v>
      </c>
      <c r="D24" s="833" t="s">
        <v>2222</v>
      </c>
      <c r="E24" s="834" t="s">
        <v>1601</v>
      </c>
      <c r="F24" s="832" t="s">
        <v>1588</v>
      </c>
      <c r="G24" s="832" t="s">
        <v>1621</v>
      </c>
      <c r="H24" s="832" t="s">
        <v>608</v>
      </c>
      <c r="I24" s="832" t="s">
        <v>1333</v>
      </c>
      <c r="J24" s="832" t="s">
        <v>677</v>
      </c>
      <c r="K24" s="832" t="s">
        <v>1334</v>
      </c>
      <c r="L24" s="835">
        <v>80.010000000000005</v>
      </c>
      <c r="M24" s="835">
        <v>320.04000000000002</v>
      </c>
      <c r="N24" s="832">
        <v>4</v>
      </c>
      <c r="O24" s="836">
        <v>1</v>
      </c>
      <c r="P24" s="835">
        <v>240.03000000000003</v>
      </c>
      <c r="Q24" s="837">
        <v>0.75</v>
      </c>
      <c r="R24" s="832">
        <v>3</v>
      </c>
      <c r="S24" s="837">
        <v>0.75</v>
      </c>
      <c r="T24" s="836">
        <v>0.5</v>
      </c>
      <c r="U24" s="838">
        <v>0.5</v>
      </c>
    </row>
    <row r="25" spans="1:21" ht="14.4" customHeight="1" x14ac:dyDescent="0.3">
      <c r="A25" s="831">
        <v>50</v>
      </c>
      <c r="B25" s="832" t="s">
        <v>1587</v>
      </c>
      <c r="C25" s="832" t="s">
        <v>1593</v>
      </c>
      <c r="D25" s="833" t="s">
        <v>2222</v>
      </c>
      <c r="E25" s="834" t="s">
        <v>1601</v>
      </c>
      <c r="F25" s="832" t="s">
        <v>1588</v>
      </c>
      <c r="G25" s="832" t="s">
        <v>1622</v>
      </c>
      <c r="H25" s="832" t="s">
        <v>608</v>
      </c>
      <c r="I25" s="832" t="s">
        <v>1512</v>
      </c>
      <c r="J25" s="832" t="s">
        <v>1513</v>
      </c>
      <c r="K25" s="832" t="s">
        <v>1514</v>
      </c>
      <c r="L25" s="835">
        <v>278.63</v>
      </c>
      <c r="M25" s="835">
        <v>278.63</v>
      </c>
      <c r="N25" s="832">
        <v>1</v>
      </c>
      <c r="O25" s="836">
        <v>0.5</v>
      </c>
      <c r="P25" s="835"/>
      <c r="Q25" s="837">
        <v>0</v>
      </c>
      <c r="R25" s="832"/>
      <c r="S25" s="837">
        <v>0</v>
      </c>
      <c r="T25" s="836"/>
      <c r="U25" s="838">
        <v>0</v>
      </c>
    </row>
    <row r="26" spans="1:21" ht="14.4" customHeight="1" x14ac:dyDescent="0.3">
      <c r="A26" s="831">
        <v>50</v>
      </c>
      <c r="B26" s="832" t="s">
        <v>1587</v>
      </c>
      <c r="C26" s="832" t="s">
        <v>1593</v>
      </c>
      <c r="D26" s="833" t="s">
        <v>2222</v>
      </c>
      <c r="E26" s="834" t="s">
        <v>1601</v>
      </c>
      <c r="F26" s="832" t="s">
        <v>1588</v>
      </c>
      <c r="G26" s="832" t="s">
        <v>1622</v>
      </c>
      <c r="H26" s="832" t="s">
        <v>608</v>
      </c>
      <c r="I26" s="832" t="s">
        <v>1385</v>
      </c>
      <c r="J26" s="832" t="s">
        <v>1386</v>
      </c>
      <c r="K26" s="832" t="s">
        <v>1387</v>
      </c>
      <c r="L26" s="835">
        <v>430.05</v>
      </c>
      <c r="M26" s="835">
        <v>430.05</v>
      </c>
      <c r="N26" s="832">
        <v>1</v>
      </c>
      <c r="O26" s="836">
        <v>0.5</v>
      </c>
      <c r="P26" s="835"/>
      <c r="Q26" s="837">
        <v>0</v>
      </c>
      <c r="R26" s="832"/>
      <c r="S26" s="837">
        <v>0</v>
      </c>
      <c r="T26" s="836"/>
      <c r="U26" s="838">
        <v>0</v>
      </c>
    </row>
    <row r="27" spans="1:21" ht="14.4" customHeight="1" x14ac:dyDescent="0.3">
      <c r="A27" s="831">
        <v>50</v>
      </c>
      <c r="B27" s="832" t="s">
        <v>1587</v>
      </c>
      <c r="C27" s="832" t="s">
        <v>1593</v>
      </c>
      <c r="D27" s="833" t="s">
        <v>2222</v>
      </c>
      <c r="E27" s="834" t="s">
        <v>1601</v>
      </c>
      <c r="F27" s="832" t="s">
        <v>1588</v>
      </c>
      <c r="G27" s="832" t="s">
        <v>1622</v>
      </c>
      <c r="H27" s="832" t="s">
        <v>608</v>
      </c>
      <c r="I27" s="832" t="s">
        <v>1650</v>
      </c>
      <c r="J27" s="832" t="s">
        <v>1386</v>
      </c>
      <c r="K27" s="832" t="s">
        <v>1651</v>
      </c>
      <c r="L27" s="835">
        <v>279.52999999999997</v>
      </c>
      <c r="M27" s="835">
        <v>279.52999999999997</v>
      </c>
      <c r="N27" s="832">
        <v>1</v>
      </c>
      <c r="O27" s="836">
        <v>0.5</v>
      </c>
      <c r="P27" s="835">
        <v>279.52999999999997</v>
      </c>
      <c r="Q27" s="837">
        <v>1</v>
      </c>
      <c r="R27" s="832">
        <v>1</v>
      </c>
      <c r="S27" s="837">
        <v>1</v>
      </c>
      <c r="T27" s="836">
        <v>0.5</v>
      </c>
      <c r="U27" s="838">
        <v>1</v>
      </c>
    </row>
    <row r="28" spans="1:21" ht="14.4" customHeight="1" x14ac:dyDescent="0.3">
      <c r="A28" s="831">
        <v>50</v>
      </c>
      <c r="B28" s="832" t="s">
        <v>1587</v>
      </c>
      <c r="C28" s="832" t="s">
        <v>1593</v>
      </c>
      <c r="D28" s="833" t="s">
        <v>2222</v>
      </c>
      <c r="E28" s="834" t="s">
        <v>1601</v>
      </c>
      <c r="F28" s="832" t="s">
        <v>1588</v>
      </c>
      <c r="G28" s="832" t="s">
        <v>1622</v>
      </c>
      <c r="H28" s="832" t="s">
        <v>608</v>
      </c>
      <c r="I28" s="832" t="s">
        <v>1652</v>
      </c>
      <c r="J28" s="832" t="s">
        <v>1386</v>
      </c>
      <c r="K28" s="832" t="s">
        <v>1624</v>
      </c>
      <c r="L28" s="835">
        <v>143.35</v>
      </c>
      <c r="M28" s="835">
        <v>143.35</v>
      </c>
      <c r="N28" s="832">
        <v>1</v>
      </c>
      <c r="O28" s="836">
        <v>0.5</v>
      </c>
      <c r="P28" s="835">
        <v>143.35</v>
      </c>
      <c r="Q28" s="837">
        <v>1</v>
      </c>
      <c r="R28" s="832">
        <v>1</v>
      </c>
      <c r="S28" s="837">
        <v>1</v>
      </c>
      <c r="T28" s="836">
        <v>0.5</v>
      </c>
      <c r="U28" s="838">
        <v>1</v>
      </c>
    </row>
    <row r="29" spans="1:21" ht="14.4" customHeight="1" x14ac:dyDescent="0.3">
      <c r="A29" s="831">
        <v>50</v>
      </c>
      <c r="B29" s="832" t="s">
        <v>1587</v>
      </c>
      <c r="C29" s="832" t="s">
        <v>1593</v>
      </c>
      <c r="D29" s="833" t="s">
        <v>2222</v>
      </c>
      <c r="E29" s="834" t="s">
        <v>1601</v>
      </c>
      <c r="F29" s="832" t="s">
        <v>1588</v>
      </c>
      <c r="G29" s="832" t="s">
        <v>1611</v>
      </c>
      <c r="H29" s="832" t="s">
        <v>608</v>
      </c>
      <c r="I29" s="832" t="s">
        <v>1356</v>
      </c>
      <c r="J29" s="832" t="s">
        <v>1354</v>
      </c>
      <c r="K29" s="832" t="s">
        <v>732</v>
      </c>
      <c r="L29" s="835">
        <v>117.03</v>
      </c>
      <c r="M29" s="835">
        <v>468.12</v>
      </c>
      <c r="N29" s="832">
        <v>4</v>
      </c>
      <c r="O29" s="836">
        <v>2</v>
      </c>
      <c r="P29" s="835">
        <v>117.03</v>
      </c>
      <c r="Q29" s="837">
        <v>0.25</v>
      </c>
      <c r="R29" s="832">
        <v>1</v>
      </c>
      <c r="S29" s="837">
        <v>0.25</v>
      </c>
      <c r="T29" s="836">
        <v>0.5</v>
      </c>
      <c r="U29" s="838">
        <v>0.25</v>
      </c>
    </row>
    <row r="30" spans="1:21" ht="14.4" customHeight="1" x14ac:dyDescent="0.3">
      <c r="A30" s="831">
        <v>50</v>
      </c>
      <c r="B30" s="832" t="s">
        <v>1587</v>
      </c>
      <c r="C30" s="832" t="s">
        <v>1593</v>
      </c>
      <c r="D30" s="833" t="s">
        <v>2222</v>
      </c>
      <c r="E30" s="834" t="s">
        <v>1601</v>
      </c>
      <c r="F30" s="832" t="s">
        <v>1588</v>
      </c>
      <c r="G30" s="832" t="s">
        <v>1611</v>
      </c>
      <c r="H30" s="832" t="s">
        <v>608</v>
      </c>
      <c r="I30" s="832" t="s">
        <v>1353</v>
      </c>
      <c r="J30" s="832" t="s">
        <v>1354</v>
      </c>
      <c r="K30" s="832" t="s">
        <v>1355</v>
      </c>
      <c r="L30" s="835">
        <v>17.559999999999999</v>
      </c>
      <c r="M30" s="835">
        <v>105.35999999999999</v>
      </c>
      <c r="N30" s="832">
        <v>6</v>
      </c>
      <c r="O30" s="836">
        <v>1.5</v>
      </c>
      <c r="P30" s="835">
        <v>52.679999999999993</v>
      </c>
      <c r="Q30" s="837">
        <v>0.5</v>
      </c>
      <c r="R30" s="832">
        <v>3</v>
      </c>
      <c r="S30" s="837">
        <v>0.5</v>
      </c>
      <c r="T30" s="836">
        <v>1</v>
      </c>
      <c r="U30" s="838">
        <v>0.66666666666666663</v>
      </c>
    </row>
    <row r="31" spans="1:21" ht="14.4" customHeight="1" x14ac:dyDescent="0.3">
      <c r="A31" s="831">
        <v>50</v>
      </c>
      <c r="B31" s="832" t="s">
        <v>1587</v>
      </c>
      <c r="C31" s="832" t="s">
        <v>1593</v>
      </c>
      <c r="D31" s="833" t="s">
        <v>2222</v>
      </c>
      <c r="E31" s="834" t="s">
        <v>1601</v>
      </c>
      <c r="F31" s="832" t="s">
        <v>1588</v>
      </c>
      <c r="G31" s="832" t="s">
        <v>1611</v>
      </c>
      <c r="H31" s="832" t="s">
        <v>608</v>
      </c>
      <c r="I31" s="832" t="s">
        <v>1504</v>
      </c>
      <c r="J31" s="832" t="s">
        <v>1354</v>
      </c>
      <c r="K31" s="832" t="s">
        <v>1505</v>
      </c>
      <c r="L31" s="835">
        <v>35.11</v>
      </c>
      <c r="M31" s="835">
        <v>35.11</v>
      </c>
      <c r="N31" s="832">
        <v>1</v>
      </c>
      <c r="O31" s="836">
        <v>0.5</v>
      </c>
      <c r="P31" s="835">
        <v>35.11</v>
      </c>
      <c r="Q31" s="837">
        <v>1</v>
      </c>
      <c r="R31" s="832">
        <v>1</v>
      </c>
      <c r="S31" s="837">
        <v>1</v>
      </c>
      <c r="T31" s="836">
        <v>0.5</v>
      </c>
      <c r="U31" s="838">
        <v>1</v>
      </c>
    </row>
    <row r="32" spans="1:21" ht="14.4" customHeight="1" x14ac:dyDescent="0.3">
      <c r="A32" s="831">
        <v>50</v>
      </c>
      <c r="B32" s="832" t="s">
        <v>1587</v>
      </c>
      <c r="C32" s="832" t="s">
        <v>1593</v>
      </c>
      <c r="D32" s="833" t="s">
        <v>2222</v>
      </c>
      <c r="E32" s="834" t="s">
        <v>1601</v>
      </c>
      <c r="F32" s="832" t="s">
        <v>1588</v>
      </c>
      <c r="G32" s="832" t="s">
        <v>1653</v>
      </c>
      <c r="H32" s="832" t="s">
        <v>577</v>
      </c>
      <c r="I32" s="832" t="s">
        <v>1654</v>
      </c>
      <c r="J32" s="832" t="s">
        <v>1655</v>
      </c>
      <c r="K32" s="832" t="s">
        <v>778</v>
      </c>
      <c r="L32" s="835">
        <v>0</v>
      </c>
      <c r="M32" s="835">
        <v>0</v>
      </c>
      <c r="N32" s="832">
        <v>1</v>
      </c>
      <c r="O32" s="836">
        <v>1</v>
      </c>
      <c r="P32" s="835"/>
      <c r="Q32" s="837"/>
      <c r="R32" s="832"/>
      <c r="S32" s="837">
        <v>0</v>
      </c>
      <c r="T32" s="836"/>
      <c r="U32" s="838">
        <v>0</v>
      </c>
    </row>
    <row r="33" spans="1:21" ht="14.4" customHeight="1" x14ac:dyDescent="0.3">
      <c r="A33" s="831">
        <v>50</v>
      </c>
      <c r="B33" s="832" t="s">
        <v>1587</v>
      </c>
      <c r="C33" s="832" t="s">
        <v>1593</v>
      </c>
      <c r="D33" s="833" t="s">
        <v>2222</v>
      </c>
      <c r="E33" s="834" t="s">
        <v>1601</v>
      </c>
      <c r="F33" s="832" t="s">
        <v>1588</v>
      </c>
      <c r="G33" s="832" t="s">
        <v>1656</v>
      </c>
      <c r="H33" s="832" t="s">
        <v>577</v>
      </c>
      <c r="I33" s="832" t="s">
        <v>1657</v>
      </c>
      <c r="J33" s="832" t="s">
        <v>1658</v>
      </c>
      <c r="K33" s="832" t="s">
        <v>1659</v>
      </c>
      <c r="L33" s="835">
        <v>35.11</v>
      </c>
      <c r="M33" s="835">
        <v>70.22</v>
      </c>
      <c r="N33" s="832">
        <v>2</v>
      </c>
      <c r="O33" s="836">
        <v>0.5</v>
      </c>
      <c r="P33" s="835"/>
      <c r="Q33" s="837">
        <v>0</v>
      </c>
      <c r="R33" s="832"/>
      <c r="S33" s="837">
        <v>0</v>
      </c>
      <c r="T33" s="836"/>
      <c r="U33" s="838">
        <v>0</v>
      </c>
    </row>
    <row r="34" spans="1:21" ht="14.4" customHeight="1" x14ac:dyDescent="0.3">
      <c r="A34" s="831">
        <v>50</v>
      </c>
      <c r="B34" s="832" t="s">
        <v>1587</v>
      </c>
      <c r="C34" s="832" t="s">
        <v>1593</v>
      </c>
      <c r="D34" s="833" t="s">
        <v>2222</v>
      </c>
      <c r="E34" s="834" t="s">
        <v>1601</v>
      </c>
      <c r="F34" s="832" t="s">
        <v>1588</v>
      </c>
      <c r="G34" s="832" t="s">
        <v>1625</v>
      </c>
      <c r="H34" s="832" t="s">
        <v>577</v>
      </c>
      <c r="I34" s="832" t="s">
        <v>1660</v>
      </c>
      <c r="J34" s="832" t="s">
        <v>1661</v>
      </c>
      <c r="K34" s="832" t="s">
        <v>918</v>
      </c>
      <c r="L34" s="835">
        <v>78.33</v>
      </c>
      <c r="M34" s="835">
        <v>156.66</v>
      </c>
      <c r="N34" s="832">
        <v>2</v>
      </c>
      <c r="O34" s="836">
        <v>1</v>
      </c>
      <c r="P34" s="835">
        <v>156.66</v>
      </c>
      <c r="Q34" s="837">
        <v>1</v>
      </c>
      <c r="R34" s="832">
        <v>2</v>
      </c>
      <c r="S34" s="837">
        <v>1</v>
      </c>
      <c r="T34" s="836">
        <v>1</v>
      </c>
      <c r="U34" s="838">
        <v>1</v>
      </c>
    </row>
    <row r="35" spans="1:21" ht="14.4" customHeight="1" x14ac:dyDescent="0.3">
      <c r="A35" s="831">
        <v>50</v>
      </c>
      <c r="B35" s="832" t="s">
        <v>1587</v>
      </c>
      <c r="C35" s="832" t="s">
        <v>1593</v>
      </c>
      <c r="D35" s="833" t="s">
        <v>2222</v>
      </c>
      <c r="E35" s="834" t="s">
        <v>1601</v>
      </c>
      <c r="F35" s="832" t="s">
        <v>1588</v>
      </c>
      <c r="G35" s="832" t="s">
        <v>1662</v>
      </c>
      <c r="H35" s="832" t="s">
        <v>577</v>
      </c>
      <c r="I35" s="832" t="s">
        <v>1663</v>
      </c>
      <c r="J35" s="832" t="s">
        <v>1664</v>
      </c>
      <c r="K35" s="832" t="s">
        <v>1665</v>
      </c>
      <c r="L35" s="835">
        <v>1544.99</v>
      </c>
      <c r="M35" s="835">
        <v>4634.97</v>
      </c>
      <c r="N35" s="832">
        <v>3</v>
      </c>
      <c r="O35" s="836">
        <v>1</v>
      </c>
      <c r="P35" s="835"/>
      <c r="Q35" s="837">
        <v>0</v>
      </c>
      <c r="R35" s="832"/>
      <c r="S35" s="837">
        <v>0</v>
      </c>
      <c r="T35" s="836"/>
      <c r="U35" s="838">
        <v>0</v>
      </c>
    </row>
    <row r="36" spans="1:21" ht="14.4" customHeight="1" x14ac:dyDescent="0.3">
      <c r="A36" s="831">
        <v>50</v>
      </c>
      <c r="B36" s="832" t="s">
        <v>1587</v>
      </c>
      <c r="C36" s="832" t="s">
        <v>1593</v>
      </c>
      <c r="D36" s="833" t="s">
        <v>2222</v>
      </c>
      <c r="E36" s="834" t="s">
        <v>1601</v>
      </c>
      <c r="F36" s="832" t="s">
        <v>1588</v>
      </c>
      <c r="G36" s="832" t="s">
        <v>1666</v>
      </c>
      <c r="H36" s="832" t="s">
        <v>577</v>
      </c>
      <c r="I36" s="832" t="s">
        <v>1667</v>
      </c>
      <c r="J36" s="832" t="s">
        <v>1668</v>
      </c>
      <c r="K36" s="832" t="s">
        <v>1669</v>
      </c>
      <c r="L36" s="835">
        <v>11.75</v>
      </c>
      <c r="M36" s="835">
        <v>11.75</v>
      </c>
      <c r="N36" s="832">
        <v>1</v>
      </c>
      <c r="O36" s="836">
        <v>1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" customHeight="1" x14ac:dyDescent="0.3">
      <c r="A37" s="831">
        <v>50</v>
      </c>
      <c r="B37" s="832" t="s">
        <v>1587</v>
      </c>
      <c r="C37" s="832" t="s">
        <v>1593</v>
      </c>
      <c r="D37" s="833" t="s">
        <v>2222</v>
      </c>
      <c r="E37" s="834" t="s">
        <v>1601</v>
      </c>
      <c r="F37" s="832" t="s">
        <v>1588</v>
      </c>
      <c r="G37" s="832" t="s">
        <v>1670</v>
      </c>
      <c r="H37" s="832" t="s">
        <v>577</v>
      </c>
      <c r="I37" s="832" t="s">
        <v>1671</v>
      </c>
      <c r="J37" s="832" t="s">
        <v>1672</v>
      </c>
      <c r="K37" s="832" t="s">
        <v>1673</v>
      </c>
      <c r="L37" s="835">
        <v>23.72</v>
      </c>
      <c r="M37" s="835">
        <v>71.16</v>
      </c>
      <c r="N37" s="832">
        <v>3</v>
      </c>
      <c r="O37" s="836">
        <v>0.5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" customHeight="1" x14ac:dyDescent="0.3">
      <c r="A38" s="831">
        <v>50</v>
      </c>
      <c r="B38" s="832" t="s">
        <v>1587</v>
      </c>
      <c r="C38" s="832" t="s">
        <v>1593</v>
      </c>
      <c r="D38" s="833" t="s">
        <v>2222</v>
      </c>
      <c r="E38" s="834" t="s">
        <v>1601</v>
      </c>
      <c r="F38" s="832" t="s">
        <v>1588</v>
      </c>
      <c r="G38" s="832" t="s">
        <v>1674</v>
      </c>
      <c r="H38" s="832" t="s">
        <v>577</v>
      </c>
      <c r="I38" s="832" t="s">
        <v>1675</v>
      </c>
      <c r="J38" s="832" t="s">
        <v>682</v>
      </c>
      <c r="K38" s="832" t="s">
        <v>1676</v>
      </c>
      <c r="L38" s="835">
        <v>182.22</v>
      </c>
      <c r="M38" s="835">
        <v>182.22</v>
      </c>
      <c r="N38" s="832">
        <v>1</v>
      </c>
      <c r="O38" s="836">
        <v>1</v>
      </c>
      <c r="P38" s="835">
        <v>182.22</v>
      </c>
      <c r="Q38" s="837">
        <v>1</v>
      </c>
      <c r="R38" s="832">
        <v>1</v>
      </c>
      <c r="S38" s="837">
        <v>1</v>
      </c>
      <c r="T38" s="836">
        <v>1</v>
      </c>
      <c r="U38" s="838">
        <v>1</v>
      </c>
    </row>
    <row r="39" spans="1:21" ht="14.4" customHeight="1" x14ac:dyDescent="0.3">
      <c r="A39" s="831">
        <v>50</v>
      </c>
      <c r="B39" s="832" t="s">
        <v>1587</v>
      </c>
      <c r="C39" s="832" t="s">
        <v>1593</v>
      </c>
      <c r="D39" s="833" t="s">
        <v>2222</v>
      </c>
      <c r="E39" s="834" t="s">
        <v>1601</v>
      </c>
      <c r="F39" s="832" t="s">
        <v>1588</v>
      </c>
      <c r="G39" s="832" t="s">
        <v>1677</v>
      </c>
      <c r="H39" s="832" t="s">
        <v>577</v>
      </c>
      <c r="I39" s="832" t="s">
        <v>1678</v>
      </c>
      <c r="J39" s="832" t="s">
        <v>991</v>
      </c>
      <c r="K39" s="832" t="s">
        <v>1679</v>
      </c>
      <c r="L39" s="835">
        <v>0</v>
      </c>
      <c r="M39" s="835">
        <v>0</v>
      </c>
      <c r="N39" s="832">
        <v>1</v>
      </c>
      <c r="O39" s="836">
        <v>0.5</v>
      </c>
      <c r="P39" s="835"/>
      <c r="Q39" s="837"/>
      <c r="R39" s="832"/>
      <c r="S39" s="837">
        <v>0</v>
      </c>
      <c r="T39" s="836"/>
      <c r="U39" s="838">
        <v>0</v>
      </c>
    </row>
    <row r="40" spans="1:21" ht="14.4" customHeight="1" x14ac:dyDescent="0.3">
      <c r="A40" s="831">
        <v>50</v>
      </c>
      <c r="B40" s="832" t="s">
        <v>1587</v>
      </c>
      <c r="C40" s="832" t="s">
        <v>1593</v>
      </c>
      <c r="D40" s="833" t="s">
        <v>2222</v>
      </c>
      <c r="E40" s="834" t="s">
        <v>1601</v>
      </c>
      <c r="F40" s="832" t="s">
        <v>1588</v>
      </c>
      <c r="G40" s="832" t="s">
        <v>1680</v>
      </c>
      <c r="H40" s="832" t="s">
        <v>608</v>
      </c>
      <c r="I40" s="832" t="s">
        <v>1343</v>
      </c>
      <c r="J40" s="832" t="s">
        <v>725</v>
      </c>
      <c r="K40" s="832" t="s">
        <v>1344</v>
      </c>
      <c r="L40" s="835">
        <v>85.02</v>
      </c>
      <c r="M40" s="835">
        <v>85.02</v>
      </c>
      <c r="N40" s="832">
        <v>1</v>
      </c>
      <c r="O40" s="836">
        <v>0.5</v>
      </c>
      <c r="P40" s="835"/>
      <c r="Q40" s="837">
        <v>0</v>
      </c>
      <c r="R40" s="832"/>
      <c r="S40" s="837">
        <v>0</v>
      </c>
      <c r="T40" s="836"/>
      <c r="U40" s="838">
        <v>0</v>
      </c>
    </row>
    <row r="41" spans="1:21" ht="14.4" customHeight="1" x14ac:dyDescent="0.3">
      <c r="A41" s="831">
        <v>50</v>
      </c>
      <c r="B41" s="832" t="s">
        <v>1587</v>
      </c>
      <c r="C41" s="832" t="s">
        <v>1593</v>
      </c>
      <c r="D41" s="833" t="s">
        <v>2222</v>
      </c>
      <c r="E41" s="834" t="s">
        <v>1601</v>
      </c>
      <c r="F41" s="832" t="s">
        <v>1588</v>
      </c>
      <c r="G41" s="832" t="s">
        <v>1681</v>
      </c>
      <c r="H41" s="832" t="s">
        <v>577</v>
      </c>
      <c r="I41" s="832" t="s">
        <v>1682</v>
      </c>
      <c r="J41" s="832" t="s">
        <v>1683</v>
      </c>
      <c r="K41" s="832" t="s">
        <v>1684</v>
      </c>
      <c r="L41" s="835">
        <v>49.2</v>
      </c>
      <c r="M41" s="835">
        <v>49.2</v>
      </c>
      <c r="N41" s="832">
        <v>1</v>
      </c>
      <c r="O41" s="836">
        <v>0.5</v>
      </c>
      <c r="P41" s="835">
        <v>49.2</v>
      </c>
      <c r="Q41" s="837">
        <v>1</v>
      </c>
      <c r="R41" s="832">
        <v>1</v>
      </c>
      <c r="S41" s="837">
        <v>1</v>
      </c>
      <c r="T41" s="836">
        <v>0.5</v>
      </c>
      <c r="U41" s="838">
        <v>1</v>
      </c>
    </row>
    <row r="42" spans="1:21" ht="14.4" customHeight="1" x14ac:dyDescent="0.3">
      <c r="A42" s="831">
        <v>50</v>
      </c>
      <c r="B42" s="832" t="s">
        <v>1587</v>
      </c>
      <c r="C42" s="832" t="s">
        <v>1593</v>
      </c>
      <c r="D42" s="833" t="s">
        <v>2222</v>
      </c>
      <c r="E42" s="834" t="s">
        <v>1601</v>
      </c>
      <c r="F42" s="832" t="s">
        <v>1588</v>
      </c>
      <c r="G42" s="832" t="s">
        <v>1685</v>
      </c>
      <c r="H42" s="832" t="s">
        <v>577</v>
      </c>
      <c r="I42" s="832" t="s">
        <v>1686</v>
      </c>
      <c r="J42" s="832" t="s">
        <v>1687</v>
      </c>
      <c r="K42" s="832" t="s">
        <v>1688</v>
      </c>
      <c r="L42" s="835">
        <v>166.1</v>
      </c>
      <c r="M42" s="835">
        <v>498.29999999999995</v>
      </c>
      <c r="N42" s="832">
        <v>3</v>
      </c>
      <c r="O42" s="836">
        <v>0.5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" customHeight="1" x14ac:dyDescent="0.3">
      <c r="A43" s="831">
        <v>50</v>
      </c>
      <c r="B43" s="832" t="s">
        <v>1587</v>
      </c>
      <c r="C43" s="832" t="s">
        <v>1593</v>
      </c>
      <c r="D43" s="833" t="s">
        <v>2222</v>
      </c>
      <c r="E43" s="834" t="s">
        <v>1601</v>
      </c>
      <c r="F43" s="832" t="s">
        <v>1588</v>
      </c>
      <c r="G43" s="832" t="s">
        <v>1629</v>
      </c>
      <c r="H43" s="832" t="s">
        <v>608</v>
      </c>
      <c r="I43" s="832" t="s">
        <v>1325</v>
      </c>
      <c r="J43" s="832" t="s">
        <v>1326</v>
      </c>
      <c r="K43" s="832" t="s">
        <v>1327</v>
      </c>
      <c r="L43" s="835">
        <v>93.43</v>
      </c>
      <c r="M43" s="835">
        <v>186.86</v>
      </c>
      <c r="N43" s="832">
        <v>2</v>
      </c>
      <c r="O43" s="836">
        <v>1.5</v>
      </c>
      <c r="P43" s="835">
        <v>186.86</v>
      </c>
      <c r="Q43" s="837">
        <v>1</v>
      </c>
      <c r="R43" s="832">
        <v>2</v>
      </c>
      <c r="S43" s="837">
        <v>1</v>
      </c>
      <c r="T43" s="836">
        <v>1.5</v>
      </c>
      <c r="U43" s="838">
        <v>1</v>
      </c>
    </row>
    <row r="44" spans="1:21" ht="14.4" customHeight="1" x14ac:dyDescent="0.3">
      <c r="A44" s="831">
        <v>50</v>
      </c>
      <c r="B44" s="832" t="s">
        <v>1587</v>
      </c>
      <c r="C44" s="832" t="s">
        <v>1593</v>
      </c>
      <c r="D44" s="833" t="s">
        <v>2222</v>
      </c>
      <c r="E44" s="834" t="s">
        <v>1601</v>
      </c>
      <c r="F44" s="832" t="s">
        <v>1588</v>
      </c>
      <c r="G44" s="832" t="s">
        <v>1617</v>
      </c>
      <c r="H44" s="832" t="s">
        <v>577</v>
      </c>
      <c r="I44" s="832" t="s">
        <v>1618</v>
      </c>
      <c r="J44" s="832" t="s">
        <v>669</v>
      </c>
      <c r="K44" s="832" t="s">
        <v>1619</v>
      </c>
      <c r="L44" s="835">
        <v>577.88</v>
      </c>
      <c r="M44" s="835">
        <v>577.88</v>
      </c>
      <c r="N44" s="832">
        <v>1</v>
      </c>
      <c r="O44" s="836">
        <v>1</v>
      </c>
      <c r="P44" s="835">
        <v>577.88</v>
      </c>
      <c r="Q44" s="837">
        <v>1</v>
      </c>
      <c r="R44" s="832">
        <v>1</v>
      </c>
      <c r="S44" s="837">
        <v>1</v>
      </c>
      <c r="T44" s="836">
        <v>1</v>
      </c>
      <c r="U44" s="838">
        <v>1</v>
      </c>
    </row>
    <row r="45" spans="1:21" ht="14.4" customHeight="1" x14ac:dyDescent="0.3">
      <c r="A45" s="831">
        <v>50</v>
      </c>
      <c r="B45" s="832" t="s">
        <v>1587</v>
      </c>
      <c r="C45" s="832" t="s">
        <v>1593</v>
      </c>
      <c r="D45" s="833" t="s">
        <v>2222</v>
      </c>
      <c r="E45" s="834" t="s">
        <v>1601</v>
      </c>
      <c r="F45" s="832" t="s">
        <v>1588</v>
      </c>
      <c r="G45" s="832" t="s">
        <v>1630</v>
      </c>
      <c r="H45" s="832" t="s">
        <v>577</v>
      </c>
      <c r="I45" s="832" t="s">
        <v>1689</v>
      </c>
      <c r="J45" s="832" t="s">
        <v>628</v>
      </c>
      <c r="K45" s="832" t="s">
        <v>1690</v>
      </c>
      <c r="L45" s="835">
        <v>58.62</v>
      </c>
      <c r="M45" s="835">
        <v>117.24</v>
      </c>
      <c r="N45" s="832">
        <v>2</v>
      </c>
      <c r="O45" s="836">
        <v>1</v>
      </c>
      <c r="P45" s="835"/>
      <c r="Q45" s="837">
        <v>0</v>
      </c>
      <c r="R45" s="832"/>
      <c r="S45" s="837">
        <v>0</v>
      </c>
      <c r="T45" s="836"/>
      <c r="U45" s="838">
        <v>0</v>
      </c>
    </row>
    <row r="46" spans="1:21" ht="14.4" customHeight="1" x14ac:dyDescent="0.3">
      <c r="A46" s="831">
        <v>50</v>
      </c>
      <c r="B46" s="832" t="s">
        <v>1587</v>
      </c>
      <c r="C46" s="832" t="s">
        <v>1593</v>
      </c>
      <c r="D46" s="833" t="s">
        <v>2222</v>
      </c>
      <c r="E46" s="834" t="s">
        <v>1601</v>
      </c>
      <c r="F46" s="832" t="s">
        <v>1588</v>
      </c>
      <c r="G46" s="832" t="s">
        <v>1630</v>
      </c>
      <c r="H46" s="832" t="s">
        <v>577</v>
      </c>
      <c r="I46" s="832" t="s">
        <v>1691</v>
      </c>
      <c r="J46" s="832" t="s">
        <v>628</v>
      </c>
      <c r="K46" s="832" t="s">
        <v>1690</v>
      </c>
      <c r="L46" s="835">
        <v>58.62</v>
      </c>
      <c r="M46" s="835">
        <v>58.62</v>
      </c>
      <c r="N46" s="832">
        <v>1</v>
      </c>
      <c r="O46" s="836">
        <v>1</v>
      </c>
      <c r="P46" s="835"/>
      <c r="Q46" s="837">
        <v>0</v>
      </c>
      <c r="R46" s="832"/>
      <c r="S46" s="837">
        <v>0</v>
      </c>
      <c r="T46" s="836"/>
      <c r="U46" s="838">
        <v>0</v>
      </c>
    </row>
    <row r="47" spans="1:21" ht="14.4" customHeight="1" x14ac:dyDescent="0.3">
      <c r="A47" s="831">
        <v>50</v>
      </c>
      <c r="B47" s="832" t="s">
        <v>1587</v>
      </c>
      <c r="C47" s="832" t="s">
        <v>1593</v>
      </c>
      <c r="D47" s="833" t="s">
        <v>2222</v>
      </c>
      <c r="E47" s="834" t="s">
        <v>1601</v>
      </c>
      <c r="F47" s="832" t="s">
        <v>1588</v>
      </c>
      <c r="G47" s="832" t="s">
        <v>1692</v>
      </c>
      <c r="H47" s="832" t="s">
        <v>608</v>
      </c>
      <c r="I47" s="832" t="s">
        <v>1693</v>
      </c>
      <c r="J47" s="832" t="s">
        <v>1694</v>
      </c>
      <c r="K47" s="832" t="s">
        <v>1695</v>
      </c>
      <c r="L47" s="835">
        <v>103.64</v>
      </c>
      <c r="M47" s="835">
        <v>103.64</v>
      </c>
      <c r="N47" s="832">
        <v>1</v>
      </c>
      <c r="O47" s="836">
        <v>0.5</v>
      </c>
      <c r="P47" s="835">
        <v>103.64</v>
      </c>
      <c r="Q47" s="837">
        <v>1</v>
      </c>
      <c r="R47" s="832">
        <v>1</v>
      </c>
      <c r="S47" s="837">
        <v>1</v>
      </c>
      <c r="T47" s="836">
        <v>0.5</v>
      </c>
      <c r="U47" s="838">
        <v>1</v>
      </c>
    </row>
    <row r="48" spans="1:21" ht="14.4" customHeight="1" x14ac:dyDescent="0.3">
      <c r="A48" s="831">
        <v>50</v>
      </c>
      <c r="B48" s="832" t="s">
        <v>1587</v>
      </c>
      <c r="C48" s="832" t="s">
        <v>1593</v>
      </c>
      <c r="D48" s="833" t="s">
        <v>2222</v>
      </c>
      <c r="E48" s="834" t="s">
        <v>1601</v>
      </c>
      <c r="F48" s="832" t="s">
        <v>1588</v>
      </c>
      <c r="G48" s="832" t="s">
        <v>1696</v>
      </c>
      <c r="H48" s="832" t="s">
        <v>577</v>
      </c>
      <c r="I48" s="832" t="s">
        <v>1697</v>
      </c>
      <c r="J48" s="832" t="s">
        <v>1698</v>
      </c>
      <c r="K48" s="832" t="s">
        <v>1699</v>
      </c>
      <c r="L48" s="835">
        <v>43.21</v>
      </c>
      <c r="M48" s="835">
        <v>129.63</v>
      </c>
      <c r="N48" s="832">
        <v>3</v>
      </c>
      <c r="O48" s="836">
        <v>1</v>
      </c>
      <c r="P48" s="835">
        <v>129.63</v>
      </c>
      <c r="Q48" s="837">
        <v>1</v>
      </c>
      <c r="R48" s="832">
        <v>3</v>
      </c>
      <c r="S48" s="837">
        <v>1</v>
      </c>
      <c r="T48" s="836">
        <v>1</v>
      </c>
      <c r="U48" s="838">
        <v>1</v>
      </c>
    </row>
    <row r="49" spans="1:21" ht="14.4" customHeight="1" x14ac:dyDescent="0.3">
      <c r="A49" s="831">
        <v>50</v>
      </c>
      <c r="B49" s="832" t="s">
        <v>1587</v>
      </c>
      <c r="C49" s="832" t="s">
        <v>1593</v>
      </c>
      <c r="D49" s="833" t="s">
        <v>2222</v>
      </c>
      <c r="E49" s="834" t="s">
        <v>1601</v>
      </c>
      <c r="F49" s="832" t="s">
        <v>1588</v>
      </c>
      <c r="G49" s="832" t="s">
        <v>1700</v>
      </c>
      <c r="H49" s="832" t="s">
        <v>577</v>
      </c>
      <c r="I49" s="832" t="s">
        <v>1701</v>
      </c>
      <c r="J49" s="832" t="s">
        <v>1702</v>
      </c>
      <c r="K49" s="832" t="s">
        <v>1703</v>
      </c>
      <c r="L49" s="835">
        <v>117.03</v>
      </c>
      <c r="M49" s="835">
        <v>234.06</v>
      </c>
      <c r="N49" s="832">
        <v>2</v>
      </c>
      <c r="O49" s="836">
        <v>1</v>
      </c>
      <c r="P49" s="835">
        <v>234.06</v>
      </c>
      <c r="Q49" s="837">
        <v>1</v>
      </c>
      <c r="R49" s="832">
        <v>2</v>
      </c>
      <c r="S49" s="837">
        <v>1</v>
      </c>
      <c r="T49" s="836">
        <v>1</v>
      </c>
      <c r="U49" s="838">
        <v>1</v>
      </c>
    </row>
    <row r="50" spans="1:21" ht="14.4" customHeight="1" x14ac:dyDescent="0.3">
      <c r="A50" s="831">
        <v>50</v>
      </c>
      <c r="B50" s="832" t="s">
        <v>1587</v>
      </c>
      <c r="C50" s="832" t="s">
        <v>1593</v>
      </c>
      <c r="D50" s="833" t="s">
        <v>2222</v>
      </c>
      <c r="E50" s="834" t="s">
        <v>1601</v>
      </c>
      <c r="F50" s="832" t="s">
        <v>1588</v>
      </c>
      <c r="G50" s="832" t="s">
        <v>1620</v>
      </c>
      <c r="H50" s="832" t="s">
        <v>608</v>
      </c>
      <c r="I50" s="832" t="s">
        <v>1312</v>
      </c>
      <c r="J50" s="832" t="s">
        <v>721</v>
      </c>
      <c r="K50" s="832" t="s">
        <v>1313</v>
      </c>
      <c r="L50" s="835">
        <v>1385.62</v>
      </c>
      <c r="M50" s="835">
        <v>5542.48</v>
      </c>
      <c r="N50" s="832">
        <v>4</v>
      </c>
      <c r="O50" s="836">
        <v>2.5</v>
      </c>
      <c r="P50" s="835">
        <v>5542.48</v>
      </c>
      <c r="Q50" s="837">
        <v>1</v>
      </c>
      <c r="R50" s="832">
        <v>4</v>
      </c>
      <c r="S50" s="837">
        <v>1</v>
      </c>
      <c r="T50" s="836">
        <v>2.5</v>
      </c>
      <c r="U50" s="838">
        <v>1</v>
      </c>
    </row>
    <row r="51" spans="1:21" ht="14.4" customHeight="1" x14ac:dyDescent="0.3">
      <c r="A51" s="831">
        <v>50</v>
      </c>
      <c r="B51" s="832" t="s">
        <v>1587</v>
      </c>
      <c r="C51" s="832" t="s">
        <v>1593</v>
      </c>
      <c r="D51" s="833" t="s">
        <v>2222</v>
      </c>
      <c r="E51" s="834" t="s">
        <v>1601</v>
      </c>
      <c r="F51" s="832" t="s">
        <v>1588</v>
      </c>
      <c r="G51" s="832" t="s">
        <v>1620</v>
      </c>
      <c r="H51" s="832" t="s">
        <v>608</v>
      </c>
      <c r="I51" s="832" t="s">
        <v>1320</v>
      </c>
      <c r="J51" s="832" t="s">
        <v>716</v>
      </c>
      <c r="K51" s="832" t="s">
        <v>1321</v>
      </c>
      <c r="L51" s="835">
        <v>736.33</v>
      </c>
      <c r="M51" s="835">
        <v>1472.66</v>
      </c>
      <c r="N51" s="832">
        <v>2</v>
      </c>
      <c r="O51" s="836">
        <v>1</v>
      </c>
      <c r="P51" s="835"/>
      <c r="Q51" s="837">
        <v>0</v>
      </c>
      <c r="R51" s="832"/>
      <c r="S51" s="837">
        <v>0</v>
      </c>
      <c r="T51" s="836"/>
      <c r="U51" s="838">
        <v>0</v>
      </c>
    </row>
    <row r="52" spans="1:21" ht="14.4" customHeight="1" x14ac:dyDescent="0.3">
      <c r="A52" s="831">
        <v>50</v>
      </c>
      <c r="B52" s="832" t="s">
        <v>1587</v>
      </c>
      <c r="C52" s="832" t="s">
        <v>1593</v>
      </c>
      <c r="D52" s="833" t="s">
        <v>2222</v>
      </c>
      <c r="E52" s="834" t="s">
        <v>1601</v>
      </c>
      <c r="F52" s="832" t="s">
        <v>1588</v>
      </c>
      <c r="G52" s="832" t="s">
        <v>1704</v>
      </c>
      <c r="H52" s="832" t="s">
        <v>608</v>
      </c>
      <c r="I52" s="832" t="s">
        <v>1358</v>
      </c>
      <c r="J52" s="832" t="s">
        <v>1359</v>
      </c>
      <c r="K52" s="832" t="s">
        <v>1360</v>
      </c>
      <c r="L52" s="835">
        <v>32.76</v>
      </c>
      <c r="M52" s="835">
        <v>32.76</v>
      </c>
      <c r="N52" s="832">
        <v>1</v>
      </c>
      <c r="O52" s="836">
        <v>0.5</v>
      </c>
      <c r="P52" s="835">
        <v>32.76</v>
      </c>
      <c r="Q52" s="837">
        <v>1</v>
      </c>
      <c r="R52" s="832">
        <v>1</v>
      </c>
      <c r="S52" s="837">
        <v>1</v>
      </c>
      <c r="T52" s="836">
        <v>0.5</v>
      </c>
      <c r="U52" s="838">
        <v>1</v>
      </c>
    </row>
    <row r="53" spans="1:21" ht="14.4" customHeight="1" x14ac:dyDescent="0.3">
      <c r="A53" s="831">
        <v>50</v>
      </c>
      <c r="B53" s="832" t="s">
        <v>1587</v>
      </c>
      <c r="C53" s="832" t="s">
        <v>1593</v>
      </c>
      <c r="D53" s="833" t="s">
        <v>2222</v>
      </c>
      <c r="E53" s="834" t="s">
        <v>1601</v>
      </c>
      <c r="F53" s="832" t="s">
        <v>1588</v>
      </c>
      <c r="G53" s="832" t="s">
        <v>1705</v>
      </c>
      <c r="H53" s="832" t="s">
        <v>608</v>
      </c>
      <c r="I53" s="832" t="s">
        <v>1706</v>
      </c>
      <c r="J53" s="832" t="s">
        <v>1707</v>
      </c>
      <c r="K53" s="832" t="s">
        <v>1708</v>
      </c>
      <c r="L53" s="835">
        <v>103.64</v>
      </c>
      <c r="M53" s="835">
        <v>103.64</v>
      </c>
      <c r="N53" s="832">
        <v>1</v>
      </c>
      <c r="O53" s="836">
        <v>0.5</v>
      </c>
      <c r="P53" s="835"/>
      <c r="Q53" s="837">
        <v>0</v>
      </c>
      <c r="R53" s="832"/>
      <c r="S53" s="837">
        <v>0</v>
      </c>
      <c r="T53" s="836"/>
      <c r="U53" s="838">
        <v>0</v>
      </c>
    </row>
    <row r="54" spans="1:21" ht="14.4" customHeight="1" x14ac:dyDescent="0.3">
      <c r="A54" s="831">
        <v>50</v>
      </c>
      <c r="B54" s="832" t="s">
        <v>1587</v>
      </c>
      <c r="C54" s="832" t="s">
        <v>1593</v>
      </c>
      <c r="D54" s="833" t="s">
        <v>2222</v>
      </c>
      <c r="E54" s="834" t="s">
        <v>1601</v>
      </c>
      <c r="F54" s="832" t="s">
        <v>1588</v>
      </c>
      <c r="G54" s="832" t="s">
        <v>1709</v>
      </c>
      <c r="H54" s="832" t="s">
        <v>608</v>
      </c>
      <c r="I54" s="832" t="s">
        <v>1490</v>
      </c>
      <c r="J54" s="832" t="s">
        <v>1291</v>
      </c>
      <c r="K54" s="832" t="s">
        <v>1491</v>
      </c>
      <c r="L54" s="835">
        <v>32.25</v>
      </c>
      <c r="M54" s="835">
        <v>32.25</v>
      </c>
      <c r="N54" s="832">
        <v>1</v>
      </c>
      <c r="O54" s="836">
        <v>0.5</v>
      </c>
      <c r="P54" s="835">
        <v>32.25</v>
      </c>
      <c r="Q54" s="837">
        <v>1</v>
      </c>
      <c r="R54" s="832">
        <v>1</v>
      </c>
      <c r="S54" s="837">
        <v>1</v>
      </c>
      <c r="T54" s="836">
        <v>0.5</v>
      </c>
      <c r="U54" s="838">
        <v>1</v>
      </c>
    </row>
    <row r="55" spans="1:21" ht="14.4" customHeight="1" x14ac:dyDescent="0.3">
      <c r="A55" s="831">
        <v>50</v>
      </c>
      <c r="B55" s="832" t="s">
        <v>1587</v>
      </c>
      <c r="C55" s="832" t="s">
        <v>1593</v>
      </c>
      <c r="D55" s="833" t="s">
        <v>2222</v>
      </c>
      <c r="E55" s="834" t="s">
        <v>1601</v>
      </c>
      <c r="F55" s="832" t="s">
        <v>1588</v>
      </c>
      <c r="G55" s="832" t="s">
        <v>1710</v>
      </c>
      <c r="H55" s="832" t="s">
        <v>577</v>
      </c>
      <c r="I55" s="832" t="s">
        <v>1711</v>
      </c>
      <c r="J55" s="832" t="s">
        <v>1712</v>
      </c>
      <c r="K55" s="832" t="s">
        <v>1713</v>
      </c>
      <c r="L55" s="835">
        <v>173.31</v>
      </c>
      <c r="M55" s="835">
        <v>346.62</v>
      </c>
      <c r="N55" s="832">
        <v>2</v>
      </c>
      <c r="O55" s="836">
        <v>0.5</v>
      </c>
      <c r="P55" s="835"/>
      <c r="Q55" s="837">
        <v>0</v>
      </c>
      <c r="R55" s="832"/>
      <c r="S55" s="837">
        <v>0</v>
      </c>
      <c r="T55" s="836"/>
      <c r="U55" s="838">
        <v>0</v>
      </c>
    </row>
    <row r="56" spans="1:21" ht="14.4" customHeight="1" x14ac:dyDescent="0.3">
      <c r="A56" s="831">
        <v>50</v>
      </c>
      <c r="B56" s="832" t="s">
        <v>1587</v>
      </c>
      <c r="C56" s="832" t="s">
        <v>1593</v>
      </c>
      <c r="D56" s="833" t="s">
        <v>2222</v>
      </c>
      <c r="E56" s="834" t="s">
        <v>1601</v>
      </c>
      <c r="F56" s="832" t="s">
        <v>1588</v>
      </c>
      <c r="G56" s="832" t="s">
        <v>1714</v>
      </c>
      <c r="H56" s="832" t="s">
        <v>608</v>
      </c>
      <c r="I56" s="832" t="s">
        <v>1366</v>
      </c>
      <c r="J56" s="832" t="s">
        <v>823</v>
      </c>
      <c r="K56" s="832" t="s">
        <v>1367</v>
      </c>
      <c r="L56" s="835">
        <v>143.09</v>
      </c>
      <c r="M56" s="835">
        <v>143.09</v>
      </c>
      <c r="N56" s="832">
        <v>1</v>
      </c>
      <c r="O56" s="836">
        <v>1</v>
      </c>
      <c r="P56" s="835">
        <v>143.09</v>
      </c>
      <c r="Q56" s="837">
        <v>1</v>
      </c>
      <c r="R56" s="832">
        <v>1</v>
      </c>
      <c r="S56" s="837">
        <v>1</v>
      </c>
      <c r="T56" s="836">
        <v>1</v>
      </c>
      <c r="U56" s="838">
        <v>1</v>
      </c>
    </row>
    <row r="57" spans="1:21" ht="14.4" customHeight="1" x14ac:dyDescent="0.3">
      <c r="A57" s="831">
        <v>50</v>
      </c>
      <c r="B57" s="832" t="s">
        <v>1587</v>
      </c>
      <c r="C57" s="832" t="s">
        <v>1593</v>
      </c>
      <c r="D57" s="833" t="s">
        <v>2222</v>
      </c>
      <c r="E57" s="834" t="s">
        <v>1601</v>
      </c>
      <c r="F57" s="832" t="s">
        <v>1588</v>
      </c>
      <c r="G57" s="832" t="s">
        <v>1715</v>
      </c>
      <c r="H57" s="832" t="s">
        <v>577</v>
      </c>
      <c r="I57" s="832" t="s">
        <v>1716</v>
      </c>
      <c r="J57" s="832" t="s">
        <v>1717</v>
      </c>
      <c r="K57" s="832" t="s">
        <v>1718</v>
      </c>
      <c r="L57" s="835">
        <v>72.88</v>
      </c>
      <c r="M57" s="835">
        <v>72.88</v>
      </c>
      <c r="N57" s="832">
        <v>1</v>
      </c>
      <c r="O57" s="836">
        <v>1</v>
      </c>
      <c r="P57" s="835">
        <v>72.88</v>
      </c>
      <c r="Q57" s="837">
        <v>1</v>
      </c>
      <c r="R57" s="832">
        <v>1</v>
      </c>
      <c r="S57" s="837">
        <v>1</v>
      </c>
      <c r="T57" s="836">
        <v>1</v>
      </c>
      <c r="U57" s="838">
        <v>1</v>
      </c>
    </row>
    <row r="58" spans="1:21" ht="14.4" customHeight="1" x14ac:dyDescent="0.3">
      <c r="A58" s="831">
        <v>50</v>
      </c>
      <c r="B58" s="832" t="s">
        <v>1587</v>
      </c>
      <c r="C58" s="832" t="s">
        <v>1593</v>
      </c>
      <c r="D58" s="833" t="s">
        <v>2222</v>
      </c>
      <c r="E58" s="834" t="s">
        <v>1601</v>
      </c>
      <c r="F58" s="832" t="s">
        <v>1588</v>
      </c>
      <c r="G58" s="832" t="s">
        <v>1715</v>
      </c>
      <c r="H58" s="832" t="s">
        <v>577</v>
      </c>
      <c r="I58" s="832" t="s">
        <v>1719</v>
      </c>
      <c r="J58" s="832" t="s">
        <v>1717</v>
      </c>
      <c r="K58" s="832" t="s">
        <v>1720</v>
      </c>
      <c r="L58" s="835">
        <v>218.62</v>
      </c>
      <c r="M58" s="835">
        <v>437.24</v>
      </c>
      <c r="N58" s="832">
        <v>2</v>
      </c>
      <c r="O58" s="836">
        <v>1.5</v>
      </c>
      <c r="P58" s="835">
        <v>218.62</v>
      </c>
      <c r="Q58" s="837">
        <v>0.5</v>
      </c>
      <c r="R58" s="832">
        <v>1</v>
      </c>
      <c r="S58" s="837">
        <v>0.5</v>
      </c>
      <c r="T58" s="836">
        <v>0.5</v>
      </c>
      <c r="U58" s="838">
        <v>0.33333333333333331</v>
      </c>
    </row>
    <row r="59" spans="1:21" ht="14.4" customHeight="1" x14ac:dyDescent="0.3">
      <c r="A59" s="831">
        <v>50</v>
      </c>
      <c r="B59" s="832" t="s">
        <v>1587</v>
      </c>
      <c r="C59" s="832" t="s">
        <v>1593</v>
      </c>
      <c r="D59" s="833" t="s">
        <v>2222</v>
      </c>
      <c r="E59" s="834" t="s">
        <v>1601</v>
      </c>
      <c r="F59" s="832" t="s">
        <v>1588</v>
      </c>
      <c r="G59" s="832" t="s">
        <v>1721</v>
      </c>
      <c r="H59" s="832" t="s">
        <v>608</v>
      </c>
      <c r="I59" s="832" t="s">
        <v>1722</v>
      </c>
      <c r="J59" s="832" t="s">
        <v>1723</v>
      </c>
      <c r="K59" s="832" t="s">
        <v>1724</v>
      </c>
      <c r="L59" s="835">
        <v>320.20999999999998</v>
      </c>
      <c r="M59" s="835">
        <v>640.41999999999996</v>
      </c>
      <c r="N59" s="832">
        <v>2</v>
      </c>
      <c r="O59" s="836">
        <v>0.5</v>
      </c>
      <c r="P59" s="835">
        <v>640.41999999999996</v>
      </c>
      <c r="Q59" s="837">
        <v>1</v>
      </c>
      <c r="R59" s="832">
        <v>2</v>
      </c>
      <c r="S59" s="837">
        <v>1</v>
      </c>
      <c r="T59" s="836">
        <v>0.5</v>
      </c>
      <c r="U59" s="838">
        <v>1</v>
      </c>
    </row>
    <row r="60" spans="1:21" ht="14.4" customHeight="1" x14ac:dyDescent="0.3">
      <c r="A60" s="831">
        <v>50</v>
      </c>
      <c r="B60" s="832" t="s">
        <v>1587</v>
      </c>
      <c r="C60" s="832" t="s">
        <v>1593</v>
      </c>
      <c r="D60" s="833" t="s">
        <v>2222</v>
      </c>
      <c r="E60" s="834" t="s">
        <v>1601</v>
      </c>
      <c r="F60" s="832" t="s">
        <v>1588</v>
      </c>
      <c r="G60" s="832" t="s">
        <v>1614</v>
      </c>
      <c r="H60" s="832" t="s">
        <v>608</v>
      </c>
      <c r="I60" s="832" t="s">
        <v>1725</v>
      </c>
      <c r="J60" s="832" t="s">
        <v>1372</v>
      </c>
      <c r="K60" s="832" t="s">
        <v>1726</v>
      </c>
      <c r="L60" s="835">
        <v>317.98</v>
      </c>
      <c r="M60" s="835">
        <v>635.96</v>
      </c>
      <c r="N60" s="832">
        <v>2</v>
      </c>
      <c r="O60" s="836">
        <v>1.5</v>
      </c>
      <c r="P60" s="835"/>
      <c r="Q60" s="837">
        <v>0</v>
      </c>
      <c r="R60" s="832"/>
      <c r="S60" s="837">
        <v>0</v>
      </c>
      <c r="T60" s="836"/>
      <c r="U60" s="838">
        <v>0</v>
      </c>
    </row>
    <row r="61" spans="1:21" ht="14.4" customHeight="1" x14ac:dyDescent="0.3">
      <c r="A61" s="831">
        <v>50</v>
      </c>
      <c r="B61" s="832" t="s">
        <v>1587</v>
      </c>
      <c r="C61" s="832" t="s">
        <v>1593</v>
      </c>
      <c r="D61" s="833" t="s">
        <v>2222</v>
      </c>
      <c r="E61" s="834" t="s">
        <v>1601</v>
      </c>
      <c r="F61" s="832" t="s">
        <v>1588</v>
      </c>
      <c r="G61" s="832" t="s">
        <v>1614</v>
      </c>
      <c r="H61" s="832" t="s">
        <v>608</v>
      </c>
      <c r="I61" s="832" t="s">
        <v>1371</v>
      </c>
      <c r="J61" s="832" t="s">
        <v>1372</v>
      </c>
      <c r="K61" s="832" t="s">
        <v>1373</v>
      </c>
      <c r="L61" s="835">
        <v>15.9</v>
      </c>
      <c r="M61" s="835">
        <v>79.5</v>
      </c>
      <c r="N61" s="832">
        <v>5</v>
      </c>
      <c r="O61" s="836">
        <v>0.5</v>
      </c>
      <c r="P61" s="835"/>
      <c r="Q61" s="837">
        <v>0</v>
      </c>
      <c r="R61" s="832"/>
      <c r="S61" s="837">
        <v>0</v>
      </c>
      <c r="T61" s="836"/>
      <c r="U61" s="838">
        <v>0</v>
      </c>
    </row>
    <row r="62" spans="1:21" ht="14.4" customHeight="1" x14ac:dyDescent="0.3">
      <c r="A62" s="831">
        <v>50</v>
      </c>
      <c r="B62" s="832" t="s">
        <v>1587</v>
      </c>
      <c r="C62" s="832" t="s">
        <v>1593</v>
      </c>
      <c r="D62" s="833" t="s">
        <v>2222</v>
      </c>
      <c r="E62" s="834" t="s">
        <v>1601</v>
      </c>
      <c r="F62" s="832" t="s">
        <v>1588</v>
      </c>
      <c r="G62" s="832" t="s">
        <v>1614</v>
      </c>
      <c r="H62" s="832" t="s">
        <v>608</v>
      </c>
      <c r="I62" s="832" t="s">
        <v>1727</v>
      </c>
      <c r="J62" s="832" t="s">
        <v>1372</v>
      </c>
      <c r="K62" s="832" t="s">
        <v>1646</v>
      </c>
      <c r="L62" s="835">
        <v>158.99</v>
      </c>
      <c r="M62" s="835">
        <v>158.99</v>
      </c>
      <c r="N62" s="832">
        <v>1</v>
      </c>
      <c r="O62" s="836">
        <v>1</v>
      </c>
      <c r="P62" s="835">
        <v>158.99</v>
      </c>
      <c r="Q62" s="837">
        <v>1</v>
      </c>
      <c r="R62" s="832">
        <v>1</v>
      </c>
      <c r="S62" s="837">
        <v>1</v>
      </c>
      <c r="T62" s="836">
        <v>1</v>
      </c>
      <c r="U62" s="838">
        <v>1</v>
      </c>
    </row>
    <row r="63" spans="1:21" ht="14.4" customHeight="1" x14ac:dyDescent="0.3">
      <c r="A63" s="831">
        <v>50</v>
      </c>
      <c r="B63" s="832" t="s">
        <v>1587</v>
      </c>
      <c r="C63" s="832" t="s">
        <v>1593</v>
      </c>
      <c r="D63" s="833" t="s">
        <v>2222</v>
      </c>
      <c r="E63" s="834" t="s">
        <v>1601</v>
      </c>
      <c r="F63" s="832" t="s">
        <v>1588</v>
      </c>
      <c r="G63" s="832" t="s">
        <v>1728</v>
      </c>
      <c r="H63" s="832" t="s">
        <v>577</v>
      </c>
      <c r="I63" s="832" t="s">
        <v>1729</v>
      </c>
      <c r="J63" s="832" t="s">
        <v>1730</v>
      </c>
      <c r="K63" s="832" t="s">
        <v>1731</v>
      </c>
      <c r="L63" s="835">
        <v>6177.8</v>
      </c>
      <c r="M63" s="835">
        <v>12355.6</v>
      </c>
      <c r="N63" s="832">
        <v>2</v>
      </c>
      <c r="O63" s="836">
        <v>1.5</v>
      </c>
      <c r="P63" s="835">
        <v>6177.8</v>
      </c>
      <c r="Q63" s="837">
        <v>0.5</v>
      </c>
      <c r="R63" s="832">
        <v>1</v>
      </c>
      <c r="S63" s="837">
        <v>0.5</v>
      </c>
      <c r="T63" s="836">
        <v>0.5</v>
      </c>
      <c r="U63" s="838">
        <v>0.33333333333333331</v>
      </c>
    </row>
    <row r="64" spans="1:21" ht="14.4" customHeight="1" x14ac:dyDescent="0.3">
      <c r="A64" s="831">
        <v>50</v>
      </c>
      <c r="B64" s="832" t="s">
        <v>1587</v>
      </c>
      <c r="C64" s="832" t="s">
        <v>1593</v>
      </c>
      <c r="D64" s="833" t="s">
        <v>2222</v>
      </c>
      <c r="E64" s="834" t="s">
        <v>1601</v>
      </c>
      <c r="F64" s="832" t="s">
        <v>1588</v>
      </c>
      <c r="G64" s="832" t="s">
        <v>1732</v>
      </c>
      <c r="H64" s="832" t="s">
        <v>577</v>
      </c>
      <c r="I64" s="832" t="s">
        <v>1733</v>
      </c>
      <c r="J64" s="832" t="s">
        <v>1734</v>
      </c>
      <c r="K64" s="832" t="s">
        <v>1735</v>
      </c>
      <c r="L64" s="835">
        <v>77.66</v>
      </c>
      <c r="M64" s="835">
        <v>77.66</v>
      </c>
      <c r="N64" s="832">
        <v>1</v>
      </c>
      <c r="O64" s="836">
        <v>0.5</v>
      </c>
      <c r="P64" s="835"/>
      <c r="Q64" s="837">
        <v>0</v>
      </c>
      <c r="R64" s="832"/>
      <c r="S64" s="837">
        <v>0</v>
      </c>
      <c r="T64" s="836"/>
      <c r="U64" s="838">
        <v>0</v>
      </c>
    </row>
    <row r="65" spans="1:21" ht="14.4" customHeight="1" x14ac:dyDescent="0.3">
      <c r="A65" s="831">
        <v>50</v>
      </c>
      <c r="B65" s="832" t="s">
        <v>1587</v>
      </c>
      <c r="C65" s="832" t="s">
        <v>1593</v>
      </c>
      <c r="D65" s="833" t="s">
        <v>2222</v>
      </c>
      <c r="E65" s="834" t="s">
        <v>1601</v>
      </c>
      <c r="F65" s="832" t="s">
        <v>1588</v>
      </c>
      <c r="G65" s="832" t="s">
        <v>1736</v>
      </c>
      <c r="H65" s="832" t="s">
        <v>608</v>
      </c>
      <c r="I65" s="832" t="s">
        <v>1395</v>
      </c>
      <c r="J65" s="832" t="s">
        <v>714</v>
      </c>
      <c r="K65" s="832" t="s">
        <v>1396</v>
      </c>
      <c r="L65" s="835">
        <v>300.31</v>
      </c>
      <c r="M65" s="835">
        <v>300.31</v>
      </c>
      <c r="N65" s="832">
        <v>1</v>
      </c>
      <c r="O65" s="836">
        <v>0.5</v>
      </c>
      <c r="P65" s="835">
        <v>300.31</v>
      </c>
      <c r="Q65" s="837">
        <v>1</v>
      </c>
      <c r="R65" s="832">
        <v>1</v>
      </c>
      <c r="S65" s="837">
        <v>1</v>
      </c>
      <c r="T65" s="836">
        <v>0.5</v>
      </c>
      <c r="U65" s="838">
        <v>1</v>
      </c>
    </row>
    <row r="66" spans="1:21" ht="14.4" customHeight="1" x14ac:dyDescent="0.3">
      <c r="A66" s="831">
        <v>50</v>
      </c>
      <c r="B66" s="832" t="s">
        <v>1587</v>
      </c>
      <c r="C66" s="832" t="s">
        <v>1593</v>
      </c>
      <c r="D66" s="833" t="s">
        <v>2222</v>
      </c>
      <c r="E66" s="834" t="s">
        <v>1601</v>
      </c>
      <c r="F66" s="832" t="s">
        <v>1588</v>
      </c>
      <c r="G66" s="832" t="s">
        <v>1737</v>
      </c>
      <c r="H66" s="832" t="s">
        <v>608</v>
      </c>
      <c r="I66" s="832" t="s">
        <v>1738</v>
      </c>
      <c r="J66" s="832" t="s">
        <v>1739</v>
      </c>
      <c r="K66" s="832" t="s">
        <v>1740</v>
      </c>
      <c r="L66" s="835">
        <v>131.86000000000001</v>
      </c>
      <c r="M66" s="835">
        <v>527.44000000000005</v>
      </c>
      <c r="N66" s="832">
        <v>4</v>
      </c>
      <c r="O66" s="836">
        <v>0.5</v>
      </c>
      <c r="P66" s="835">
        <v>527.44000000000005</v>
      </c>
      <c r="Q66" s="837">
        <v>1</v>
      </c>
      <c r="R66" s="832">
        <v>4</v>
      </c>
      <c r="S66" s="837">
        <v>1</v>
      </c>
      <c r="T66" s="836">
        <v>0.5</v>
      </c>
      <c r="U66" s="838">
        <v>1</v>
      </c>
    </row>
    <row r="67" spans="1:21" ht="14.4" customHeight="1" x14ac:dyDescent="0.3">
      <c r="A67" s="831">
        <v>50</v>
      </c>
      <c r="B67" s="832" t="s">
        <v>1587</v>
      </c>
      <c r="C67" s="832" t="s">
        <v>1593</v>
      </c>
      <c r="D67" s="833" t="s">
        <v>2222</v>
      </c>
      <c r="E67" s="834" t="s">
        <v>1601</v>
      </c>
      <c r="F67" s="832" t="s">
        <v>1588</v>
      </c>
      <c r="G67" s="832" t="s">
        <v>1741</v>
      </c>
      <c r="H67" s="832" t="s">
        <v>608</v>
      </c>
      <c r="I67" s="832" t="s">
        <v>1742</v>
      </c>
      <c r="J67" s="832" t="s">
        <v>1743</v>
      </c>
      <c r="K67" s="832" t="s">
        <v>1744</v>
      </c>
      <c r="L67" s="835">
        <v>345.69</v>
      </c>
      <c r="M67" s="835">
        <v>345.69</v>
      </c>
      <c r="N67" s="832">
        <v>1</v>
      </c>
      <c r="O67" s="836">
        <v>0.5</v>
      </c>
      <c r="P67" s="835"/>
      <c r="Q67" s="837">
        <v>0</v>
      </c>
      <c r="R67" s="832"/>
      <c r="S67" s="837">
        <v>0</v>
      </c>
      <c r="T67" s="836"/>
      <c r="U67" s="838">
        <v>0</v>
      </c>
    </row>
    <row r="68" spans="1:21" ht="14.4" customHeight="1" x14ac:dyDescent="0.3">
      <c r="A68" s="831">
        <v>50</v>
      </c>
      <c r="B68" s="832" t="s">
        <v>1587</v>
      </c>
      <c r="C68" s="832" t="s">
        <v>1593</v>
      </c>
      <c r="D68" s="833" t="s">
        <v>2222</v>
      </c>
      <c r="E68" s="834" t="s">
        <v>1601</v>
      </c>
      <c r="F68" s="832" t="s">
        <v>1588</v>
      </c>
      <c r="G68" s="832" t="s">
        <v>1745</v>
      </c>
      <c r="H68" s="832" t="s">
        <v>577</v>
      </c>
      <c r="I68" s="832" t="s">
        <v>1746</v>
      </c>
      <c r="J68" s="832" t="s">
        <v>1747</v>
      </c>
      <c r="K68" s="832" t="s">
        <v>1748</v>
      </c>
      <c r="L68" s="835">
        <v>131.32</v>
      </c>
      <c r="M68" s="835">
        <v>393.96</v>
      </c>
      <c r="N68" s="832">
        <v>3</v>
      </c>
      <c r="O68" s="836">
        <v>0.5</v>
      </c>
      <c r="P68" s="835"/>
      <c r="Q68" s="837">
        <v>0</v>
      </c>
      <c r="R68" s="832"/>
      <c r="S68" s="837">
        <v>0</v>
      </c>
      <c r="T68" s="836"/>
      <c r="U68" s="838">
        <v>0</v>
      </c>
    </row>
    <row r="69" spans="1:21" ht="14.4" customHeight="1" x14ac:dyDescent="0.3">
      <c r="A69" s="831">
        <v>50</v>
      </c>
      <c r="B69" s="832" t="s">
        <v>1587</v>
      </c>
      <c r="C69" s="832" t="s">
        <v>1593</v>
      </c>
      <c r="D69" s="833" t="s">
        <v>2222</v>
      </c>
      <c r="E69" s="834" t="s">
        <v>1601</v>
      </c>
      <c r="F69" s="832" t="s">
        <v>1588</v>
      </c>
      <c r="G69" s="832" t="s">
        <v>1749</v>
      </c>
      <c r="H69" s="832" t="s">
        <v>577</v>
      </c>
      <c r="I69" s="832" t="s">
        <v>1750</v>
      </c>
      <c r="J69" s="832" t="s">
        <v>1751</v>
      </c>
      <c r="K69" s="832" t="s">
        <v>1752</v>
      </c>
      <c r="L69" s="835">
        <v>73.83</v>
      </c>
      <c r="M69" s="835">
        <v>73.83</v>
      </c>
      <c r="N69" s="832">
        <v>1</v>
      </c>
      <c r="O69" s="836">
        <v>0.5</v>
      </c>
      <c r="P69" s="835">
        <v>73.83</v>
      </c>
      <c r="Q69" s="837">
        <v>1</v>
      </c>
      <c r="R69" s="832">
        <v>1</v>
      </c>
      <c r="S69" s="837">
        <v>1</v>
      </c>
      <c r="T69" s="836">
        <v>0.5</v>
      </c>
      <c r="U69" s="838">
        <v>1</v>
      </c>
    </row>
    <row r="70" spans="1:21" ht="14.4" customHeight="1" x14ac:dyDescent="0.3">
      <c r="A70" s="831">
        <v>50</v>
      </c>
      <c r="B70" s="832" t="s">
        <v>1587</v>
      </c>
      <c r="C70" s="832" t="s">
        <v>1593</v>
      </c>
      <c r="D70" s="833" t="s">
        <v>2222</v>
      </c>
      <c r="E70" s="834" t="s">
        <v>1601</v>
      </c>
      <c r="F70" s="832" t="s">
        <v>1588</v>
      </c>
      <c r="G70" s="832" t="s">
        <v>1643</v>
      </c>
      <c r="H70" s="832" t="s">
        <v>608</v>
      </c>
      <c r="I70" s="832" t="s">
        <v>1308</v>
      </c>
      <c r="J70" s="832" t="s">
        <v>1309</v>
      </c>
      <c r="K70" s="832" t="s">
        <v>1310</v>
      </c>
      <c r="L70" s="835">
        <v>184.74</v>
      </c>
      <c r="M70" s="835">
        <v>184.74</v>
      </c>
      <c r="N70" s="832">
        <v>1</v>
      </c>
      <c r="O70" s="836">
        <v>0.5</v>
      </c>
      <c r="P70" s="835"/>
      <c r="Q70" s="837">
        <v>0</v>
      </c>
      <c r="R70" s="832"/>
      <c r="S70" s="837">
        <v>0</v>
      </c>
      <c r="T70" s="836"/>
      <c r="U70" s="838">
        <v>0</v>
      </c>
    </row>
    <row r="71" spans="1:21" ht="14.4" customHeight="1" x14ac:dyDescent="0.3">
      <c r="A71" s="831">
        <v>50</v>
      </c>
      <c r="B71" s="832" t="s">
        <v>1587</v>
      </c>
      <c r="C71" s="832" t="s">
        <v>1593</v>
      </c>
      <c r="D71" s="833" t="s">
        <v>2222</v>
      </c>
      <c r="E71" s="834" t="s">
        <v>1601</v>
      </c>
      <c r="F71" s="832" t="s">
        <v>1588</v>
      </c>
      <c r="G71" s="832" t="s">
        <v>1643</v>
      </c>
      <c r="H71" s="832" t="s">
        <v>608</v>
      </c>
      <c r="I71" s="832" t="s">
        <v>1753</v>
      </c>
      <c r="J71" s="832" t="s">
        <v>1645</v>
      </c>
      <c r="K71" s="832" t="s">
        <v>1754</v>
      </c>
      <c r="L71" s="835">
        <v>120.61</v>
      </c>
      <c r="M71" s="835">
        <v>120.61</v>
      </c>
      <c r="N71" s="832">
        <v>1</v>
      </c>
      <c r="O71" s="836">
        <v>0.5</v>
      </c>
      <c r="P71" s="835"/>
      <c r="Q71" s="837">
        <v>0</v>
      </c>
      <c r="R71" s="832"/>
      <c r="S71" s="837">
        <v>0</v>
      </c>
      <c r="T71" s="836"/>
      <c r="U71" s="838">
        <v>0</v>
      </c>
    </row>
    <row r="72" spans="1:21" ht="14.4" customHeight="1" x14ac:dyDescent="0.3">
      <c r="A72" s="831">
        <v>50</v>
      </c>
      <c r="B72" s="832" t="s">
        <v>1587</v>
      </c>
      <c r="C72" s="832" t="s">
        <v>1593</v>
      </c>
      <c r="D72" s="833" t="s">
        <v>2222</v>
      </c>
      <c r="E72" s="834" t="s">
        <v>1601</v>
      </c>
      <c r="F72" s="832" t="s">
        <v>1588</v>
      </c>
      <c r="G72" s="832" t="s">
        <v>1755</v>
      </c>
      <c r="H72" s="832" t="s">
        <v>608</v>
      </c>
      <c r="I72" s="832" t="s">
        <v>1466</v>
      </c>
      <c r="J72" s="832" t="s">
        <v>886</v>
      </c>
      <c r="K72" s="832" t="s">
        <v>1467</v>
      </c>
      <c r="L72" s="835">
        <v>0</v>
      </c>
      <c r="M72" s="835">
        <v>0</v>
      </c>
      <c r="N72" s="832">
        <v>2</v>
      </c>
      <c r="O72" s="836">
        <v>0.5</v>
      </c>
      <c r="P72" s="835"/>
      <c r="Q72" s="837"/>
      <c r="R72" s="832"/>
      <c r="S72" s="837">
        <v>0</v>
      </c>
      <c r="T72" s="836"/>
      <c r="U72" s="838">
        <v>0</v>
      </c>
    </row>
    <row r="73" spans="1:21" ht="14.4" customHeight="1" x14ac:dyDescent="0.3">
      <c r="A73" s="831">
        <v>50</v>
      </c>
      <c r="B73" s="832" t="s">
        <v>1587</v>
      </c>
      <c r="C73" s="832" t="s">
        <v>1593</v>
      </c>
      <c r="D73" s="833" t="s">
        <v>2222</v>
      </c>
      <c r="E73" s="834" t="s">
        <v>1601</v>
      </c>
      <c r="F73" s="832" t="s">
        <v>1588</v>
      </c>
      <c r="G73" s="832" t="s">
        <v>1756</v>
      </c>
      <c r="H73" s="832" t="s">
        <v>608</v>
      </c>
      <c r="I73" s="832" t="s">
        <v>1403</v>
      </c>
      <c r="J73" s="832" t="s">
        <v>1404</v>
      </c>
      <c r="K73" s="832" t="s">
        <v>1405</v>
      </c>
      <c r="L73" s="835">
        <v>49.08</v>
      </c>
      <c r="M73" s="835">
        <v>49.08</v>
      </c>
      <c r="N73" s="832">
        <v>1</v>
      </c>
      <c r="O73" s="836">
        <v>0.5</v>
      </c>
      <c r="P73" s="835"/>
      <c r="Q73" s="837">
        <v>0</v>
      </c>
      <c r="R73" s="832"/>
      <c r="S73" s="837">
        <v>0</v>
      </c>
      <c r="T73" s="836"/>
      <c r="U73" s="838">
        <v>0</v>
      </c>
    </row>
    <row r="74" spans="1:21" ht="14.4" customHeight="1" x14ac:dyDescent="0.3">
      <c r="A74" s="831">
        <v>50</v>
      </c>
      <c r="B74" s="832" t="s">
        <v>1587</v>
      </c>
      <c r="C74" s="832" t="s">
        <v>1593</v>
      </c>
      <c r="D74" s="833" t="s">
        <v>2222</v>
      </c>
      <c r="E74" s="834" t="s">
        <v>1601</v>
      </c>
      <c r="F74" s="832" t="s">
        <v>1590</v>
      </c>
      <c r="G74" s="832" t="s">
        <v>1757</v>
      </c>
      <c r="H74" s="832" t="s">
        <v>577</v>
      </c>
      <c r="I74" s="832" t="s">
        <v>1758</v>
      </c>
      <c r="J74" s="832" t="s">
        <v>1759</v>
      </c>
      <c r="K74" s="832" t="s">
        <v>1760</v>
      </c>
      <c r="L74" s="835">
        <v>25</v>
      </c>
      <c r="M74" s="835">
        <v>1800</v>
      </c>
      <c r="N74" s="832">
        <v>72</v>
      </c>
      <c r="O74" s="836">
        <v>18</v>
      </c>
      <c r="P74" s="835">
        <v>1700</v>
      </c>
      <c r="Q74" s="837">
        <v>0.94444444444444442</v>
      </c>
      <c r="R74" s="832">
        <v>68</v>
      </c>
      <c r="S74" s="837">
        <v>0.94444444444444442</v>
      </c>
      <c r="T74" s="836">
        <v>17</v>
      </c>
      <c r="U74" s="838">
        <v>0.94444444444444442</v>
      </c>
    </row>
    <row r="75" spans="1:21" ht="14.4" customHeight="1" x14ac:dyDescent="0.3">
      <c r="A75" s="831">
        <v>50</v>
      </c>
      <c r="B75" s="832" t="s">
        <v>1587</v>
      </c>
      <c r="C75" s="832" t="s">
        <v>1593</v>
      </c>
      <c r="D75" s="833" t="s">
        <v>2222</v>
      </c>
      <c r="E75" s="834" t="s">
        <v>1601</v>
      </c>
      <c r="F75" s="832" t="s">
        <v>1590</v>
      </c>
      <c r="G75" s="832" t="s">
        <v>1757</v>
      </c>
      <c r="H75" s="832" t="s">
        <v>577</v>
      </c>
      <c r="I75" s="832" t="s">
        <v>1761</v>
      </c>
      <c r="J75" s="832" t="s">
        <v>1759</v>
      </c>
      <c r="K75" s="832" t="s">
        <v>1762</v>
      </c>
      <c r="L75" s="835">
        <v>30</v>
      </c>
      <c r="M75" s="835">
        <v>2160</v>
      </c>
      <c r="N75" s="832">
        <v>72</v>
      </c>
      <c r="O75" s="836">
        <v>18</v>
      </c>
      <c r="P75" s="835">
        <v>2160</v>
      </c>
      <c r="Q75" s="837">
        <v>1</v>
      </c>
      <c r="R75" s="832">
        <v>72</v>
      </c>
      <c r="S75" s="837">
        <v>1</v>
      </c>
      <c r="T75" s="836">
        <v>18</v>
      </c>
      <c r="U75" s="838">
        <v>1</v>
      </c>
    </row>
    <row r="76" spans="1:21" ht="14.4" customHeight="1" x14ac:dyDescent="0.3">
      <c r="A76" s="831">
        <v>50</v>
      </c>
      <c r="B76" s="832" t="s">
        <v>1587</v>
      </c>
      <c r="C76" s="832" t="s">
        <v>1593</v>
      </c>
      <c r="D76" s="833" t="s">
        <v>2222</v>
      </c>
      <c r="E76" s="834" t="s">
        <v>1601</v>
      </c>
      <c r="F76" s="832" t="s">
        <v>1590</v>
      </c>
      <c r="G76" s="832" t="s">
        <v>1763</v>
      </c>
      <c r="H76" s="832" t="s">
        <v>577</v>
      </c>
      <c r="I76" s="832" t="s">
        <v>1764</v>
      </c>
      <c r="J76" s="832" t="s">
        <v>1765</v>
      </c>
      <c r="K76" s="832" t="s">
        <v>1766</v>
      </c>
      <c r="L76" s="835">
        <v>378.48</v>
      </c>
      <c r="M76" s="835">
        <v>2649.36</v>
      </c>
      <c r="N76" s="832">
        <v>7</v>
      </c>
      <c r="O76" s="836">
        <v>7</v>
      </c>
      <c r="P76" s="835">
        <v>2649.36</v>
      </c>
      <c r="Q76" s="837">
        <v>1</v>
      </c>
      <c r="R76" s="832">
        <v>7</v>
      </c>
      <c r="S76" s="837">
        <v>1</v>
      </c>
      <c r="T76" s="836">
        <v>7</v>
      </c>
      <c r="U76" s="838">
        <v>1</v>
      </c>
    </row>
    <row r="77" spans="1:21" ht="14.4" customHeight="1" x14ac:dyDescent="0.3">
      <c r="A77" s="831">
        <v>50</v>
      </c>
      <c r="B77" s="832" t="s">
        <v>1587</v>
      </c>
      <c r="C77" s="832" t="s">
        <v>1593</v>
      </c>
      <c r="D77" s="833" t="s">
        <v>2222</v>
      </c>
      <c r="E77" s="834" t="s">
        <v>1601</v>
      </c>
      <c r="F77" s="832" t="s">
        <v>1590</v>
      </c>
      <c r="G77" s="832" t="s">
        <v>1763</v>
      </c>
      <c r="H77" s="832" t="s">
        <v>577</v>
      </c>
      <c r="I77" s="832" t="s">
        <v>1767</v>
      </c>
      <c r="J77" s="832" t="s">
        <v>1768</v>
      </c>
      <c r="K77" s="832" t="s">
        <v>1769</v>
      </c>
      <c r="L77" s="835">
        <v>378.48</v>
      </c>
      <c r="M77" s="835">
        <v>3027.84</v>
      </c>
      <c r="N77" s="832">
        <v>8</v>
      </c>
      <c r="O77" s="836">
        <v>8</v>
      </c>
      <c r="P77" s="835">
        <v>3027.84</v>
      </c>
      <c r="Q77" s="837">
        <v>1</v>
      </c>
      <c r="R77" s="832">
        <v>8</v>
      </c>
      <c r="S77" s="837">
        <v>1</v>
      </c>
      <c r="T77" s="836">
        <v>8</v>
      </c>
      <c r="U77" s="838">
        <v>1</v>
      </c>
    </row>
    <row r="78" spans="1:21" ht="14.4" customHeight="1" x14ac:dyDescent="0.3">
      <c r="A78" s="831">
        <v>50</v>
      </c>
      <c r="B78" s="832" t="s">
        <v>1587</v>
      </c>
      <c r="C78" s="832" t="s">
        <v>1593</v>
      </c>
      <c r="D78" s="833" t="s">
        <v>2222</v>
      </c>
      <c r="E78" s="834" t="s">
        <v>1601</v>
      </c>
      <c r="F78" s="832" t="s">
        <v>1590</v>
      </c>
      <c r="G78" s="832" t="s">
        <v>1763</v>
      </c>
      <c r="H78" s="832" t="s">
        <v>577</v>
      </c>
      <c r="I78" s="832" t="s">
        <v>1770</v>
      </c>
      <c r="J78" s="832" t="s">
        <v>1771</v>
      </c>
      <c r="K78" s="832" t="s">
        <v>1772</v>
      </c>
      <c r="L78" s="835">
        <v>378.48</v>
      </c>
      <c r="M78" s="835">
        <v>756.96</v>
      </c>
      <c r="N78" s="832">
        <v>2</v>
      </c>
      <c r="O78" s="836">
        <v>2</v>
      </c>
      <c r="P78" s="835">
        <v>756.96</v>
      </c>
      <c r="Q78" s="837">
        <v>1</v>
      </c>
      <c r="R78" s="832">
        <v>2</v>
      </c>
      <c r="S78" s="837">
        <v>1</v>
      </c>
      <c r="T78" s="836">
        <v>2</v>
      </c>
      <c r="U78" s="838">
        <v>1</v>
      </c>
    </row>
    <row r="79" spans="1:21" ht="14.4" customHeight="1" x14ac:dyDescent="0.3">
      <c r="A79" s="831">
        <v>50</v>
      </c>
      <c r="B79" s="832" t="s">
        <v>1587</v>
      </c>
      <c r="C79" s="832" t="s">
        <v>1593</v>
      </c>
      <c r="D79" s="833" t="s">
        <v>2222</v>
      </c>
      <c r="E79" s="834" t="s">
        <v>1603</v>
      </c>
      <c r="F79" s="832" t="s">
        <v>1588</v>
      </c>
      <c r="G79" s="832" t="s">
        <v>1621</v>
      </c>
      <c r="H79" s="832" t="s">
        <v>608</v>
      </c>
      <c r="I79" s="832" t="s">
        <v>1333</v>
      </c>
      <c r="J79" s="832" t="s">
        <v>677</v>
      </c>
      <c r="K79" s="832" t="s">
        <v>1334</v>
      </c>
      <c r="L79" s="835">
        <v>80.010000000000005</v>
      </c>
      <c r="M79" s="835">
        <v>80.010000000000005</v>
      </c>
      <c r="N79" s="832">
        <v>1</v>
      </c>
      <c r="O79" s="836">
        <v>0.5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50</v>
      </c>
      <c r="B80" s="832" t="s">
        <v>1587</v>
      </c>
      <c r="C80" s="832" t="s">
        <v>1593</v>
      </c>
      <c r="D80" s="833" t="s">
        <v>2222</v>
      </c>
      <c r="E80" s="834" t="s">
        <v>1603</v>
      </c>
      <c r="F80" s="832" t="s">
        <v>1588</v>
      </c>
      <c r="G80" s="832" t="s">
        <v>1622</v>
      </c>
      <c r="H80" s="832" t="s">
        <v>577</v>
      </c>
      <c r="I80" s="832" t="s">
        <v>1773</v>
      </c>
      <c r="J80" s="832" t="s">
        <v>1513</v>
      </c>
      <c r="K80" s="832" t="s">
        <v>1774</v>
      </c>
      <c r="L80" s="835">
        <v>603.72</v>
      </c>
      <c r="M80" s="835">
        <v>603.72</v>
      </c>
      <c r="N80" s="832">
        <v>1</v>
      </c>
      <c r="O80" s="836">
        <v>0.5</v>
      </c>
      <c r="P80" s="835">
        <v>603.72</v>
      </c>
      <c r="Q80" s="837">
        <v>1</v>
      </c>
      <c r="R80" s="832">
        <v>1</v>
      </c>
      <c r="S80" s="837">
        <v>1</v>
      </c>
      <c r="T80" s="836">
        <v>0.5</v>
      </c>
      <c r="U80" s="838">
        <v>1</v>
      </c>
    </row>
    <row r="81" spans="1:21" ht="14.4" customHeight="1" x14ac:dyDescent="0.3">
      <c r="A81" s="831">
        <v>50</v>
      </c>
      <c r="B81" s="832" t="s">
        <v>1587</v>
      </c>
      <c r="C81" s="832" t="s">
        <v>1593</v>
      </c>
      <c r="D81" s="833" t="s">
        <v>2222</v>
      </c>
      <c r="E81" s="834" t="s">
        <v>1603</v>
      </c>
      <c r="F81" s="832" t="s">
        <v>1588</v>
      </c>
      <c r="G81" s="832" t="s">
        <v>1611</v>
      </c>
      <c r="H81" s="832" t="s">
        <v>577</v>
      </c>
      <c r="I81" s="832" t="s">
        <v>1612</v>
      </c>
      <c r="J81" s="832" t="s">
        <v>1613</v>
      </c>
      <c r="K81" s="832" t="s">
        <v>1505</v>
      </c>
      <c r="L81" s="835">
        <v>35.11</v>
      </c>
      <c r="M81" s="835">
        <v>35.11</v>
      </c>
      <c r="N81" s="832">
        <v>1</v>
      </c>
      <c r="O81" s="836">
        <v>0.5</v>
      </c>
      <c r="P81" s="835"/>
      <c r="Q81" s="837">
        <v>0</v>
      </c>
      <c r="R81" s="832"/>
      <c r="S81" s="837">
        <v>0</v>
      </c>
      <c r="T81" s="836"/>
      <c r="U81" s="838">
        <v>0</v>
      </c>
    </row>
    <row r="82" spans="1:21" ht="14.4" customHeight="1" x14ac:dyDescent="0.3">
      <c r="A82" s="831">
        <v>50</v>
      </c>
      <c r="B82" s="832" t="s">
        <v>1587</v>
      </c>
      <c r="C82" s="832" t="s">
        <v>1593</v>
      </c>
      <c r="D82" s="833" t="s">
        <v>2222</v>
      </c>
      <c r="E82" s="834" t="s">
        <v>1603</v>
      </c>
      <c r="F82" s="832" t="s">
        <v>1588</v>
      </c>
      <c r="G82" s="832" t="s">
        <v>1680</v>
      </c>
      <c r="H82" s="832" t="s">
        <v>577</v>
      </c>
      <c r="I82" s="832" t="s">
        <v>1775</v>
      </c>
      <c r="J82" s="832" t="s">
        <v>1776</v>
      </c>
      <c r="K82" s="832" t="s">
        <v>1777</v>
      </c>
      <c r="L82" s="835">
        <v>42.51</v>
      </c>
      <c r="M82" s="835">
        <v>42.51</v>
      </c>
      <c r="N82" s="832">
        <v>1</v>
      </c>
      <c r="O82" s="836">
        <v>0.5</v>
      </c>
      <c r="P82" s="835">
        <v>42.51</v>
      </c>
      <c r="Q82" s="837">
        <v>1</v>
      </c>
      <c r="R82" s="832">
        <v>1</v>
      </c>
      <c r="S82" s="837">
        <v>1</v>
      </c>
      <c r="T82" s="836">
        <v>0.5</v>
      </c>
      <c r="U82" s="838">
        <v>1</v>
      </c>
    </row>
    <row r="83" spans="1:21" ht="14.4" customHeight="1" x14ac:dyDescent="0.3">
      <c r="A83" s="831">
        <v>50</v>
      </c>
      <c r="B83" s="832" t="s">
        <v>1587</v>
      </c>
      <c r="C83" s="832" t="s">
        <v>1593</v>
      </c>
      <c r="D83" s="833" t="s">
        <v>2222</v>
      </c>
      <c r="E83" s="834" t="s">
        <v>1603</v>
      </c>
      <c r="F83" s="832" t="s">
        <v>1588</v>
      </c>
      <c r="G83" s="832" t="s">
        <v>1629</v>
      </c>
      <c r="H83" s="832" t="s">
        <v>608</v>
      </c>
      <c r="I83" s="832" t="s">
        <v>1328</v>
      </c>
      <c r="J83" s="832" t="s">
        <v>1326</v>
      </c>
      <c r="K83" s="832" t="s">
        <v>1329</v>
      </c>
      <c r="L83" s="835">
        <v>186.87</v>
      </c>
      <c r="M83" s="835">
        <v>186.87</v>
      </c>
      <c r="N83" s="832">
        <v>1</v>
      </c>
      <c r="O83" s="836">
        <v>0.5</v>
      </c>
      <c r="P83" s="835">
        <v>186.87</v>
      </c>
      <c r="Q83" s="837">
        <v>1</v>
      </c>
      <c r="R83" s="832">
        <v>1</v>
      </c>
      <c r="S83" s="837">
        <v>1</v>
      </c>
      <c r="T83" s="836">
        <v>0.5</v>
      </c>
      <c r="U83" s="838">
        <v>1</v>
      </c>
    </row>
    <row r="84" spans="1:21" ht="14.4" customHeight="1" x14ac:dyDescent="0.3">
      <c r="A84" s="831">
        <v>50</v>
      </c>
      <c r="B84" s="832" t="s">
        <v>1587</v>
      </c>
      <c r="C84" s="832" t="s">
        <v>1593</v>
      </c>
      <c r="D84" s="833" t="s">
        <v>2222</v>
      </c>
      <c r="E84" s="834" t="s">
        <v>1603</v>
      </c>
      <c r="F84" s="832" t="s">
        <v>1588</v>
      </c>
      <c r="G84" s="832" t="s">
        <v>1630</v>
      </c>
      <c r="H84" s="832" t="s">
        <v>577</v>
      </c>
      <c r="I84" s="832" t="s">
        <v>1778</v>
      </c>
      <c r="J84" s="832" t="s">
        <v>735</v>
      </c>
      <c r="K84" s="832" t="s">
        <v>1779</v>
      </c>
      <c r="L84" s="835">
        <v>10.55</v>
      </c>
      <c r="M84" s="835">
        <v>10.55</v>
      </c>
      <c r="N84" s="832">
        <v>1</v>
      </c>
      <c r="O84" s="836">
        <v>0.5</v>
      </c>
      <c r="P84" s="835"/>
      <c r="Q84" s="837">
        <v>0</v>
      </c>
      <c r="R84" s="832"/>
      <c r="S84" s="837">
        <v>0</v>
      </c>
      <c r="T84" s="836"/>
      <c r="U84" s="838">
        <v>0</v>
      </c>
    </row>
    <row r="85" spans="1:21" ht="14.4" customHeight="1" x14ac:dyDescent="0.3">
      <c r="A85" s="831">
        <v>50</v>
      </c>
      <c r="B85" s="832" t="s">
        <v>1587</v>
      </c>
      <c r="C85" s="832" t="s">
        <v>1593</v>
      </c>
      <c r="D85" s="833" t="s">
        <v>2222</v>
      </c>
      <c r="E85" s="834" t="s">
        <v>1603</v>
      </c>
      <c r="F85" s="832" t="s">
        <v>1588</v>
      </c>
      <c r="G85" s="832" t="s">
        <v>1700</v>
      </c>
      <c r="H85" s="832" t="s">
        <v>608</v>
      </c>
      <c r="I85" s="832" t="s">
        <v>1780</v>
      </c>
      <c r="J85" s="832" t="s">
        <v>648</v>
      </c>
      <c r="K85" s="832" t="s">
        <v>1781</v>
      </c>
      <c r="L85" s="835">
        <v>38.04</v>
      </c>
      <c r="M85" s="835">
        <v>38.04</v>
      </c>
      <c r="N85" s="832">
        <v>1</v>
      </c>
      <c r="O85" s="836">
        <v>0.5</v>
      </c>
      <c r="P85" s="835">
        <v>38.04</v>
      </c>
      <c r="Q85" s="837">
        <v>1</v>
      </c>
      <c r="R85" s="832">
        <v>1</v>
      </c>
      <c r="S85" s="837">
        <v>1</v>
      </c>
      <c r="T85" s="836">
        <v>0.5</v>
      </c>
      <c r="U85" s="838">
        <v>1</v>
      </c>
    </row>
    <row r="86" spans="1:21" ht="14.4" customHeight="1" x14ac:dyDescent="0.3">
      <c r="A86" s="831">
        <v>50</v>
      </c>
      <c r="B86" s="832" t="s">
        <v>1587</v>
      </c>
      <c r="C86" s="832" t="s">
        <v>1593</v>
      </c>
      <c r="D86" s="833" t="s">
        <v>2222</v>
      </c>
      <c r="E86" s="834" t="s">
        <v>1603</v>
      </c>
      <c r="F86" s="832" t="s">
        <v>1588</v>
      </c>
      <c r="G86" s="832" t="s">
        <v>1620</v>
      </c>
      <c r="H86" s="832" t="s">
        <v>608</v>
      </c>
      <c r="I86" s="832" t="s">
        <v>1633</v>
      </c>
      <c r="J86" s="832" t="s">
        <v>721</v>
      </c>
      <c r="K86" s="832" t="s">
        <v>1634</v>
      </c>
      <c r="L86" s="835">
        <v>1847.49</v>
      </c>
      <c r="M86" s="835">
        <v>1847.49</v>
      </c>
      <c r="N86" s="832">
        <v>1</v>
      </c>
      <c r="O86" s="836">
        <v>0.5</v>
      </c>
      <c r="P86" s="835">
        <v>1847.49</v>
      </c>
      <c r="Q86" s="837">
        <v>1</v>
      </c>
      <c r="R86" s="832">
        <v>1</v>
      </c>
      <c r="S86" s="837">
        <v>1</v>
      </c>
      <c r="T86" s="836">
        <v>0.5</v>
      </c>
      <c r="U86" s="838">
        <v>1</v>
      </c>
    </row>
    <row r="87" spans="1:21" ht="14.4" customHeight="1" x14ac:dyDescent="0.3">
      <c r="A87" s="831">
        <v>50</v>
      </c>
      <c r="B87" s="832" t="s">
        <v>1587</v>
      </c>
      <c r="C87" s="832" t="s">
        <v>1593</v>
      </c>
      <c r="D87" s="833" t="s">
        <v>2222</v>
      </c>
      <c r="E87" s="834" t="s">
        <v>1603</v>
      </c>
      <c r="F87" s="832" t="s">
        <v>1588</v>
      </c>
      <c r="G87" s="832" t="s">
        <v>1782</v>
      </c>
      <c r="H87" s="832" t="s">
        <v>577</v>
      </c>
      <c r="I87" s="832" t="s">
        <v>1783</v>
      </c>
      <c r="J87" s="832" t="s">
        <v>815</v>
      </c>
      <c r="K87" s="832" t="s">
        <v>1784</v>
      </c>
      <c r="L87" s="835">
        <v>0</v>
      </c>
      <c r="M87" s="835">
        <v>0</v>
      </c>
      <c r="N87" s="832">
        <v>1</v>
      </c>
      <c r="O87" s="836">
        <v>0.5</v>
      </c>
      <c r="P87" s="835"/>
      <c r="Q87" s="837"/>
      <c r="R87" s="832"/>
      <c r="S87" s="837">
        <v>0</v>
      </c>
      <c r="T87" s="836"/>
      <c r="U87" s="838">
        <v>0</v>
      </c>
    </row>
    <row r="88" spans="1:21" ht="14.4" customHeight="1" x14ac:dyDescent="0.3">
      <c r="A88" s="831">
        <v>50</v>
      </c>
      <c r="B88" s="832" t="s">
        <v>1587</v>
      </c>
      <c r="C88" s="832" t="s">
        <v>1593</v>
      </c>
      <c r="D88" s="833" t="s">
        <v>2222</v>
      </c>
      <c r="E88" s="834" t="s">
        <v>1603</v>
      </c>
      <c r="F88" s="832" t="s">
        <v>1588</v>
      </c>
      <c r="G88" s="832" t="s">
        <v>1614</v>
      </c>
      <c r="H88" s="832" t="s">
        <v>608</v>
      </c>
      <c r="I88" s="832" t="s">
        <v>1615</v>
      </c>
      <c r="J88" s="832" t="s">
        <v>1372</v>
      </c>
      <c r="K88" s="832" t="s">
        <v>1616</v>
      </c>
      <c r="L88" s="835">
        <v>10.34</v>
      </c>
      <c r="M88" s="835">
        <v>10.34</v>
      </c>
      <c r="N88" s="832">
        <v>1</v>
      </c>
      <c r="O88" s="836">
        <v>0.5</v>
      </c>
      <c r="P88" s="835"/>
      <c r="Q88" s="837">
        <v>0</v>
      </c>
      <c r="R88" s="832"/>
      <c r="S88" s="837">
        <v>0</v>
      </c>
      <c r="T88" s="836"/>
      <c r="U88" s="838">
        <v>0</v>
      </c>
    </row>
    <row r="89" spans="1:21" ht="14.4" customHeight="1" x14ac:dyDescent="0.3">
      <c r="A89" s="831">
        <v>50</v>
      </c>
      <c r="B89" s="832" t="s">
        <v>1587</v>
      </c>
      <c r="C89" s="832" t="s">
        <v>1593</v>
      </c>
      <c r="D89" s="833" t="s">
        <v>2222</v>
      </c>
      <c r="E89" s="834" t="s">
        <v>1603</v>
      </c>
      <c r="F89" s="832" t="s">
        <v>1588</v>
      </c>
      <c r="G89" s="832" t="s">
        <v>1614</v>
      </c>
      <c r="H89" s="832" t="s">
        <v>577</v>
      </c>
      <c r="I89" s="832" t="s">
        <v>1785</v>
      </c>
      <c r="J89" s="832" t="s">
        <v>1786</v>
      </c>
      <c r="K89" s="832" t="s">
        <v>1787</v>
      </c>
      <c r="L89" s="835">
        <v>47.7</v>
      </c>
      <c r="M89" s="835">
        <v>47.7</v>
      </c>
      <c r="N89" s="832">
        <v>1</v>
      </c>
      <c r="O89" s="836">
        <v>0.5</v>
      </c>
      <c r="P89" s="835">
        <v>47.7</v>
      </c>
      <c r="Q89" s="837">
        <v>1</v>
      </c>
      <c r="R89" s="832">
        <v>1</v>
      </c>
      <c r="S89" s="837">
        <v>1</v>
      </c>
      <c r="T89" s="836">
        <v>0.5</v>
      </c>
      <c r="U89" s="838">
        <v>1</v>
      </c>
    </row>
    <row r="90" spans="1:21" ht="14.4" customHeight="1" x14ac:dyDescent="0.3">
      <c r="A90" s="831">
        <v>50</v>
      </c>
      <c r="B90" s="832" t="s">
        <v>1587</v>
      </c>
      <c r="C90" s="832" t="s">
        <v>1593</v>
      </c>
      <c r="D90" s="833" t="s">
        <v>2222</v>
      </c>
      <c r="E90" s="834" t="s">
        <v>1603</v>
      </c>
      <c r="F90" s="832" t="s">
        <v>1588</v>
      </c>
      <c r="G90" s="832" t="s">
        <v>1788</v>
      </c>
      <c r="H90" s="832" t="s">
        <v>577</v>
      </c>
      <c r="I90" s="832" t="s">
        <v>1789</v>
      </c>
      <c r="J90" s="832" t="s">
        <v>879</v>
      </c>
      <c r="K90" s="832" t="s">
        <v>1790</v>
      </c>
      <c r="L90" s="835">
        <v>42.08</v>
      </c>
      <c r="M90" s="835">
        <v>42.08</v>
      </c>
      <c r="N90" s="832">
        <v>1</v>
      </c>
      <c r="O90" s="836">
        <v>0.5</v>
      </c>
      <c r="P90" s="835">
        <v>42.08</v>
      </c>
      <c r="Q90" s="837">
        <v>1</v>
      </c>
      <c r="R90" s="832">
        <v>1</v>
      </c>
      <c r="S90" s="837">
        <v>1</v>
      </c>
      <c r="T90" s="836">
        <v>0.5</v>
      </c>
      <c r="U90" s="838">
        <v>1</v>
      </c>
    </row>
    <row r="91" spans="1:21" ht="14.4" customHeight="1" x14ac:dyDescent="0.3">
      <c r="A91" s="831">
        <v>50</v>
      </c>
      <c r="B91" s="832" t="s">
        <v>1587</v>
      </c>
      <c r="C91" s="832" t="s">
        <v>1593</v>
      </c>
      <c r="D91" s="833" t="s">
        <v>2222</v>
      </c>
      <c r="E91" s="834" t="s">
        <v>1603</v>
      </c>
      <c r="F91" s="832" t="s">
        <v>1588</v>
      </c>
      <c r="G91" s="832" t="s">
        <v>1791</v>
      </c>
      <c r="H91" s="832" t="s">
        <v>577</v>
      </c>
      <c r="I91" s="832" t="s">
        <v>1792</v>
      </c>
      <c r="J91" s="832" t="s">
        <v>945</v>
      </c>
      <c r="K91" s="832" t="s">
        <v>1793</v>
      </c>
      <c r="L91" s="835">
        <v>219.37</v>
      </c>
      <c r="M91" s="835">
        <v>219.37</v>
      </c>
      <c r="N91" s="832">
        <v>1</v>
      </c>
      <c r="O91" s="836">
        <v>0.5</v>
      </c>
      <c r="P91" s="835"/>
      <c r="Q91" s="837">
        <v>0</v>
      </c>
      <c r="R91" s="832"/>
      <c r="S91" s="837">
        <v>0</v>
      </c>
      <c r="T91" s="836"/>
      <c r="U91" s="838">
        <v>0</v>
      </c>
    </row>
    <row r="92" spans="1:21" ht="14.4" customHeight="1" x14ac:dyDescent="0.3">
      <c r="A92" s="831">
        <v>50</v>
      </c>
      <c r="B92" s="832" t="s">
        <v>1587</v>
      </c>
      <c r="C92" s="832" t="s">
        <v>1593</v>
      </c>
      <c r="D92" s="833" t="s">
        <v>2222</v>
      </c>
      <c r="E92" s="834" t="s">
        <v>1603</v>
      </c>
      <c r="F92" s="832" t="s">
        <v>1588</v>
      </c>
      <c r="G92" s="832" t="s">
        <v>1643</v>
      </c>
      <c r="H92" s="832" t="s">
        <v>608</v>
      </c>
      <c r="I92" s="832" t="s">
        <v>1308</v>
      </c>
      <c r="J92" s="832" t="s">
        <v>1309</v>
      </c>
      <c r="K92" s="832" t="s">
        <v>1310</v>
      </c>
      <c r="L92" s="835">
        <v>184.74</v>
      </c>
      <c r="M92" s="835">
        <v>184.74</v>
      </c>
      <c r="N92" s="832">
        <v>1</v>
      </c>
      <c r="O92" s="836">
        <v>0.5</v>
      </c>
      <c r="P92" s="835">
        <v>184.74</v>
      </c>
      <c r="Q92" s="837">
        <v>1</v>
      </c>
      <c r="R92" s="832">
        <v>1</v>
      </c>
      <c r="S92" s="837">
        <v>1</v>
      </c>
      <c r="T92" s="836">
        <v>0.5</v>
      </c>
      <c r="U92" s="838">
        <v>1</v>
      </c>
    </row>
    <row r="93" spans="1:21" ht="14.4" customHeight="1" x14ac:dyDescent="0.3">
      <c r="A93" s="831">
        <v>50</v>
      </c>
      <c r="B93" s="832" t="s">
        <v>1587</v>
      </c>
      <c r="C93" s="832" t="s">
        <v>1593</v>
      </c>
      <c r="D93" s="833" t="s">
        <v>2222</v>
      </c>
      <c r="E93" s="834" t="s">
        <v>1604</v>
      </c>
      <c r="F93" s="832" t="s">
        <v>1588</v>
      </c>
      <c r="G93" s="832" t="s">
        <v>1794</v>
      </c>
      <c r="H93" s="832" t="s">
        <v>577</v>
      </c>
      <c r="I93" s="832" t="s">
        <v>1795</v>
      </c>
      <c r="J93" s="832" t="s">
        <v>1796</v>
      </c>
      <c r="K93" s="832" t="s">
        <v>1480</v>
      </c>
      <c r="L93" s="835">
        <v>0</v>
      </c>
      <c r="M93" s="835">
        <v>0</v>
      </c>
      <c r="N93" s="832">
        <v>1</v>
      </c>
      <c r="O93" s="836">
        <v>1</v>
      </c>
      <c r="P93" s="835">
        <v>0</v>
      </c>
      <c r="Q93" s="837"/>
      <c r="R93" s="832">
        <v>1</v>
      </c>
      <c r="S93" s="837">
        <v>1</v>
      </c>
      <c r="T93" s="836">
        <v>1</v>
      </c>
      <c r="U93" s="838">
        <v>1</v>
      </c>
    </row>
    <row r="94" spans="1:21" ht="14.4" customHeight="1" x14ac:dyDescent="0.3">
      <c r="A94" s="831">
        <v>50</v>
      </c>
      <c r="B94" s="832" t="s">
        <v>1587</v>
      </c>
      <c r="C94" s="832" t="s">
        <v>1593</v>
      </c>
      <c r="D94" s="833" t="s">
        <v>2222</v>
      </c>
      <c r="E94" s="834" t="s">
        <v>1604</v>
      </c>
      <c r="F94" s="832" t="s">
        <v>1588</v>
      </c>
      <c r="G94" s="832" t="s">
        <v>1622</v>
      </c>
      <c r="H94" s="832" t="s">
        <v>608</v>
      </c>
      <c r="I94" s="832" t="s">
        <v>1512</v>
      </c>
      <c r="J94" s="832" t="s">
        <v>1513</v>
      </c>
      <c r="K94" s="832" t="s">
        <v>1514</v>
      </c>
      <c r="L94" s="835">
        <v>278.63</v>
      </c>
      <c r="M94" s="835">
        <v>278.63</v>
      </c>
      <c r="N94" s="832">
        <v>1</v>
      </c>
      <c r="O94" s="836">
        <v>0.5</v>
      </c>
      <c r="P94" s="835">
        <v>278.63</v>
      </c>
      <c r="Q94" s="837">
        <v>1</v>
      </c>
      <c r="R94" s="832">
        <v>1</v>
      </c>
      <c r="S94" s="837">
        <v>1</v>
      </c>
      <c r="T94" s="836">
        <v>0.5</v>
      </c>
      <c r="U94" s="838">
        <v>1</v>
      </c>
    </row>
    <row r="95" spans="1:21" ht="14.4" customHeight="1" x14ac:dyDescent="0.3">
      <c r="A95" s="831">
        <v>50</v>
      </c>
      <c r="B95" s="832" t="s">
        <v>1587</v>
      </c>
      <c r="C95" s="832" t="s">
        <v>1593</v>
      </c>
      <c r="D95" s="833" t="s">
        <v>2222</v>
      </c>
      <c r="E95" s="834" t="s">
        <v>1604</v>
      </c>
      <c r="F95" s="832" t="s">
        <v>1588</v>
      </c>
      <c r="G95" s="832" t="s">
        <v>1622</v>
      </c>
      <c r="H95" s="832" t="s">
        <v>608</v>
      </c>
      <c r="I95" s="832" t="s">
        <v>1797</v>
      </c>
      <c r="J95" s="832" t="s">
        <v>1386</v>
      </c>
      <c r="K95" s="832" t="s">
        <v>1798</v>
      </c>
      <c r="L95" s="835">
        <v>139.77000000000001</v>
      </c>
      <c r="M95" s="835">
        <v>139.77000000000001</v>
      </c>
      <c r="N95" s="832">
        <v>1</v>
      </c>
      <c r="O95" s="836">
        <v>0.5</v>
      </c>
      <c r="P95" s="835"/>
      <c r="Q95" s="837">
        <v>0</v>
      </c>
      <c r="R95" s="832"/>
      <c r="S95" s="837">
        <v>0</v>
      </c>
      <c r="T95" s="836"/>
      <c r="U95" s="838">
        <v>0</v>
      </c>
    </row>
    <row r="96" spans="1:21" ht="14.4" customHeight="1" x14ac:dyDescent="0.3">
      <c r="A96" s="831">
        <v>50</v>
      </c>
      <c r="B96" s="832" t="s">
        <v>1587</v>
      </c>
      <c r="C96" s="832" t="s">
        <v>1593</v>
      </c>
      <c r="D96" s="833" t="s">
        <v>2222</v>
      </c>
      <c r="E96" s="834" t="s">
        <v>1604</v>
      </c>
      <c r="F96" s="832" t="s">
        <v>1588</v>
      </c>
      <c r="G96" s="832" t="s">
        <v>1799</v>
      </c>
      <c r="H96" s="832" t="s">
        <v>608</v>
      </c>
      <c r="I96" s="832" t="s">
        <v>1800</v>
      </c>
      <c r="J96" s="832" t="s">
        <v>1801</v>
      </c>
      <c r="K96" s="832" t="s">
        <v>1802</v>
      </c>
      <c r="L96" s="835">
        <v>2214.3000000000002</v>
      </c>
      <c r="M96" s="835">
        <v>2214.3000000000002</v>
      </c>
      <c r="N96" s="832">
        <v>1</v>
      </c>
      <c r="O96" s="836">
        <v>0.5</v>
      </c>
      <c r="P96" s="835"/>
      <c r="Q96" s="837">
        <v>0</v>
      </c>
      <c r="R96" s="832"/>
      <c r="S96" s="837">
        <v>0</v>
      </c>
      <c r="T96" s="836"/>
      <c r="U96" s="838">
        <v>0</v>
      </c>
    </row>
    <row r="97" spans="1:21" ht="14.4" customHeight="1" x14ac:dyDescent="0.3">
      <c r="A97" s="831">
        <v>50</v>
      </c>
      <c r="B97" s="832" t="s">
        <v>1587</v>
      </c>
      <c r="C97" s="832" t="s">
        <v>1593</v>
      </c>
      <c r="D97" s="833" t="s">
        <v>2222</v>
      </c>
      <c r="E97" s="834" t="s">
        <v>1604</v>
      </c>
      <c r="F97" s="832" t="s">
        <v>1588</v>
      </c>
      <c r="G97" s="832" t="s">
        <v>1803</v>
      </c>
      <c r="H97" s="832" t="s">
        <v>577</v>
      </c>
      <c r="I97" s="832" t="s">
        <v>1804</v>
      </c>
      <c r="J97" s="832" t="s">
        <v>1805</v>
      </c>
      <c r="K97" s="832" t="s">
        <v>1806</v>
      </c>
      <c r="L97" s="835">
        <v>339.47</v>
      </c>
      <c r="M97" s="835">
        <v>339.47</v>
      </c>
      <c r="N97" s="832">
        <v>1</v>
      </c>
      <c r="O97" s="836">
        <v>0.5</v>
      </c>
      <c r="P97" s="835"/>
      <c r="Q97" s="837">
        <v>0</v>
      </c>
      <c r="R97" s="832"/>
      <c r="S97" s="837">
        <v>0</v>
      </c>
      <c r="T97" s="836"/>
      <c r="U97" s="838">
        <v>0</v>
      </c>
    </row>
    <row r="98" spans="1:21" ht="14.4" customHeight="1" x14ac:dyDescent="0.3">
      <c r="A98" s="831">
        <v>50</v>
      </c>
      <c r="B98" s="832" t="s">
        <v>1587</v>
      </c>
      <c r="C98" s="832" t="s">
        <v>1593</v>
      </c>
      <c r="D98" s="833" t="s">
        <v>2222</v>
      </c>
      <c r="E98" s="834" t="s">
        <v>1604</v>
      </c>
      <c r="F98" s="832" t="s">
        <v>1588</v>
      </c>
      <c r="G98" s="832" t="s">
        <v>1807</v>
      </c>
      <c r="H98" s="832" t="s">
        <v>577</v>
      </c>
      <c r="I98" s="832" t="s">
        <v>1808</v>
      </c>
      <c r="J98" s="832" t="s">
        <v>1809</v>
      </c>
      <c r="K98" s="832" t="s">
        <v>1810</v>
      </c>
      <c r="L98" s="835">
        <v>31.23</v>
      </c>
      <c r="M98" s="835">
        <v>31.23</v>
      </c>
      <c r="N98" s="832">
        <v>1</v>
      </c>
      <c r="O98" s="836">
        <v>0.5</v>
      </c>
      <c r="P98" s="835">
        <v>31.23</v>
      </c>
      <c r="Q98" s="837">
        <v>1</v>
      </c>
      <c r="R98" s="832">
        <v>1</v>
      </c>
      <c r="S98" s="837">
        <v>1</v>
      </c>
      <c r="T98" s="836">
        <v>0.5</v>
      </c>
      <c r="U98" s="838">
        <v>1</v>
      </c>
    </row>
    <row r="99" spans="1:21" ht="14.4" customHeight="1" x14ac:dyDescent="0.3">
      <c r="A99" s="831">
        <v>50</v>
      </c>
      <c r="B99" s="832" t="s">
        <v>1587</v>
      </c>
      <c r="C99" s="832" t="s">
        <v>1593</v>
      </c>
      <c r="D99" s="833" t="s">
        <v>2222</v>
      </c>
      <c r="E99" s="834" t="s">
        <v>1604</v>
      </c>
      <c r="F99" s="832" t="s">
        <v>1588</v>
      </c>
      <c r="G99" s="832" t="s">
        <v>1811</v>
      </c>
      <c r="H99" s="832" t="s">
        <v>577</v>
      </c>
      <c r="I99" s="832" t="s">
        <v>1812</v>
      </c>
      <c r="J99" s="832" t="s">
        <v>1813</v>
      </c>
      <c r="K99" s="832" t="s">
        <v>1814</v>
      </c>
      <c r="L99" s="835">
        <v>48.09</v>
      </c>
      <c r="M99" s="835">
        <v>48.09</v>
      </c>
      <c r="N99" s="832">
        <v>1</v>
      </c>
      <c r="O99" s="836">
        <v>0.5</v>
      </c>
      <c r="P99" s="835"/>
      <c r="Q99" s="837">
        <v>0</v>
      </c>
      <c r="R99" s="832"/>
      <c r="S99" s="837">
        <v>0</v>
      </c>
      <c r="T99" s="836"/>
      <c r="U99" s="838">
        <v>0</v>
      </c>
    </row>
    <row r="100" spans="1:21" ht="14.4" customHeight="1" x14ac:dyDescent="0.3">
      <c r="A100" s="831">
        <v>50</v>
      </c>
      <c r="B100" s="832" t="s">
        <v>1587</v>
      </c>
      <c r="C100" s="832" t="s">
        <v>1593</v>
      </c>
      <c r="D100" s="833" t="s">
        <v>2222</v>
      </c>
      <c r="E100" s="834" t="s">
        <v>1604</v>
      </c>
      <c r="F100" s="832" t="s">
        <v>1588</v>
      </c>
      <c r="G100" s="832" t="s">
        <v>1630</v>
      </c>
      <c r="H100" s="832" t="s">
        <v>577</v>
      </c>
      <c r="I100" s="832" t="s">
        <v>1815</v>
      </c>
      <c r="J100" s="832" t="s">
        <v>628</v>
      </c>
      <c r="K100" s="832" t="s">
        <v>1816</v>
      </c>
      <c r="L100" s="835">
        <v>10.55</v>
      </c>
      <c r="M100" s="835">
        <v>10.55</v>
      </c>
      <c r="N100" s="832">
        <v>1</v>
      </c>
      <c r="O100" s="836">
        <v>0.5</v>
      </c>
      <c r="P100" s="835">
        <v>10.55</v>
      </c>
      <c r="Q100" s="837">
        <v>1</v>
      </c>
      <c r="R100" s="832">
        <v>1</v>
      </c>
      <c r="S100" s="837">
        <v>1</v>
      </c>
      <c r="T100" s="836">
        <v>0.5</v>
      </c>
      <c r="U100" s="838">
        <v>1</v>
      </c>
    </row>
    <row r="101" spans="1:21" ht="14.4" customHeight="1" x14ac:dyDescent="0.3">
      <c r="A101" s="831">
        <v>50</v>
      </c>
      <c r="B101" s="832" t="s">
        <v>1587</v>
      </c>
      <c r="C101" s="832" t="s">
        <v>1593</v>
      </c>
      <c r="D101" s="833" t="s">
        <v>2222</v>
      </c>
      <c r="E101" s="834" t="s">
        <v>1604</v>
      </c>
      <c r="F101" s="832" t="s">
        <v>1588</v>
      </c>
      <c r="G101" s="832" t="s">
        <v>1696</v>
      </c>
      <c r="H101" s="832" t="s">
        <v>577</v>
      </c>
      <c r="I101" s="832" t="s">
        <v>1817</v>
      </c>
      <c r="J101" s="832" t="s">
        <v>1818</v>
      </c>
      <c r="K101" s="832" t="s">
        <v>1819</v>
      </c>
      <c r="L101" s="835">
        <v>86.41</v>
      </c>
      <c r="M101" s="835">
        <v>86.41</v>
      </c>
      <c r="N101" s="832">
        <v>1</v>
      </c>
      <c r="O101" s="836">
        <v>0.5</v>
      </c>
      <c r="P101" s="835">
        <v>86.41</v>
      </c>
      <c r="Q101" s="837">
        <v>1</v>
      </c>
      <c r="R101" s="832">
        <v>1</v>
      </c>
      <c r="S101" s="837">
        <v>1</v>
      </c>
      <c r="T101" s="836">
        <v>0.5</v>
      </c>
      <c r="U101" s="838">
        <v>1</v>
      </c>
    </row>
    <row r="102" spans="1:21" ht="14.4" customHeight="1" x14ac:dyDescent="0.3">
      <c r="A102" s="831">
        <v>50</v>
      </c>
      <c r="B102" s="832" t="s">
        <v>1587</v>
      </c>
      <c r="C102" s="832" t="s">
        <v>1593</v>
      </c>
      <c r="D102" s="833" t="s">
        <v>2222</v>
      </c>
      <c r="E102" s="834" t="s">
        <v>1604</v>
      </c>
      <c r="F102" s="832" t="s">
        <v>1588</v>
      </c>
      <c r="G102" s="832" t="s">
        <v>1700</v>
      </c>
      <c r="H102" s="832" t="s">
        <v>608</v>
      </c>
      <c r="I102" s="832" t="s">
        <v>1820</v>
      </c>
      <c r="J102" s="832" t="s">
        <v>648</v>
      </c>
      <c r="K102" s="832" t="s">
        <v>1821</v>
      </c>
      <c r="L102" s="835">
        <v>70.23</v>
      </c>
      <c r="M102" s="835">
        <v>70.23</v>
      </c>
      <c r="N102" s="832">
        <v>1</v>
      </c>
      <c r="O102" s="836">
        <v>0.5</v>
      </c>
      <c r="P102" s="835">
        <v>70.23</v>
      </c>
      <c r="Q102" s="837">
        <v>1</v>
      </c>
      <c r="R102" s="832">
        <v>1</v>
      </c>
      <c r="S102" s="837">
        <v>1</v>
      </c>
      <c r="T102" s="836">
        <v>0.5</v>
      </c>
      <c r="U102" s="838">
        <v>1</v>
      </c>
    </row>
    <row r="103" spans="1:21" ht="14.4" customHeight="1" x14ac:dyDescent="0.3">
      <c r="A103" s="831">
        <v>50</v>
      </c>
      <c r="B103" s="832" t="s">
        <v>1587</v>
      </c>
      <c r="C103" s="832" t="s">
        <v>1593</v>
      </c>
      <c r="D103" s="833" t="s">
        <v>2222</v>
      </c>
      <c r="E103" s="834" t="s">
        <v>1604</v>
      </c>
      <c r="F103" s="832" t="s">
        <v>1588</v>
      </c>
      <c r="G103" s="832" t="s">
        <v>1822</v>
      </c>
      <c r="H103" s="832" t="s">
        <v>577</v>
      </c>
      <c r="I103" s="832" t="s">
        <v>1823</v>
      </c>
      <c r="J103" s="832" t="s">
        <v>642</v>
      </c>
      <c r="K103" s="832" t="s">
        <v>1824</v>
      </c>
      <c r="L103" s="835">
        <v>35.25</v>
      </c>
      <c r="M103" s="835">
        <v>70.5</v>
      </c>
      <c r="N103" s="832">
        <v>2</v>
      </c>
      <c r="O103" s="836">
        <v>0.5</v>
      </c>
      <c r="P103" s="835"/>
      <c r="Q103" s="837">
        <v>0</v>
      </c>
      <c r="R103" s="832"/>
      <c r="S103" s="837">
        <v>0</v>
      </c>
      <c r="T103" s="836"/>
      <c r="U103" s="838">
        <v>0</v>
      </c>
    </row>
    <row r="104" spans="1:21" ht="14.4" customHeight="1" x14ac:dyDescent="0.3">
      <c r="A104" s="831">
        <v>50</v>
      </c>
      <c r="B104" s="832" t="s">
        <v>1587</v>
      </c>
      <c r="C104" s="832" t="s">
        <v>1593</v>
      </c>
      <c r="D104" s="833" t="s">
        <v>2222</v>
      </c>
      <c r="E104" s="834" t="s">
        <v>1604</v>
      </c>
      <c r="F104" s="832" t="s">
        <v>1588</v>
      </c>
      <c r="G104" s="832" t="s">
        <v>1822</v>
      </c>
      <c r="H104" s="832" t="s">
        <v>577</v>
      </c>
      <c r="I104" s="832" t="s">
        <v>1825</v>
      </c>
      <c r="J104" s="832" t="s">
        <v>1826</v>
      </c>
      <c r="K104" s="832" t="s">
        <v>1827</v>
      </c>
      <c r="L104" s="835">
        <v>35.25</v>
      </c>
      <c r="M104" s="835">
        <v>141</v>
      </c>
      <c r="N104" s="832">
        <v>4</v>
      </c>
      <c r="O104" s="836">
        <v>1.5</v>
      </c>
      <c r="P104" s="835"/>
      <c r="Q104" s="837">
        <v>0</v>
      </c>
      <c r="R104" s="832"/>
      <c r="S104" s="837">
        <v>0</v>
      </c>
      <c r="T104" s="836"/>
      <c r="U104" s="838">
        <v>0</v>
      </c>
    </row>
    <row r="105" spans="1:21" ht="14.4" customHeight="1" x14ac:dyDescent="0.3">
      <c r="A105" s="831">
        <v>50</v>
      </c>
      <c r="B105" s="832" t="s">
        <v>1587</v>
      </c>
      <c r="C105" s="832" t="s">
        <v>1593</v>
      </c>
      <c r="D105" s="833" t="s">
        <v>2222</v>
      </c>
      <c r="E105" s="834" t="s">
        <v>1604</v>
      </c>
      <c r="F105" s="832" t="s">
        <v>1588</v>
      </c>
      <c r="G105" s="832" t="s">
        <v>1828</v>
      </c>
      <c r="H105" s="832" t="s">
        <v>577</v>
      </c>
      <c r="I105" s="832" t="s">
        <v>1829</v>
      </c>
      <c r="J105" s="832" t="s">
        <v>737</v>
      </c>
      <c r="K105" s="832" t="s">
        <v>1830</v>
      </c>
      <c r="L105" s="835">
        <v>103.67</v>
      </c>
      <c r="M105" s="835">
        <v>103.67</v>
      </c>
      <c r="N105" s="832">
        <v>1</v>
      </c>
      <c r="O105" s="836">
        <v>1</v>
      </c>
      <c r="P105" s="835"/>
      <c r="Q105" s="837">
        <v>0</v>
      </c>
      <c r="R105" s="832"/>
      <c r="S105" s="837">
        <v>0</v>
      </c>
      <c r="T105" s="836"/>
      <c r="U105" s="838">
        <v>0</v>
      </c>
    </row>
    <row r="106" spans="1:21" ht="14.4" customHeight="1" x14ac:dyDescent="0.3">
      <c r="A106" s="831">
        <v>50</v>
      </c>
      <c r="B106" s="832" t="s">
        <v>1587</v>
      </c>
      <c r="C106" s="832" t="s">
        <v>1593</v>
      </c>
      <c r="D106" s="833" t="s">
        <v>2222</v>
      </c>
      <c r="E106" s="834" t="s">
        <v>1604</v>
      </c>
      <c r="F106" s="832" t="s">
        <v>1588</v>
      </c>
      <c r="G106" s="832" t="s">
        <v>1709</v>
      </c>
      <c r="H106" s="832" t="s">
        <v>608</v>
      </c>
      <c r="I106" s="832" t="s">
        <v>1290</v>
      </c>
      <c r="J106" s="832" t="s">
        <v>1291</v>
      </c>
      <c r="K106" s="832" t="s">
        <v>1292</v>
      </c>
      <c r="L106" s="835">
        <v>16.12</v>
      </c>
      <c r="M106" s="835">
        <v>16.12</v>
      </c>
      <c r="N106" s="832">
        <v>1</v>
      </c>
      <c r="O106" s="836">
        <v>0.5</v>
      </c>
      <c r="P106" s="835">
        <v>16.12</v>
      </c>
      <c r="Q106" s="837">
        <v>1</v>
      </c>
      <c r="R106" s="832">
        <v>1</v>
      </c>
      <c r="S106" s="837">
        <v>1</v>
      </c>
      <c r="T106" s="836">
        <v>0.5</v>
      </c>
      <c r="U106" s="838">
        <v>1</v>
      </c>
    </row>
    <row r="107" spans="1:21" ht="14.4" customHeight="1" x14ac:dyDescent="0.3">
      <c r="A107" s="831">
        <v>50</v>
      </c>
      <c r="B107" s="832" t="s">
        <v>1587</v>
      </c>
      <c r="C107" s="832" t="s">
        <v>1593</v>
      </c>
      <c r="D107" s="833" t="s">
        <v>2222</v>
      </c>
      <c r="E107" s="834" t="s">
        <v>1604</v>
      </c>
      <c r="F107" s="832" t="s">
        <v>1588</v>
      </c>
      <c r="G107" s="832" t="s">
        <v>1831</v>
      </c>
      <c r="H107" s="832" t="s">
        <v>608</v>
      </c>
      <c r="I107" s="832" t="s">
        <v>1832</v>
      </c>
      <c r="J107" s="832" t="s">
        <v>1378</v>
      </c>
      <c r="K107" s="832" t="s">
        <v>1833</v>
      </c>
      <c r="L107" s="835">
        <v>352.37</v>
      </c>
      <c r="M107" s="835">
        <v>352.37</v>
      </c>
      <c r="N107" s="832">
        <v>1</v>
      </c>
      <c r="O107" s="836">
        <v>0.5</v>
      </c>
      <c r="P107" s="835"/>
      <c r="Q107" s="837">
        <v>0</v>
      </c>
      <c r="R107" s="832"/>
      <c r="S107" s="837">
        <v>0</v>
      </c>
      <c r="T107" s="836"/>
      <c r="U107" s="838">
        <v>0</v>
      </c>
    </row>
    <row r="108" spans="1:21" ht="14.4" customHeight="1" x14ac:dyDescent="0.3">
      <c r="A108" s="831">
        <v>50</v>
      </c>
      <c r="B108" s="832" t="s">
        <v>1587</v>
      </c>
      <c r="C108" s="832" t="s">
        <v>1593</v>
      </c>
      <c r="D108" s="833" t="s">
        <v>2222</v>
      </c>
      <c r="E108" s="834" t="s">
        <v>1604</v>
      </c>
      <c r="F108" s="832" t="s">
        <v>1588</v>
      </c>
      <c r="G108" s="832" t="s">
        <v>1834</v>
      </c>
      <c r="H108" s="832" t="s">
        <v>608</v>
      </c>
      <c r="I108" s="832" t="s">
        <v>1835</v>
      </c>
      <c r="J108" s="832" t="s">
        <v>1836</v>
      </c>
      <c r="K108" s="832" t="s">
        <v>1837</v>
      </c>
      <c r="L108" s="835">
        <v>218.32</v>
      </c>
      <c r="M108" s="835">
        <v>218.32</v>
      </c>
      <c r="N108" s="832">
        <v>1</v>
      </c>
      <c r="O108" s="836">
        <v>0.5</v>
      </c>
      <c r="P108" s="835">
        <v>218.32</v>
      </c>
      <c r="Q108" s="837">
        <v>1</v>
      </c>
      <c r="R108" s="832">
        <v>1</v>
      </c>
      <c r="S108" s="837">
        <v>1</v>
      </c>
      <c r="T108" s="836">
        <v>0.5</v>
      </c>
      <c r="U108" s="838">
        <v>1</v>
      </c>
    </row>
    <row r="109" spans="1:21" ht="14.4" customHeight="1" x14ac:dyDescent="0.3">
      <c r="A109" s="831">
        <v>50</v>
      </c>
      <c r="B109" s="832" t="s">
        <v>1587</v>
      </c>
      <c r="C109" s="832" t="s">
        <v>1593</v>
      </c>
      <c r="D109" s="833" t="s">
        <v>2222</v>
      </c>
      <c r="E109" s="834" t="s">
        <v>1604</v>
      </c>
      <c r="F109" s="832" t="s">
        <v>1588</v>
      </c>
      <c r="G109" s="832" t="s">
        <v>1838</v>
      </c>
      <c r="H109" s="832" t="s">
        <v>577</v>
      </c>
      <c r="I109" s="832" t="s">
        <v>1839</v>
      </c>
      <c r="J109" s="832" t="s">
        <v>1840</v>
      </c>
      <c r="K109" s="832" t="s">
        <v>1841</v>
      </c>
      <c r="L109" s="835">
        <v>50.32</v>
      </c>
      <c r="M109" s="835">
        <v>50.32</v>
      </c>
      <c r="N109" s="832">
        <v>1</v>
      </c>
      <c r="O109" s="836">
        <v>0.5</v>
      </c>
      <c r="P109" s="835"/>
      <c r="Q109" s="837">
        <v>0</v>
      </c>
      <c r="R109" s="832"/>
      <c r="S109" s="837">
        <v>0</v>
      </c>
      <c r="T109" s="836"/>
      <c r="U109" s="838">
        <v>0</v>
      </c>
    </row>
    <row r="110" spans="1:21" ht="14.4" customHeight="1" x14ac:dyDescent="0.3">
      <c r="A110" s="831">
        <v>50</v>
      </c>
      <c r="B110" s="832" t="s">
        <v>1587</v>
      </c>
      <c r="C110" s="832" t="s">
        <v>1593</v>
      </c>
      <c r="D110" s="833" t="s">
        <v>2222</v>
      </c>
      <c r="E110" s="834" t="s">
        <v>1604</v>
      </c>
      <c r="F110" s="832" t="s">
        <v>1588</v>
      </c>
      <c r="G110" s="832" t="s">
        <v>1842</v>
      </c>
      <c r="H110" s="832" t="s">
        <v>608</v>
      </c>
      <c r="I110" s="832" t="s">
        <v>1407</v>
      </c>
      <c r="J110" s="832" t="s">
        <v>1408</v>
      </c>
      <c r="K110" s="832" t="s">
        <v>1409</v>
      </c>
      <c r="L110" s="835">
        <v>154.36000000000001</v>
      </c>
      <c r="M110" s="835">
        <v>308.72000000000003</v>
      </c>
      <c r="N110" s="832">
        <v>2</v>
      </c>
      <c r="O110" s="836">
        <v>0.5</v>
      </c>
      <c r="P110" s="835"/>
      <c r="Q110" s="837">
        <v>0</v>
      </c>
      <c r="R110" s="832"/>
      <c r="S110" s="837">
        <v>0</v>
      </c>
      <c r="T110" s="836"/>
      <c r="U110" s="838">
        <v>0</v>
      </c>
    </row>
    <row r="111" spans="1:21" ht="14.4" customHeight="1" x14ac:dyDescent="0.3">
      <c r="A111" s="831">
        <v>50</v>
      </c>
      <c r="B111" s="832" t="s">
        <v>1587</v>
      </c>
      <c r="C111" s="832" t="s">
        <v>1593</v>
      </c>
      <c r="D111" s="833" t="s">
        <v>2222</v>
      </c>
      <c r="E111" s="834" t="s">
        <v>1604</v>
      </c>
      <c r="F111" s="832" t="s">
        <v>1588</v>
      </c>
      <c r="G111" s="832" t="s">
        <v>1756</v>
      </c>
      <c r="H111" s="832" t="s">
        <v>608</v>
      </c>
      <c r="I111" s="832" t="s">
        <v>1523</v>
      </c>
      <c r="J111" s="832" t="s">
        <v>1524</v>
      </c>
      <c r="K111" s="832" t="s">
        <v>1525</v>
      </c>
      <c r="L111" s="835">
        <v>84.18</v>
      </c>
      <c r="M111" s="835">
        <v>84.18</v>
      </c>
      <c r="N111" s="832">
        <v>1</v>
      </c>
      <c r="O111" s="836">
        <v>0.5</v>
      </c>
      <c r="P111" s="835">
        <v>84.18</v>
      </c>
      <c r="Q111" s="837">
        <v>1</v>
      </c>
      <c r="R111" s="832">
        <v>1</v>
      </c>
      <c r="S111" s="837">
        <v>1</v>
      </c>
      <c r="T111" s="836">
        <v>0.5</v>
      </c>
      <c r="U111" s="838">
        <v>1</v>
      </c>
    </row>
    <row r="112" spans="1:21" ht="14.4" customHeight="1" x14ac:dyDescent="0.3">
      <c r="A112" s="831">
        <v>50</v>
      </c>
      <c r="B112" s="832" t="s">
        <v>1587</v>
      </c>
      <c r="C112" s="832" t="s">
        <v>1593</v>
      </c>
      <c r="D112" s="833" t="s">
        <v>2222</v>
      </c>
      <c r="E112" s="834" t="s">
        <v>1604</v>
      </c>
      <c r="F112" s="832" t="s">
        <v>1588</v>
      </c>
      <c r="G112" s="832" t="s">
        <v>1843</v>
      </c>
      <c r="H112" s="832" t="s">
        <v>577</v>
      </c>
      <c r="I112" s="832" t="s">
        <v>1844</v>
      </c>
      <c r="J112" s="832" t="s">
        <v>1074</v>
      </c>
      <c r="K112" s="832" t="s">
        <v>1845</v>
      </c>
      <c r="L112" s="835">
        <v>107.27</v>
      </c>
      <c r="M112" s="835">
        <v>107.27</v>
      </c>
      <c r="N112" s="832">
        <v>1</v>
      </c>
      <c r="O112" s="836">
        <v>0.5</v>
      </c>
      <c r="P112" s="835"/>
      <c r="Q112" s="837">
        <v>0</v>
      </c>
      <c r="R112" s="832"/>
      <c r="S112" s="837">
        <v>0</v>
      </c>
      <c r="T112" s="836"/>
      <c r="U112" s="838">
        <v>0</v>
      </c>
    </row>
    <row r="113" spans="1:21" ht="14.4" customHeight="1" x14ac:dyDescent="0.3">
      <c r="A113" s="831">
        <v>50</v>
      </c>
      <c r="B113" s="832" t="s">
        <v>1587</v>
      </c>
      <c r="C113" s="832" t="s">
        <v>1593</v>
      </c>
      <c r="D113" s="833" t="s">
        <v>2222</v>
      </c>
      <c r="E113" s="834" t="s">
        <v>1605</v>
      </c>
      <c r="F113" s="832" t="s">
        <v>1588</v>
      </c>
      <c r="G113" s="832" t="s">
        <v>1846</v>
      </c>
      <c r="H113" s="832" t="s">
        <v>608</v>
      </c>
      <c r="I113" s="832" t="s">
        <v>1847</v>
      </c>
      <c r="J113" s="832" t="s">
        <v>1848</v>
      </c>
      <c r="K113" s="832" t="s">
        <v>1849</v>
      </c>
      <c r="L113" s="835">
        <v>0</v>
      </c>
      <c r="M113" s="835">
        <v>0</v>
      </c>
      <c r="N113" s="832">
        <v>3</v>
      </c>
      <c r="O113" s="836">
        <v>1</v>
      </c>
      <c r="P113" s="835"/>
      <c r="Q113" s="837"/>
      <c r="R113" s="832"/>
      <c r="S113" s="837">
        <v>0</v>
      </c>
      <c r="T113" s="836"/>
      <c r="U113" s="838">
        <v>0</v>
      </c>
    </row>
    <row r="114" spans="1:21" ht="14.4" customHeight="1" x14ac:dyDescent="0.3">
      <c r="A114" s="831">
        <v>50</v>
      </c>
      <c r="B114" s="832" t="s">
        <v>1587</v>
      </c>
      <c r="C114" s="832" t="s">
        <v>1593</v>
      </c>
      <c r="D114" s="833" t="s">
        <v>2222</v>
      </c>
      <c r="E114" s="834" t="s">
        <v>1605</v>
      </c>
      <c r="F114" s="832" t="s">
        <v>1588</v>
      </c>
      <c r="G114" s="832" t="s">
        <v>1755</v>
      </c>
      <c r="H114" s="832" t="s">
        <v>608</v>
      </c>
      <c r="I114" s="832" t="s">
        <v>1466</v>
      </c>
      <c r="J114" s="832" t="s">
        <v>886</v>
      </c>
      <c r="K114" s="832" t="s">
        <v>1467</v>
      </c>
      <c r="L114" s="835">
        <v>0</v>
      </c>
      <c r="M114" s="835">
        <v>0</v>
      </c>
      <c r="N114" s="832">
        <v>1</v>
      </c>
      <c r="O114" s="836">
        <v>1</v>
      </c>
      <c r="P114" s="835">
        <v>0</v>
      </c>
      <c r="Q114" s="837"/>
      <c r="R114" s="832">
        <v>1</v>
      </c>
      <c r="S114" s="837">
        <v>1</v>
      </c>
      <c r="T114" s="836">
        <v>1</v>
      </c>
      <c r="U114" s="838">
        <v>1</v>
      </c>
    </row>
    <row r="115" spans="1:21" ht="14.4" customHeight="1" x14ac:dyDescent="0.3">
      <c r="A115" s="831">
        <v>50</v>
      </c>
      <c r="B115" s="832" t="s">
        <v>1587</v>
      </c>
      <c r="C115" s="832" t="s">
        <v>1593</v>
      </c>
      <c r="D115" s="833" t="s">
        <v>2222</v>
      </c>
      <c r="E115" s="834" t="s">
        <v>1606</v>
      </c>
      <c r="F115" s="832" t="s">
        <v>1588</v>
      </c>
      <c r="G115" s="832" t="s">
        <v>1850</v>
      </c>
      <c r="H115" s="832" t="s">
        <v>577</v>
      </c>
      <c r="I115" s="832" t="s">
        <v>1851</v>
      </c>
      <c r="J115" s="832" t="s">
        <v>1852</v>
      </c>
      <c r="K115" s="832" t="s">
        <v>1853</v>
      </c>
      <c r="L115" s="835">
        <v>35.11</v>
      </c>
      <c r="M115" s="835">
        <v>70.22</v>
      </c>
      <c r="N115" s="832">
        <v>2</v>
      </c>
      <c r="O115" s="836">
        <v>0.5</v>
      </c>
      <c r="P115" s="835"/>
      <c r="Q115" s="837">
        <v>0</v>
      </c>
      <c r="R115" s="832"/>
      <c r="S115" s="837">
        <v>0</v>
      </c>
      <c r="T115" s="836"/>
      <c r="U115" s="838">
        <v>0</v>
      </c>
    </row>
    <row r="116" spans="1:21" ht="14.4" customHeight="1" x14ac:dyDescent="0.3">
      <c r="A116" s="831">
        <v>50</v>
      </c>
      <c r="B116" s="832" t="s">
        <v>1587</v>
      </c>
      <c r="C116" s="832" t="s">
        <v>1593</v>
      </c>
      <c r="D116" s="833" t="s">
        <v>2222</v>
      </c>
      <c r="E116" s="834" t="s">
        <v>1606</v>
      </c>
      <c r="F116" s="832" t="s">
        <v>1588</v>
      </c>
      <c r="G116" s="832" t="s">
        <v>1854</v>
      </c>
      <c r="H116" s="832" t="s">
        <v>608</v>
      </c>
      <c r="I116" s="832" t="s">
        <v>1855</v>
      </c>
      <c r="J116" s="832" t="s">
        <v>622</v>
      </c>
      <c r="K116" s="832" t="s">
        <v>1690</v>
      </c>
      <c r="L116" s="835">
        <v>72.55</v>
      </c>
      <c r="M116" s="835">
        <v>290.2</v>
      </c>
      <c r="N116" s="832">
        <v>4</v>
      </c>
      <c r="O116" s="836">
        <v>2.5</v>
      </c>
      <c r="P116" s="835">
        <v>72.55</v>
      </c>
      <c r="Q116" s="837">
        <v>0.25</v>
      </c>
      <c r="R116" s="832">
        <v>1</v>
      </c>
      <c r="S116" s="837">
        <v>0.25</v>
      </c>
      <c r="T116" s="836">
        <v>0.5</v>
      </c>
      <c r="U116" s="838">
        <v>0.2</v>
      </c>
    </row>
    <row r="117" spans="1:21" ht="14.4" customHeight="1" x14ac:dyDescent="0.3">
      <c r="A117" s="831">
        <v>50</v>
      </c>
      <c r="B117" s="832" t="s">
        <v>1587</v>
      </c>
      <c r="C117" s="832" t="s">
        <v>1593</v>
      </c>
      <c r="D117" s="833" t="s">
        <v>2222</v>
      </c>
      <c r="E117" s="834" t="s">
        <v>1606</v>
      </c>
      <c r="F117" s="832" t="s">
        <v>1588</v>
      </c>
      <c r="G117" s="832" t="s">
        <v>1621</v>
      </c>
      <c r="H117" s="832" t="s">
        <v>608</v>
      </c>
      <c r="I117" s="832" t="s">
        <v>1335</v>
      </c>
      <c r="J117" s="832" t="s">
        <v>677</v>
      </c>
      <c r="K117" s="832" t="s">
        <v>1336</v>
      </c>
      <c r="L117" s="835">
        <v>160.03</v>
      </c>
      <c r="M117" s="835">
        <v>320.06</v>
      </c>
      <c r="N117" s="832">
        <v>2</v>
      </c>
      <c r="O117" s="836">
        <v>1.5</v>
      </c>
      <c r="P117" s="835">
        <v>160.03</v>
      </c>
      <c r="Q117" s="837">
        <v>0.5</v>
      </c>
      <c r="R117" s="832">
        <v>1</v>
      </c>
      <c r="S117" s="837">
        <v>0.5</v>
      </c>
      <c r="T117" s="836">
        <v>1</v>
      </c>
      <c r="U117" s="838">
        <v>0.66666666666666663</v>
      </c>
    </row>
    <row r="118" spans="1:21" ht="14.4" customHeight="1" x14ac:dyDescent="0.3">
      <c r="A118" s="831">
        <v>50</v>
      </c>
      <c r="B118" s="832" t="s">
        <v>1587</v>
      </c>
      <c r="C118" s="832" t="s">
        <v>1593</v>
      </c>
      <c r="D118" s="833" t="s">
        <v>2222</v>
      </c>
      <c r="E118" s="834" t="s">
        <v>1606</v>
      </c>
      <c r="F118" s="832" t="s">
        <v>1588</v>
      </c>
      <c r="G118" s="832" t="s">
        <v>1856</v>
      </c>
      <c r="H118" s="832" t="s">
        <v>577</v>
      </c>
      <c r="I118" s="832" t="s">
        <v>1857</v>
      </c>
      <c r="J118" s="832" t="s">
        <v>1858</v>
      </c>
      <c r="K118" s="832" t="s">
        <v>1646</v>
      </c>
      <c r="L118" s="835">
        <v>103.64</v>
      </c>
      <c r="M118" s="835">
        <v>103.64</v>
      </c>
      <c r="N118" s="832">
        <v>1</v>
      </c>
      <c r="O118" s="836">
        <v>0.5</v>
      </c>
      <c r="P118" s="835">
        <v>103.64</v>
      </c>
      <c r="Q118" s="837">
        <v>1</v>
      </c>
      <c r="R118" s="832">
        <v>1</v>
      </c>
      <c r="S118" s="837">
        <v>1</v>
      </c>
      <c r="T118" s="836">
        <v>0.5</v>
      </c>
      <c r="U118" s="838">
        <v>1</v>
      </c>
    </row>
    <row r="119" spans="1:21" ht="14.4" customHeight="1" x14ac:dyDescent="0.3">
      <c r="A119" s="831">
        <v>50</v>
      </c>
      <c r="B119" s="832" t="s">
        <v>1587</v>
      </c>
      <c r="C119" s="832" t="s">
        <v>1593</v>
      </c>
      <c r="D119" s="833" t="s">
        <v>2222</v>
      </c>
      <c r="E119" s="834" t="s">
        <v>1606</v>
      </c>
      <c r="F119" s="832" t="s">
        <v>1588</v>
      </c>
      <c r="G119" s="832" t="s">
        <v>1856</v>
      </c>
      <c r="H119" s="832" t="s">
        <v>577</v>
      </c>
      <c r="I119" s="832" t="s">
        <v>1859</v>
      </c>
      <c r="J119" s="832" t="s">
        <v>1858</v>
      </c>
      <c r="K119" s="832" t="s">
        <v>1726</v>
      </c>
      <c r="L119" s="835">
        <v>207.27</v>
      </c>
      <c r="M119" s="835">
        <v>414.54</v>
      </c>
      <c r="N119" s="832">
        <v>2</v>
      </c>
      <c r="O119" s="836">
        <v>1.5</v>
      </c>
      <c r="P119" s="835">
        <v>207.27</v>
      </c>
      <c r="Q119" s="837">
        <v>0.5</v>
      </c>
      <c r="R119" s="832">
        <v>1</v>
      </c>
      <c r="S119" s="837">
        <v>0.5</v>
      </c>
      <c r="T119" s="836">
        <v>0.5</v>
      </c>
      <c r="U119" s="838">
        <v>0.33333333333333331</v>
      </c>
    </row>
    <row r="120" spans="1:21" ht="14.4" customHeight="1" x14ac:dyDescent="0.3">
      <c r="A120" s="831">
        <v>50</v>
      </c>
      <c r="B120" s="832" t="s">
        <v>1587</v>
      </c>
      <c r="C120" s="832" t="s">
        <v>1593</v>
      </c>
      <c r="D120" s="833" t="s">
        <v>2222</v>
      </c>
      <c r="E120" s="834" t="s">
        <v>1606</v>
      </c>
      <c r="F120" s="832" t="s">
        <v>1588</v>
      </c>
      <c r="G120" s="832" t="s">
        <v>1860</v>
      </c>
      <c r="H120" s="832" t="s">
        <v>577</v>
      </c>
      <c r="I120" s="832" t="s">
        <v>1861</v>
      </c>
      <c r="J120" s="832" t="s">
        <v>1862</v>
      </c>
      <c r="K120" s="832" t="s">
        <v>1863</v>
      </c>
      <c r="L120" s="835">
        <v>109.85</v>
      </c>
      <c r="M120" s="835">
        <v>439.4</v>
      </c>
      <c r="N120" s="832">
        <v>4</v>
      </c>
      <c r="O120" s="836">
        <v>0.5</v>
      </c>
      <c r="P120" s="835">
        <v>439.4</v>
      </c>
      <c r="Q120" s="837">
        <v>1</v>
      </c>
      <c r="R120" s="832">
        <v>4</v>
      </c>
      <c r="S120" s="837">
        <v>1</v>
      </c>
      <c r="T120" s="836">
        <v>0.5</v>
      </c>
      <c r="U120" s="838">
        <v>1</v>
      </c>
    </row>
    <row r="121" spans="1:21" ht="14.4" customHeight="1" x14ac:dyDescent="0.3">
      <c r="A121" s="831">
        <v>50</v>
      </c>
      <c r="B121" s="832" t="s">
        <v>1587</v>
      </c>
      <c r="C121" s="832" t="s">
        <v>1593</v>
      </c>
      <c r="D121" s="833" t="s">
        <v>2222</v>
      </c>
      <c r="E121" s="834" t="s">
        <v>1606</v>
      </c>
      <c r="F121" s="832" t="s">
        <v>1588</v>
      </c>
      <c r="G121" s="832" t="s">
        <v>1622</v>
      </c>
      <c r="H121" s="832" t="s">
        <v>608</v>
      </c>
      <c r="I121" s="832" t="s">
        <v>1512</v>
      </c>
      <c r="J121" s="832" t="s">
        <v>1513</v>
      </c>
      <c r="K121" s="832" t="s">
        <v>1514</v>
      </c>
      <c r="L121" s="835">
        <v>278.63</v>
      </c>
      <c r="M121" s="835">
        <v>2507.67</v>
      </c>
      <c r="N121" s="832">
        <v>9</v>
      </c>
      <c r="O121" s="836">
        <v>1.5</v>
      </c>
      <c r="P121" s="835">
        <v>2507.67</v>
      </c>
      <c r="Q121" s="837">
        <v>1</v>
      </c>
      <c r="R121" s="832">
        <v>9</v>
      </c>
      <c r="S121" s="837">
        <v>1</v>
      </c>
      <c r="T121" s="836">
        <v>1.5</v>
      </c>
      <c r="U121" s="838">
        <v>1</v>
      </c>
    </row>
    <row r="122" spans="1:21" ht="14.4" customHeight="1" x14ac:dyDescent="0.3">
      <c r="A122" s="831">
        <v>50</v>
      </c>
      <c r="B122" s="832" t="s">
        <v>1587</v>
      </c>
      <c r="C122" s="832" t="s">
        <v>1593</v>
      </c>
      <c r="D122" s="833" t="s">
        <v>2222</v>
      </c>
      <c r="E122" s="834" t="s">
        <v>1606</v>
      </c>
      <c r="F122" s="832" t="s">
        <v>1588</v>
      </c>
      <c r="G122" s="832" t="s">
        <v>1622</v>
      </c>
      <c r="H122" s="832" t="s">
        <v>577</v>
      </c>
      <c r="I122" s="832" t="s">
        <v>1864</v>
      </c>
      <c r="J122" s="832" t="s">
        <v>1513</v>
      </c>
      <c r="K122" s="832" t="s">
        <v>1735</v>
      </c>
      <c r="L122" s="835">
        <v>196.2</v>
      </c>
      <c r="M122" s="835">
        <v>980.99999999999989</v>
      </c>
      <c r="N122" s="832">
        <v>5</v>
      </c>
      <c r="O122" s="836">
        <v>3</v>
      </c>
      <c r="P122" s="835">
        <v>588.59999999999991</v>
      </c>
      <c r="Q122" s="837">
        <v>0.6</v>
      </c>
      <c r="R122" s="832">
        <v>3</v>
      </c>
      <c r="S122" s="837">
        <v>0.6</v>
      </c>
      <c r="T122" s="836">
        <v>2</v>
      </c>
      <c r="U122" s="838">
        <v>0.66666666666666663</v>
      </c>
    </row>
    <row r="123" spans="1:21" ht="14.4" customHeight="1" x14ac:dyDescent="0.3">
      <c r="A123" s="831">
        <v>50</v>
      </c>
      <c r="B123" s="832" t="s">
        <v>1587</v>
      </c>
      <c r="C123" s="832" t="s">
        <v>1593</v>
      </c>
      <c r="D123" s="833" t="s">
        <v>2222</v>
      </c>
      <c r="E123" s="834" t="s">
        <v>1606</v>
      </c>
      <c r="F123" s="832" t="s">
        <v>1588</v>
      </c>
      <c r="G123" s="832" t="s">
        <v>1622</v>
      </c>
      <c r="H123" s="832" t="s">
        <v>577</v>
      </c>
      <c r="I123" s="832" t="s">
        <v>1865</v>
      </c>
      <c r="J123" s="832" t="s">
        <v>1513</v>
      </c>
      <c r="K123" s="832" t="s">
        <v>1866</v>
      </c>
      <c r="L123" s="835">
        <v>392.41</v>
      </c>
      <c r="M123" s="835">
        <v>2354.46</v>
      </c>
      <c r="N123" s="832">
        <v>6</v>
      </c>
      <c r="O123" s="836">
        <v>5</v>
      </c>
      <c r="P123" s="835">
        <v>1177.23</v>
      </c>
      <c r="Q123" s="837">
        <v>0.5</v>
      </c>
      <c r="R123" s="832">
        <v>3</v>
      </c>
      <c r="S123" s="837">
        <v>0.5</v>
      </c>
      <c r="T123" s="836">
        <v>2.5</v>
      </c>
      <c r="U123" s="838">
        <v>0.5</v>
      </c>
    </row>
    <row r="124" spans="1:21" ht="14.4" customHeight="1" x14ac:dyDescent="0.3">
      <c r="A124" s="831">
        <v>50</v>
      </c>
      <c r="B124" s="832" t="s">
        <v>1587</v>
      </c>
      <c r="C124" s="832" t="s">
        <v>1593</v>
      </c>
      <c r="D124" s="833" t="s">
        <v>2222</v>
      </c>
      <c r="E124" s="834" t="s">
        <v>1606</v>
      </c>
      <c r="F124" s="832" t="s">
        <v>1588</v>
      </c>
      <c r="G124" s="832" t="s">
        <v>1622</v>
      </c>
      <c r="H124" s="832" t="s">
        <v>577</v>
      </c>
      <c r="I124" s="832" t="s">
        <v>1623</v>
      </c>
      <c r="J124" s="832" t="s">
        <v>1513</v>
      </c>
      <c r="K124" s="832" t="s">
        <v>1624</v>
      </c>
      <c r="L124" s="835">
        <v>181.11</v>
      </c>
      <c r="M124" s="835">
        <v>543.33000000000004</v>
      </c>
      <c r="N124" s="832">
        <v>3</v>
      </c>
      <c r="O124" s="836">
        <v>1.5</v>
      </c>
      <c r="P124" s="835">
        <v>181.11</v>
      </c>
      <c r="Q124" s="837">
        <v>0.33333333333333331</v>
      </c>
      <c r="R124" s="832">
        <v>1</v>
      </c>
      <c r="S124" s="837">
        <v>0.33333333333333331</v>
      </c>
      <c r="T124" s="836">
        <v>0.5</v>
      </c>
      <c r="U124" s="838">
        <v>0.33333333333333331</v>
      </c>
    </row>
    <row r="125" spans="1:21" ht="14.4" customHeight="1" x14ac:dyDescent="0.3">
      <c r="A125" s="831">
        <v>50</v>
      </c>
      <c r="B125" s="832" t="s">
        <v>1587</v>
      </c>
      <c r="C125" s="832" t="s">
        <v>1593</v>
      </c>
      <c r="D125" s="833" t="s">
        <v>2222</v>
      </c>
      <c r="E125" s="834" t="s">
        <v>1606</v>
      </c>
      <c r="F125" s="832" t="s">
        <v>1588</v>
      </c>
      <c r="G125" s="832" t="s">
        <v>1622</v>
      </c>
      <c r="H125" s="832" t="s">
        <v>577</v>
      </c>
      <c r="I125" s="832" t="s">
        <v>1773</v>
      </c>
      <c r="J125" s="832" t="s">
        <v>1513</v>
      </c>
      <c r="K125" s="832" t="s">
        <v>1774</v>
      </c>
      <c r="L125" s="835">
        <v>603.72</v>
      </c>
      <c r="M125" s="835">
        <v>1207.44</v>
      </c>
      <c r="N125" s="832">
        <v>2</v>
      </c>
      <c r="O125" s="836">
        <v>1</v>
      </c>
      <c r="P125" s="835">
        <v>603.72</v>
      </c>
      <c r="Q125" s="837">
        <v>0.5</v>
      </c>
      <c r="R125" s="832">
        <v>1</v>
      </c>
      <c r="S125" s="837">
        <v>0.5</v>
      </c>
      <c r="T125" s="836">
        <v>0.5</v>
      </c>
      <c r="U125" s="838">
        <v>0.5</v>
      </c>
    </row>
    <row r="126" spans="1:21" ht="14.4" customHeight="1" x14ac:dyDescent="0.3">
      <c r="A126" s="831">
        <v>50</v>
      </c>
      <c r="B126" s="832" t="s">
        <v>1587</v>
      </c>
      <c r="C126" s="832" t="s">
        <v>1593</v>
      </c>
      <c r="D126" s="833" t="s">
        <v>2222</v>
      </c>
      <c r="E126" s="834" t="s">
        <v>1606</v>
      </c>
      <c r="F126" s="832" t="s">
        <v>1588</v>
      </c>
      <c r="G126" s="832" t="s">
        <v>1622</v>
      </c>
      <c r="H126" s="832" t="s">
        <v>577</v>
      </c>
      <c r="I126" s="832" t="s">
        <v>1867</v>
      </c>
      <c r="J126" s="832" t="s">
        <v>1868</v>
      </c>
      <c r="K126" s="832" t="s">
        <v>1387</v>
      </c>
      <c r="L126" s="835">
        <v>430.05</v>
      </c>
      <c r="M126" s="835">
        <v>430.05</v>
      </c>
      <c r="N126" s="832">
        <v>1</v>
      </c>
      <c r="O126" s="836">
        <v>0.5</v>
      </c>
      <c r="P126" s="835"/>
      <c r="Q126" s="837">
        <v>0</v>
      </c>
      <c r="R126" s="832"/>
      <c r="S126" s="837">
        <v>0</v>
      </c>
      <c r="T126" s="836"/>
      <c r="U126" s="838">
        <v>0</v>
      </c>
    </row>
    <row r="127" spans="1:21" ht="14.4" customHeight="1" x14ac:dyDescent="0.3">
      <c r="A127" s="831">
        <v>50</v>
      </c>
      <c r="B127" s="832" t="s">
        <v>1587</v>
      </c>
      <c r="C127" s="832" t="s">
        <v>1593</v>
      </c>
      <c r="D127" s="833" t="s">
        <v>2222</v>
      </c>
      <c r="E127" s="834" t="s">
        <v>1606</v>
      </c>
      <c r="F127" s="832" t="s">
        <v>1588</v>
      </c>
      <c r="G127" s="832" t="s">
        <v>1622</v>
      </c>
      <c r="H127" s="832" t="s">
        <v>608</v>
      </c>
      <c r="I127" s="832" t="s">
        <v>1388</v>
      </c>
      <c r="J127" s="832" t="s">
        <v>1386</v>
      </c>
      <c r="K127" s="832" t="s">
        <v>1389</v>
      </c>
      <c r="L127" s="835">
        <v>46.6</v>
      </c>
      <c r="M127" s="835">
        <v>46.6</v>
      </c>
      <c r="N127" s="832">
        <v>1</v>
      </c>
      <c r="O127" s="836">
        <v>0.5</v>
      </c>
      <c r="P127" s="835">
        <v>46.6</v>
      </c>
      <c r="Q127" s="837">
        <v>1</v>
      </c>
      <c r="R127" s="832">
        <v>1</v>
      </c>
      <c r="S127" s="837">
        <v>1</v>
      </c>
      <c r="T127" s="836">
        <v>0.5</v>
      </c>
      <c r="U127" s="838">
        <v>1</v>
      </c>
    </row>
    <row r="128" spans="1:21" ht="14.4" customHeight="1" x14ac:dyDescent="0.3">
      <c r="A128" s="831">
        <v>50</v>
      </c>
      <c r="B128" s="832" t="s">
        <v>1587</v>
      </c>
      <c r="C128" s="832" t="s">
        <v>1593</v>
      </c>
      <c r="D128" s="833" t="s">
        <v>2222</v>
      </c>
      <c r="E128" s="834" t="s">
        <v>1606</v>
      </c>
      <c r="F128" s="832" t="s">
        <v>1588</v>
      </c>
      <c r="G128" s="832" t="s">
        <v>1869</v>
      </c>
      <c r="H128" s="832" t="s">
        <v>608</v>
      </c>
      <c r="I128" s="832" t="s">
        <v>1870</v>
      </c>
      <c r="J128" s="832" t="s">
        <v>1392</v>
      </c>
      <c r="K128" s="832" t="s">
        <v>1871</v>
      </c>
      <c r="L128" s="835">
        <v>108.78</v>
      </c>
      <c r="M128" s="835">
        <v>326.34000000000003</v>
      </c>
      <c r="N128" s="832">
        <v>3</v>
      </c>
      <c r="O128" s="836">
        <v>0.5</v>
      </c>
      <c r="P128" s="835"/>
      <c r="Q128" s="837">
        <v>0</v>
      </c>
      <c r="R128" s="832"/>
      <c r="S128" s="837">
        <v>0</v>
      </c>
      <c r="T128" s="836"/>
      <c r="U128" s="838">
        <v>0</v>
      </c>
    </row>
    <row r="129" spans="1:21" ht="14.4" customHeight="1" x14ac:dyDescent="0.3">
      <c r="A129" s="831">
        <v>50</v>
      </c>
      <c r="B129" s="832" t="s">
        <v>1587</v>
      </c>
      <c r="C129" s="832" t="s">
        <v>1593</v>
      </c>
      <c r="D129" s="833" t="s">
        <v>2222</v>
      </c>
      <c r="E129" s="834" t="s">
        <v>1606</v>
      </c>
      <c r="F129" s="832" t="s">
        <v>1588</v>
      </c>
      <c r="G129" s="832" t="s">
        <v>1869</v>
      </c>
      <c r="H129" s="832" t="s">
        <v>608</v>
      </c>
      <c r="I129" s="832" t="s">
        <v>1391</v>
      </c>
      <c r="J129" s="832" t="s">
        <v>1392</v>
      </c>
      <c r="K129" s="832" t="s">
        <v>1393</v>
      </c>
      <c r="L129" s="835">
        <v>77.69</v>
      </c>
      <c r="M129" s="835">
        <v>932.28</v>
      </c>
      <c r="N129" s="832">
        <v>12</v>
      </c>
      <c r="O129" s="836">
        <v>2.5</v>
      </c>
      <c r="P129" s="835">
        <v>466.14</v>
      </c>
      <c r="Q129" s="837">
        <v>0.5</v>
      </c>
      <c r="R129" s="832">
        <v>6</v>
      </c>
      <c r="S129" s="837">
        <v>0.5</v>
      </c>
      <c r="T129" s="836">
        <v>0.5</v>
      </c>
      <c r="U129" s="838">
        <v>0.2</v>
      </c>
    </row>
    <row r="130" spans="1:21" ht="14.4" customHeight="1" x14ac:dyDescent="0.3">
      <c r="A130" s="831">
        <v>50</v>
      </c>
      <c r="B130" s="832" t="s">
        <v>1587</v>
      </c>
      <c r="C130" s="832" t="s">
        <v>1593</v>
      </c>
      <c r="D130" s="833" t="s">
        <v>2222</v>
      </c>
      <c r="E130" s="834" t="s">
        <v>1606</v>
      </c>
      <c r="F130" s="832" t="s">
        <v>1588</v>
      </c>
      <c r="G130" s="832" t="s">
        <v>1872</v>
      </c>
      <c r="H130" s="832" t="s">
        <v>608</v>
      </c>
      <c r="I130" s="832" t="s">
        <v>1873</v>
      </c>
      <c r="J130" s="832" t="s">
        <v>1874</v>
      </c>
      <c r="K130" s="832" t="s">
        <v>1875</v>
      </c>
      <c r="L130" s="835">
        <v>229.38</v>
      </c>
      <c r="M130" s="835">
        <v>458.76</v>
      </c>
      <c r="N130" s="832">
        <v>2</v>
      </c>
      <c r="O130" s="836">
        <v>1</v>
      </c>
      <c r="P130" s="835">
        <v>229.38</v>
      </c>
      <c r="Q130" s="837">
        <v>0.5</v>
      </c>
      <c r="R130" s="832">
        <v>1</v>
      </c>
      <c r="S130" s="837">
        <v>0.5</v>
      </c>
      <c r="T130" s="836">
        <v>0.5</v>
      </c>
      <c r="U130" s="838">
        <v>0.5</v>
      </c>
    </row>
    <row r="131" spans="1:21" ht="14.4" customHeight="1" x14ac:dyDescent="0.3">
      <c r="A131" s="831">
        <v>50</v>
      </c>
      <c r="B131" s="832" t="s">
        <v>1587</v>
      </c>
      <c r="C131" s="832" t="s">
        <v>1593</v>
      </c>
      <c r="D131" s="833" t="s">
        <v>2222</v>
      </c>
      <c r="E131" s="834" t="s">
        <v>1606</v>
      </c>
      <c r="F131" s="832" t="s">
        <v>1588</v>
      </c>
      <c r="G131" s="832" t="s">
        <v>1876</v>
      </c>
      <c r="H131" s="832" t="s">
        <v>577</v>
      </c>
      <c r="I131" s="832" t="s">
        <v>1877</v>
      </c>
      <c r="J131" s="832" t="s">
        <v>1878</v>
      </c>
      <c r="K131" s="832" t="s">
        <v>1879</v>
      </c>
      <c r="L131" s="835">
        <v>97.96</v>
      </c>
      <c r="M131" s="835">
        <v>195.92</v>
      </c>
      <c r="N131" s="832">
        <v>2</v>
      </c>
      <c r="O131" s="836">
        <v>1</v>
      </c>
      <c r="P131" s="835"/>
      <c r="Q131" s="837">
        <v>0</v>
      </c>
      <c r="R131" s="832"/>
      <c r="S131" s="837">
        <v>0</v>
      </c>
      <c r="T131" s="836"/>
      <c r="U131" s="838">
        <v>0</v>
      </c>
    </row>
    <row r="132" spans="1:21" ht="14.4" customHeight="1" x14ac:dyDescent="0.3">
      <c r="A132" s="831">
        <v>50</v>
      </c>
      <c r="B132" s="832" t="s">
        <v>1587</v>
      </c>
      <c r="C132" s="832" t="s">
        <v>1593</v>
      </c>
      <c r="D132" s="833" t="s">
        <v>2222</v>
      </c>
      <c r="E132" s="834" t="s">
        <v>1606</v>
      </c>
      <c r="F132" s="832" t="s">
        <v>1588</v>
      </c>
      <c r="G132" s="832" t="s">
        <v>1611</v>
      </c>
      <c r="H132" s="832" t="s">
        <v>577</v>
      </c>
      <c r="I132" s="832" t="s">
        <v>1612</v>
      </c>
      <c r="J132" s="832" t="s">
        <v>1613</v>
      </c>
      <c r="K132" s="832" t="s">
        <v>1505</v>
      </c>
      <c r="L132" s="835">
        <v>35.11</v>
      </c>
      <c r="M132" s="835">
        <v>175.55</v>
      </c>
      <c r="N132" s="832">
        <v>5</v>
      </c>
      <c r="O132" s="836">
        <v>1.5</v>
      </c>
      <c r="P132" s="835">
        <v>140.44</v>
      </c>
      <c r="Q132" s="837">
        <v>0.79999999999999993</v>
      </c>
      <c r="R132" s="832">
        <v>4</v>
      </c>
      <c r="S132" s="837">
        <v>0.8</v>
      </c>
      <c r="T132" s="836">
        <v>1</v>
      </c>
      <c r="U132" s="838">
        <v>0.66666666666666663</v>
      </c>
    </row>
    <row r="133" spans="1:21" ht="14.4" customHeight="1" x14ac:dyDescent="0.3">
      <c r="A133" s="831">
        <v>50</v>
      </c>
      <c r="B133" s="832" t="s">
        <v>1587</v>
      </c>
      <c r="C133" s="832" t="s">
        <v>1593</v>
      </c>
      <c r="D133" s="833" t="s">
        <v>2222</v>
      </c>
      <c r="E133" s="834" t="s">
        <v>1606</v>
      </c>
      <c r="F133" s="832" t="s">
        <v>1588</v>
      </c>
      <c r="G133" s="832" t="s">
        <v>1611</v>
      </c>
      <c r="H133" s="832" t="s">
        <v>608</v>
      </c>
      <c r="I133" s="832" t="s">
        <v>1880</v>
      </c>
      <c r="J133" s="832" t="s">
        <v>1354</v>
      </c>
      <c r="K133" s="832" t="s">
        <v>1735</v>
      </c>
      <c r="L133" s="835">
        <v>234.07</v>
      </c>
      <c r="M133" s="835">
        <v>702.21</v>
      </c>
      <c r="N133" s="832">
        <v>3</v>
      </c>
      <c r="O133" s="836">
        <v>2</v>
      </c>
      <c r="P133" s="835">
        <v>702.21</v>
      </c>
      <c r="Q133" s="837">
        <v>1</v>
      </c>
      <c r="R133" s="832">
        <v>3</v>
      </c>
      <c r="S133" s="837">
        <v>1</v>
      </c>
      <c r="T133" s="836">
        <v>2</v>
      </c>
      <c r="U133" s="838">
        <v>1</v>
      </c>
    </row>
    <row r="134" spans="1:21" ht="14.4" customHeight="1" x14ac:dyDescent="0.3">
      <c r="A134" s="831">
        <v>50</v>
      </c>
      <c r="B134" s="832" t="s">
        <v>1587</v>
      </c>
      <c r="C134" s="832" t="s">
        <v>1593</v>
      </c>
      <c r="D134" s="833" t="s">
        <v>2222</v>
      </c>
      <c r="E134" s="834" t="s">
        <v>1606</v>
      </c>
      <c r="F134" s="832" t="s">
        <v>1588</v>
      </c>
      <c r="G134" s="832" t="s">
        <v>1611</v>
      </c>
      <c r="H134" s="832" t="s">
        <v>608</v>
      </c>
      <c r="I134" s="832" t="s">
        <v>1356</v>
      </c>
      <c r="J134" s="832" t="s">
        <v>1354</v>
      </c>
      <c r="K134" s="832" t="s">
        <v>732</v>
      </c>
      <c r="L134" s="835">
        <v>117.03</v>
      </c>
      <c r="M134" s="835">
        <v>234.06</v>
      </c>
      <c r="N134" s="832">
        <v>2</v>
      </c>
      <c r="O134" s="836">
        <v>1.5</v>
      </c>
      <c r="P134" s="835"/>
      <c r="Q134" s="837">
        <v>0</v>
      </c>
      <c r="R134" s="832"/>
      <c r="S134" s="837">
        <v>0</v>
      </c>
      <c r="T134" s="836"/>
      <c r="U134" s="838">
        <v>0</v>
      </c>
    </row>
    <row r="135" spans="1:21" ht="14.4" customHeight="1" x14ac:dyDescent="0.3">
      <c r="A135" s="831">
        <v>50</v>
      </c>
      <c r="B135" s="832" t="s">
        <v>1587</v>
      </c>
      <c r="C135" s="832" t="s">
        <v>1593</v>
      </c>
      <c r="D135" s="833" t="s">
        <v>2222</v>
      </c>
      <c r="E135" s="834" t="s">
        <v>1606</v>
      </c>
      <c r="F135" s="832" t="s">
        <v>1588</v>
      </c>
      <c r="G135" s="832" t="s">
        <v>1611</v>
      </c>
      <c r="H135" s="832" t="s">
        <v>608</v>
      </c>
      <c r="I135" s="832" t="s">
        <v>1353</v>
      </c>
      <c r="J135" s="832" t="s">
        <v>1354</v>
      </c>
      <c r="K135" s="832" t="s">
        <v>1355</v>
      </c>
      <c r="L135" s="835">
        <v>17.559999999999999</v>
      </c>
      <c r="M135" s="835">
        <v>17.559999999999999</v>
      </c>
      <c r="N135" s="832">
        <v>1</v>
      </c>
      <c r="O135" s="836">
        <v>0.5</v>
      </c>
      <c r="P135" s="835">
        <v>17.559999999999999</v>
      </c>
      <c r="Q135" s="837">
        <v>1</v>
      </c>
      <c r="R135" s="832">
        <v>1</v>
      </c>
      <c r="S135" s="837">
        <v>1</v>
      </c>
      <c r="T135" s="836">
        <v>0.5</v>
      </c>
      <c r="U135" s="838">
        <v>1</v>
      </c>
    </row>
    <row r="136" spans="1:21" ht="14.4" customHeight="1" x14ac:dyDescent="0.3">
      <c r="A136" s="831">
        <v>50</v>
      </c>
      <c r="B136" s="832" t="s">
        <v>1587</v>
      </c>
      <c r="C136" s="832" t="s">
        <v>1593</v>
      </c>
      <c r="D136" s="833" t="s">
        <v>2222</v>
      </c>
      <c r="E136" s="834" t="s">
        <v>1606</v>
      </c>
      <c r="F136" s="832" t="s">
        <v>1588</v>
      </c>
      <c r="G136" s="832" t="s">
        <v>1611</v>
      </c>
      <c r="H136" s="832" t="s">
        <v>608</v>
      </c>
      <c r="I136" s="832" t="s">
        <v>1504</v>
      </c>
      <c r="J136" s="832" t="s">
        <v>1354</v>
      </c>
      <c r="K136" s="832" t="s">
        <v>1505</v>
      </c>
      <c r="L136" s="835">
        <v>35.11</v>
      </c>
      <c r="M136" s="835">
        <v>245.76999999999998</v>
      </c>
      <c r="N136" s="832">
        <v>7</v>
      </c>
      <c r="O136" s="836">
        <v>2</v>
      </c>
      <c r="P136" s="835">
        <v>210.66</v>
      </c>
      <c r="Q136" s="837">
        <v>0.85714285714285721</v>
      </c>
      <c r="R136" s="832">
        <v>6</v>
      </c>
      <c r="S136" s="837">
        <v>0.8571428571428571</v>
      </c>
      <c r="T136" s="836">
        <v>1.5</v>
      </c>
      <c r="U136" s="838">
        <v>0.75</v>
      </c>
    </row>
    <row r="137" spans="1:21" ht="14.4" customHeight="1" x14ac:dyDescent="0.3">
      <c r="A137" s="831">
        <v>50</v>
      </c>
      <c r="B137" s="832" t="s">
        <v>1587</v>
      </c>
      <c r="C137" s="832" t="s">
        <v>1593</v>
      </c>
      <c r="D137" s="833" t="s">
        <v>2222</v>
      </c>
      <c r="E137" s="834" t="s">
        <v>1606</v>
      </c>
      <c r="F137" s="832" t="s">
        <v>1588</v>
      </c>
      <c r="G137" s="832" t="s">
        <v>1653</v>
      </c>
      <c r="H137" s="832" t="s">
        <v>577</v>
      </c>
      <c r="I137" s="832" t="s">
        <v>1654</v>
      </c>
      <c r="J137" s="832" t="s">
        <v>1655</v>
      </c>
      <c r="K137" s="832" t="s">
        <v>778</v>
      </c>
      <c r="L137" s="835">
        <v>0</v>
      </c>
      <c r="M137" s="835">
        <v>0</v>
      </c>
      <c r="N137" s="832">
        <v>1</v>
      </c>
      <c r="O137" s="836">
        <v>1</v>
      </c>
      <c r="P137" s="835">
        <v>0</v>
      </c>
      <c r="Q137" s="837"/>
      <c r="R137" s="832">
        <v>1</v>
      </c>
      <c r="S137" s="837">
        <v>1</v>
      </c>
      <c r="T137" s="836">
        <v>1</v>
      </c>
      <c r="U137" s="838">
        <v>1</v>
      </c>
    </row>
    <row r="138" spans="1:21" ht="14.4" customHeight="1" x14ac:dyDescent="0.3">
      <c r="A138" s="831">
        <v>50</v>
      </c>
      <c r="B138" s="832" t="s">
        <v>1587</v>
      </c>
      <c r="C138" s="832" t="s">
        <v>1593</v>
      </c>
      <c r="D138" s="833" t="s">
        <v>2222</v>
      </c>
      <c r="E138" s="834" t="s">
        <v>1606</v>
      </c>
      <c r="F138" s="832" t="s">
        <v>1588</v>
      </c>
      <c r="G138" s="832" t="s">
        <v>1881</v>
      </c>
      <c r="H138" s="832" t="s">
        <v>577</v>
      </c>
      <c r="I138" s="832" t="s">
        <v>1882</v>
      </c>
      <c r="J138" s="832" t="s">
        <v>1883</v>
      </c>
      <c r="K138" s="832" t="s">
        <v>732</v>
      </c>
      <c r="L138" s="835">
        <v>317.98</v>
      </c>
      <c r="M138" s="835">
        <v>317.98</v>
      </c>
      <c r="N138" s="832">
        <v>1</v>
      </c>
      <c r="O138" s="836">
        <v>0.5</v>
      </c>
      <c r="P138" s="835"/>
      <c r="Q138" s="837">
        <v>0</v>
      </c>
      <c r="R138" s="832"/>
      <c r="S138" s="837">
        <v>0</v>
      </c>
      <c r="T138" s="836"/>
      <c r="U138" s="838">
        <v>0</v>
      </c>
    </row>
    <row r="139" spans="1:21" ht="14.4" customHeight="1" x14ac:dyDescent="0.3">
      <c r="A139" s="831">
        <v>50</v>
      </c>
      <c r="B139" s="832" t="s">
        <v>1587</v>
      </c>
      <c r="C139" s="832" t="s">
        <v>1593</v>
      </c>
      <c r="D139" s="833" t="s">
        <v>2222</v>
      </c>
      <c r="E139" s="834" t="s">
        <v>1606</v>
      </c>
      <c r="F139" s="832" t="s">
        <v>1588</v>
      </c>
      <c r="G139" s="832" t="s">
        <v>1884</v>
      </c>
      <c r="H139" s="832" t="s">
        <v>608</v>
      </c>
      <c r="I139" s="832" t="s">
        <v>1885</v>
      </c>
      <c r="J139" s="832" t="s">
        <v>1003</v>
      </c>
      <c r="K139" s="832" t="s">
        <v>1004</v>
      </c>
      <c r="L139" s="835">
        <v>132</v>
      </c>
      <c r="M139" s="835">
        <v>396</v>
      </c>
      <c r="N139" s="832">
        <v>3</v>
      </c>
      <c r="O139" s="836">
        <v>0.5</v>
      </c>
      <c r="P139" s="835">
        <v>396</v>
      </c>
      <c r="Q139" s="837">
        <v>1</v>
      </c>
      <c r="R139" s="832">
        <v>3</v>
      </c>
      <c r="S139" s="837">
        <v>1</v>
      </c>
      <c r="T139" s="836">
        <v>0.5</v>
      </c>
      <c r="U139" s="838">
        <v>1</v>
      </c>
    </row>
    <row r="140" spans="1:21" ht="14.4" customHeight="1" x14ac:dyDescent="0.3">
      <c r="A140" s="831">
        <v>50</v>
      </c>
      <c r="B140" s="832" t="s">
        <v>1587</v>
      </c>
      <c r="C140" s="832" t="s">
        <v>1593</v>
      </c>
      <c r="D140" s="833" t="s">
        <v>2222</v>
      </c>
      <c r="E140" s="834" t="s">
        <v>1606</v>
      </c>
      <c r="F140" s="832" t="s">
        <v>1588</v>
      </c>
      <c r="G140" s="832" t="s">
        <v>1670</v>
      </c>
      <c r="H140" s="832" t="s">
        <v>577</v>
      </c>
      <c r="I140" s="832" t="s">
        <v>1886</v>
      </c>
      <c r="J140" s="832" t="s">
        <v>1672</v>
      </c>
      <c r="K140" s="832" t="s">
        <v>1887</v>
      </c>
      <c r="L140" s="835">
        <v>47.46</v>
      </c>
      <c r="M140" s="835">
        <v>94.92</v>
      </c>
      <c r="N140" s="832">
        <v>2</v>
      </c>
      <c r="O140" s="836">
        <v>0.5</v>
      </c>
      <c r="P140" s="835"/>
      <c r="Q140" s="837">
        <v>0</v>
      </c>
      <c r="R140" s="832"/>
      <c r="S140" s="837">
        <v>0</v>
      </c>
      <c r="T140" s="836"/>
      <c r="U140" s="838">
        <v>0</v>
      </c>
    </row>
    <row r="141" spans="1:21" ht="14.4" customHeight="1" x14ac:dyDescent="0.3">
      <c r="A141" s="831">
        <v>50</v>
      </c>
      <c r="B141" s="832" t="s">
        <v>1587</v>
      </c>
      <c r="C141" s="832" t="s">
        <v>1593</v>
      </c>
      <c r="D141" s="833" t="s">
        <v>2222</v>
      </c>
      <c r="E141" s="834" t="s">
        <v>1606</v>
      </c>
      <c r="F141" s="832" t="s">
        <v>1588</v>
      </c>
      <c r="G141" s="832" t="s">
        <v>1674</v>
      </c>
      <c r="H141" s="832" t="s">
        <v>577</v>
      </c>
      <c r="I141" s="832" t="s">
        <v>1888</v>
      </c>
      <c r="J141" s="832" t="s">
        <v>682</v>
      </c>
      <c r="K141" s="832" t="s">
        <v>1889</v>
      </c>
      <c r="L141" s="835">
        <v>273.33</v>
      </c>
      <c r="M141" s="835">
        <v>1639.98</v>
      </c>
      <c r="N141" s="832">
        <v>6</v>
      </c>
      <c r="O141" s="836">
        <v>4</v>
      </c>
      <c r="P141" s="835">
        <v>1093.32</v>
      </c>
      <c r="Q141" s="837">
        <v>0.66666666666666663</v>
      </c>
      <c r="R141" s="832">
        <v>4</v>
      </c>
      <c r="S141" s="837">
        <v>0.66666666666666663</v>
      </c>
      <c r="T141" s="836">
        <v>3</v>
      </c>
      <c r="U141" s="838">
        <v>0.75</v>
      </c>
    </row>
    <row r="142" spans="1:21" ht="14.4" customHeight="1" x14ac:dyDescent="0.3">
      <c r="A142" s="831">
        <v>50</v>
      </c>
      <c r="B142" s="832" t="s">
        <v>1587</v>
      </c>
      <c r="C142" s="832" t="s">
        <v>1593</v>
      </c>
      <c r="D142" s="833" t="s">
        <v>2222</v>
      </c>
      <c r="E142" s="834" t="s">
        <v>1606</v>
      </c>
      <c r="F142" s="832" t="s">
        <v>1588</v>
      </c>
      <c r="G142" s="832" t="s">
        <v>1680</v>
      </c>
      <c r="H142" s="832" t="s">
        <v>608</v>
      </c>
      <c r="I142" s="832" t="s">
        <v>1890</v>
      </c>
      <c r="J142" s="832" t="s">
        <v>725</v>
      </c>
      <c r="K142" s="832" t="s">
        <v>1777</v>
      </c>
      <c r="L142" s="835">
        <v>42.51</v>
      </c>
      <c r="M142" s="835">
        <v>85.02</v>
      </c>
      <c r="N142" s="832">
        <v>2</v>
      </c>
      <c r="O142" s="836">
        <v>1</v>
      </c>
      <c r="P142" s="835">
        <v>42.51</v>
      </c>
      <c r="Q142" s="837">
        <v>0.5</v>
      </c>
      <c r="R142" s="832">
        <v>1</v>
      </c>
      <c r="S142" s="837">
        <v>0.5</v>
      </c>
      <c r="T142" s="836">
        <v>0.5</v>
      </c>
      <c r="U142" s="838">
        <v>0.5</v>
      </c>
    </row>
    <row r="143" spans="1:21" ht="14.4" customHeight="1" x14ac:dyDescent="0.3">
      <c r="A143" s="831">
        <v>50</v>
      </c>
      <c r="B143" s="832" t="s">
        <v>1587</v>
      </c>
      <c r="C143" s="832" t="s">
        <v>1593</v>
      </c>
      <c r="D143" s="833" t="s">
        <v>2222</v>
      </c>
      <c r="E143" s="834" t="s">
        <v>1606</v>
      </c>
      <c r="F143" s="832" t="s">
        <v>1588</v>
      </c>
      <c r="G143" s="832" t="s">
        <v>1680</v>
      </c>
      <c r="H143" s="832" t="s">
        <v>577</v>
      </c>
      <c r="I143" s="832" t="s">
        <v>1775</v>
      </c>
      <c r="J143" s="832" t="s">
        <v>1776</v>
      </c>
      <c r="K143" s="832" t="s">
        <v>1777</v>
      </c>
      <c r="L143" s="835">
        <v>42.51</v>
      </c>
      <c r="M143" s="835">
        <v>85.02</v>
      </c>
      <c r="N143" s="832">
        <v>2</v>
      </c>
      <c r="O143" s="836">
        <v>0.5</v>
      </c>
      <c r="P143" s="835"/>
      <c r="Q143" s="837">
        <v>0</v>
      </c>
      <c r="R143" s="832"/>
      <c r="S143" s="837">
        <v>0</v>
      </c>
      <c r="T143" s="836"/>
      <c r="U143" s="838">
        <v>0</v>
      </c>
    </row>
    <row r="144" spans="1:21" ht="14.4" customHeight="1" x14ac:dyDescent="0.3">
      <c r="A144" s="831">
        <v>50</v>
      </c>
      <c r="B144" s="832" t="s">
        <v>1587</v>
      </c>
      <c r="C144" s="832" t="s">
        <v>1593</v>
      </c>
      <c r="D144" s="833" t="s">
        <v>2222</v>
      </c>
      <c r="E144" s="834" t="s">
        <v>1606</v>
      </c>
      <c r="F144" s="832" t="s">
        <v>1588</v>
      </c>
      <c r="G144" s="832" t="s">
        <v>1891</v>
      </c>
      <c r="H144" s="832" t="s">
        <v>608</v>
      </c>
      <c r="I144" s="832" t="s">
        <v>1892</v>
      </c>
      <c r="J144" s="832" t="s">
        <v>1893</v>
      </c>
      <c r="K144" s="832" t="s">
        <v>1894</v>
      </c>
      <c r="L144" s="835">
        <v>20.83</v>
      </c>
      <c r="M144" s="835">
        <v>20.83</v>
      </c>
      <c r="N144" s="832">
        <v>1</v>
      </c>
      <c r="O144" s="836">
        <v>1</v>
      </c>
      <c r="P144" s="835">
        <v>20.83</v>
      </c>
      <c r="Q144" s="837">
        <v>1</v>
      </c>
      <c r="R144" s="832">
        <v>1</v>
      </c>
      <c r="S144" s="837">
        <v>1</v>
      </c>
      <c r="T144" s="836">
        <v>1</v>
      </c>
      <c r="U144" s="838">
        <v>1</v>
      </c>
    </row>
    <row r="145" spans="1:21" ht="14.4" customHeight="1" x14ac:dyDescent="0.3">
      <c r="A145" s="831">
        <v>50</v>
      </c>
      <c r="B145" s="832" t="s">
        <v>1587</v>
      </c>
      <c r="C145" s="832" t="s">
        <v>1593</v>
      </c>
      <c r="D145" s="833" t="s">
        <v>2222</v>
      </c>
      <c r="E145" s="834" t="s">
        <v>1606</v>
      </c>
      <c r="F145" s="832" t="s">
        <v>1588</v>
      </c>
      <c r="G145" s="832" t="s">
        <v>1895</v>
      </c>
      <c r="H145" s="832" t="s">
        <v>577</v>
      </c>
      <c r="I145" s="832" t="s">
        <v>1896</v>
      </c>
      <c r="J145" s="832" t="s">
        <v>1897</v>
      </c>
      <c r="K145" s="832" t="s">
        <v>1898</v>
      </c>
      <c r="L145" s="835">
        <v>101.72</v>
      </c>
      <c r="M145" s="835">
        <v>203.44</v>
      </c>
      <c r="N145" s="832">
        <v>2</v>
      </c>
      <c r="O145" s="836">
        <v>1.5</v>
      </c>
      <c r="P145" s="835">
        <v>101.72</v>
      </c>
      <c r="Q145" s="837">
        <v>0.5</v>
      </c>
      <c r="R145" s="832">
        <v>1</v>
      </c>
      <c r="S145" s="837">
        <v>0.5</v>
      </c>
      <c r="T145" s="836">
        <v>0.5</v>
      </c>
      <c r="U145" s="838">
        <v>0.33333333333333331</v>
      </c>
    </row>
    <row r="146" spans="1:21" ht="14.4" customHeight="1" x14ac:dyDescent="0.3">
      <c r="A146" s="831">
        <v>50</v>
      </c>
      <c r="B146" s="832" t="s">
        <v>1587</v>
      </c>
      <c r="C146" s="832" t="s">
        <v>1593</v>
      </c>
      <c r="D146" s="833" t="s">
        <v>2222</v>
      </c>
      <c r="E146" s="834" t="s">
        <v>1606</v>
      </c>
      <c r="F146" s="832" t="s">
        <v>1588</v>
      </c>
      <c r="G146" s="832" t="s">
        <v>1899</v>
      </c>
      <c r="H146" s="832" t="s">
        <v>577</v>
      </c>
      <c r="I146" s="832" t="s">
        <v>1900</v>
      </c>
      <c r="J146" s="832" t="s">
        <v>1901</v>
      </c>
      <c r="K146" s="832" t="s">
        <v>1902</v>
      </c>
      <c r="L146" s="835">
        <v>0</v>
      </c>
      <c r="M146" s="835">
        <v>0</v>
      </c>
      <c r="N146" s="832">
        <v>1</v>
      </c>
      <c r="O146" s="836">
        <v>1</v>
      </c>
      <c r="P146" s="835">
        <v>0</v>
      </c>
      <c r="Q146" s="837"/>
      <c r="R146" s="832">
        <v>1</v>
      </c>
      <c r="S146" s="837">
        <v>1</v>
      </c>
      <c r="T146" s="836">
        <v>1</v>
      </c>
      <c r="U146" s="838">
        <v>1</v>
      </c>
    </row>
    <row r="147" spans="1:21" ht="14.4" customHeight="1" x14ac:dyDescent="0.3">
      <c r="A147" s="831">
        <v>50</v>
      </c>
      <c r="B147" s="832" t="s">
        <v>1587</v>
      </c>
      <c r="C147" s="832" t="s">
        <v>1593</v>
      </c>
      <c r="D147" s="833" t="s">
        <v>2222</v>
      </c>
      <c r="E147" s="834" t="s">
        <v>1606</v>
      </c>
      <c r="F147" s="832" t="s">
        <v>1588</v>
      </c>
      <c r="G147" s="832" t="s">
        <v>1903</v>
      </c>
      <c r="H147" s="832" t="s">
        <v>577</v>
      </c>
      <c r="I147" s="832" t="s">
        <v>1904</v>
      </c>
      <c r="J147" s="832" t="s">
        <v>1905</v>
      </c>
      <c r="K147" s="832" t="s">
        <v>1906</v>
      </c>
      <c r="L147" s="835">
        <v>51.71</v>
      </c>
      <c r="M147" s="835">
        <v>51.71</v>
      </c>
      <c r="N147" s="832">
        <v>1</v>
      </c>
      <c r="O147" s="836">
        <v>0.5</v>
      </c>
      <c r="P147" s="835"/>
      <c r="Q147" s="837">
        <v>0</v>
      </c>
      <c r="R147" s="832"/>
      <c r="S147" s="837">
        <v>0</v>
      </c>
      <c r="T147" s="836"/>
      <c r="U147" s="838">
        <v>0</v>
      </c>
    </row>
    <row r="148" spans="1:21" ht="14.4" customHeight="1" x14ac:dyDescent="0.3">
      <c r="A148" s="831">
        <v>50</v>
      </c>
      <c r="B148" s="832" t="s">
        <v>1587</v>
      </c>
      <c r="C148" s="832" t="s">
        <v>1593</v>
      </c>
      <c r="D148" s="833" t="s">
        <v>2222</v>
      </c>
      <c r="E148" s="834" t="s">
        <v>1606</v>
      </c>
      <c r="F148" s="832" t="s">
        <v>1588</v>
      </c>
      <c r="G148" s="832" t="s">
        <v>1629</v>
      </c>
      <c r="H148" s="832" t="s">
        <v>608</v>
      </c>
      <c r="I148" s="832" t="s">
        <v>1325</v>
      </c>
      <c r="J148" s="832" t="s">
        <v>1326</v>
      </c>
      <c r="K148" s="832" t="s">
        <v>1327</v>
      </c>
      <c r="L148" s="835">
        <v>93.43</v>
      </c>
      <c r="M148" s="835">
        <v>186.86</v>
      </c>
      <c r="N148" s="832">
        <v>2</v>
      </c>
      <c r="O148" s="836">
        <v>1</v>
      </c>
      <c r="P148" s="835"/>
      <c r="Q148" s="837">
        <v>0</v>
      </c>
      <c r="R148" s="832"/>
      <c r="S148" s="837">
        <v>0</v>
      </c>
      <c r="T148" s="836"/>
      <c r="U148" s="838">
        <v>0</v>
      </c>
    </row>
    <row r="149" spans="1:21" ht="14.4" customHeight="1" x14ac:dyDescent="0.3">
      <c r="A149" s="831">
        <v>50</v>
      </c>
      <c r="B149" s="832" t="s">
        <v>1587</v>
      </c>
      <c r="C149" s="832" t="s">
        <v>1593</v>
      </c>
      <c r="D149" s="833" t="s">
        <v>2222</v>
      </c>
      <c r="E149" s="834" t="s">
        <v>1606</v>
      </c>
      <c r="F149" s="832" t="s">
        <v>1588</v>
      </c>
      <c r="G149" s="832" t="s">
        <v>1629</v>
      </c>
      <c r="H149" s="832" t="s">
        <v>608</v>
      </c>
      <c r="I149" s="832" t="s">
        <v>1328</v>
      </c>
      <c r="J149" s="832" t="s">
        <v>1326</v>
      </c>
      <c r="K149" s="832" t="s">
        <v>1329</v>
      </c>
      <c r="L149" s="835">
        <v>186.87</v>
      </c>
      <c r="M149" s="835">
        <v>934.35</v>
      </c>
      <c r="N149" s="832">
        <v>5</v>
      </c>
      <c r="O149" s="836">
        <v>2</v>
      </c>
      <c r="P149" s="835">
        <v>934.35</v>
      </c>
      <c r="Q149" s="837">
        <v>1</v>
      </c>
      <c r="R149" s="832">
        <v>5</v>
      </c>
      <c r="S149" s="837">
        <v>1</v>
      </c>
      <c r="T149" s="836">
        <v>2</v>
      </c>
      <c r="U149" s="838">
        <v>1</v>
      </c>
    </row>
    <row r="150" spans="1:21" ht="14.4" customHeight="1" x14ac:dyDescent="0.3">
      <c r="A150" s="831">
        <v>50</v>
      </c>
      <c r="B150" s="832" t="s">
        <v>1587</v>
      </c>
      <c r="C150" s="832" t="s">
        <v>1593</v>
      </c>
      <c r="D150" s="833" t="s">
        <v>2222</v>
      </c>
      <c r="E150" s="834" t="s">
        <v>1606</v>
      </c>
      <c r="F150" s="832" t="s">
        <v>1588</v>
      </c>
      <c r="G150" s="832" t="s">
        <v>1630</v>
      </c>
      <c r="H150" s="832" t="s">
        <v>577</v>
      </c>
      <c r="I150" s="832" t="s">
        <v>1907</v>
      </c>
      <c r="J150" s="832" t="s">
        <v>735</v>
      </c>
      <c r="K150" s="832" t="s">
        <v>1908</v>
      </c>
      <c r="L150" s="835">
        <v>52.75</v>
      </c>
      <c r="M150" s="835">
        <v>211</v>
      </c>
      <c r="N150" s="832">
        <v>4</v>
      </c>
      <c r="O150" s="836">
        <v>2</v>
      </c>
      <c r="P150" s="835">
        <v>105.5</v>
      </c>
      <c r="Q150" s="837">
        <v>0.5</v>
      </c>
      <c r="R150" s="832">
        <v>2</v>
      </c>
      <c r="S150" s="837">
        <v>0.5</v>
      </c>
      <c r="T150" s="836">
        <v>1</v>
      </c>
      <c r="U150" s="838">
        <v>0.5</v>
      </c>
    </row>
    <row r="151" spans="1:21" ht="14.4" customHeight="1" x14ac:dyDescent="0.3">
      <c r="A151" s="831">
        <v>50</v>
      </c>
      <c r="B151" s="832" t="s">
        <v>1587</v>
      </c>
      <c r="C151" s="832" t="s">
        <v>1593</v>
      </c>
      <c r="D151" s="833" t="s">
        <v>2222</v>
      </c>
      <c r="E151" s="834" t="s">
        <v>1606</v>
      </c>
      <c r="F151" s="832" t="s">
        <v>1588</v>
      </c>
      <c r="G151" s="832" t="s">
        <v>1630</v>
      </c>
      <c r="H151" s="832" t="s">
        <v>577</v>
      </c>
      <c r="I151" s="832" t="s">
        <v>1815</v>
      </c>
      <c r="J151" s="832" t="s">
        <v>628</v>
      </c>
      <c r="K151" s="832" t="s">
        <v>1816</v>
      </c>
      <c r="L151" s="835">
        <v>10.55</v>
      </c>
      <c r="M151" s="835">
        <v>10.55</v>
      </c>
      <c r="N151" s="832">
        <v>1</v>
      </c>
      <c r="O151" s="836">
        <v>0.5</v>
      </c>
      <c r="P151" s="835"/>
      <c r="Q151" s="837">
        <v>0</v>
      </c>
      <c r="R151" s="832"/>
      <c r="S151" s="837">
        <v>0</v>
      </c>
      <c r="T151" s="836"/>
      <c r="U151" s="838">
        <v>0</v>
      </c>
    </row>
    <row r="152" spans="1:21" ht="14.4" customHeight="1" x14ac:dyDescent="0.3">
      <c r="A152" s="831">
        <v>50</v>
      </c>
      <c r="B152" s="832" t="s">
        <v>1587</v>
      </c>
      <c r="C152" s="832" t="s">
        <v>1593</v>
      </c>
      <c r="D152" s="833" t="s">
        <v>2222</v>
      </c>
      <c r="E152" s="834" t="s">
        <v>1606</v>
      </c>
      <c r="F152" s="832" t="s">
        <v>1588</v>
      </c>
      <c r="G152" s="832" t="s">
        <v>1630</v>
      </c>
      <c r="H152" s="832" t="s">
        <v>577</v>
      </c>
      <c r="I152" s="832" t="s">
        <v>1909</v>
      </c>
      <c r="J152" s="832" t="s">
        <v>1910</v>
      </c>
      <c r="K152" s="832" t="s">
        <v>1911</v>
      </c>
      <c r="L152" s="835">
        <v>52.75</v>
      </c>
      <c r="M152" s="835">
        <v>158.25</v>
      </c>
      <c r="N152" s="832">
        <v>3</v>
      </c>
      <c r="O152" s="836">
        <v>1.5</v>
      </c>
      <c r="P152" s="835">
        <v>105.5</v>
      </c>
      <c r="Q152" s="837">
        <v>0.66666666666666663</v>
      </c>
      <c r="R152" s="832">
        <v>2</v>
      </c>
      <c r="S152" s="837">
        <v>0.66666666666666663</v>
      </c>
      <c r="T152" s="836">
        <v>1</v>
      </c>
      <c r="U152" s="838">
        <v>0.66666666666666663</v>
      </c>
    </row>
    <row r="153" spans="1:21" ht="14.4" customHeight="1" x14ac:dyDescent="0.3">
      <c r="A153" s="831">
        <v>50</v>
      </c>
      <c r="B153" s="832" t="s">
        <v>1587</v>
      </c>
      <c r="C153" s="832" t="s">
        <v>1593</v>
      </c>
      <c r="D153" s="833" t="s">
        <v>2222</v>
      </c>
      <c r="E153" s="834" t="s">
        <v>1606</v>
      </c>
      <c r="F153" s="832" t="s">
        <v>1588</v>
      </c>
      <c r="G153" s="832" t="s">
        <v>1630</v>
      </c>
      <c r="H153" s="832" t="s">
        <v>577</v>
      </c>
      <c r="I153" s="832" t="s">
        <v>1912</v>
      </c>
      <c r="J153" s="832" t="s">
        <v>1910</v>
      </c>
      <c r="K153" s="832" t="s">
        <v>1913</v>
      </c>
      <c r="L153" s="835">
        <v>31.65</v>
      </c>
      <c r="M153" s="835">
        <v>63.3</v>
      </c>
      <c r="N153" s="832">
        <v>2</v>
      </c>
      <c r="O153" s="836">
        <v>1</v>
      </c>
      <c r="P153" s="835">
        <v>63.3</v>
      </c>
      <c r="Q153" s="837">
        <v>1</v>
      </c>
      <c r="R153" s="832">
        <v>2</v>
      </c>
      <c r="S153" s="837">
        <v>1</v>
      </c>
      <c r="T153" s="836">
        <v>1</v>
      </c>
      <c r="U153" s="838">
        <v>1</v>
      </c>
    </row>
    <row r="154" spans="1:21" ht="14.4" customHeight="1" x14ac:dyDescent="0.3">
      <c r="A154" s="831">
        <v>50</v>
      </c>
      <c r="B154" s="832" t="s">
        <v>1587</v>
      </c>
      <c r="C154" s="832" t="s">
        <v>1593</v>
      </c>
      <c r="D154" s="833" t="s">
        <v>2222</v>
      </c>
      <c r="E154" s="834" t="s">
        <v>1606</v>
      </c>
      <c r="F154" s="832" t="s">
        <v>1588</v>
      </c>
      <c r="G154" s="832" t="s">
        <v>1630</v>
      </c>
      <c r="H154" s="832" t="s">
        <v>577</v>
      </c>
      <c r="I154" s="832" t="s">
        <v>1631</v>
      </c>
      <c r="J154" s="832" t="s">
        <v>628</v>
      </c>
      <c r="K154" s="832" t="s">
        <v>1632</v>
      </c>
      <c r="L154" s="835">
        <v>0</v>
      </c>
      <c r="M154" s="835">
        <v>0</v>
      </c>
      <c r="N154" s="832">
        <v>1</v>
      </c>
      <c r="O154" s="836">
        <v>1</v>
      </c>
      <c r="P154" s="835"/>
      <c r="Q154" s="837"/>
      <c r="R154" s="832"/>
      <c r="S154" s="837">
        <v>0</v>
      </c>
      <c r="T154" s="836"/>
      <c r="U154" s="838">
        <v>0</v>
      </c>
    </row>
    <row r="155" spans="1:21" ht="14.4" customHeight="1" x14ac:dyDescent="0.3">
      <c r="A155" s="831">
        <v>50</v>
      </c>
      <c r="B155" s="832" t="s">
        <v>1587</v>
      </c>
      <c r="C155" s="832" t="s">
        <v>1593</v>
      </c>
      <c r="D155" s="833" t="s">
        <v>2222</v>
      </c>
      <c r="E155" s="834" t="s">
        <v>1606</v>
      </c>
      <c r="F155" s="832" t="s">
        <v>1588</v>
      </c>
      <c r="G155" s="832" t="s">
        <v>1914</v>
      </c>
      <c r="H155" s="832" t="s">
        <v>577</v>
      </c>
      <c r="I155" s="832" t="s">
        <v>1915</v>
      </c>
      <c r="J155" s="832" t="s">
        <v>1916</v>
      </c>
      <c r="K155" s="832" t="s">
        <v>1917</v>
      </c>
      <c r="L155" s="835">
        <v>64.5</v>
      </c>
      <c r="M155" s="835">
        <v>129</v>
      </c>
      <c r="N155" s="832">
        <v>2</v>
      </c>
      <c r="O155" s="836">
        <v>1</v>
      </c>
      <c r="P155" s="835">
        <v>129</v>
      </c>
      <c r="Q155" s="837">
        <v>1</v>
      </c>
      <c r="R155" s="832">
        <v>2</v>
      </c>
      <c r="S155" s="837">
        <v>1</v>
      </c>
      <c r="T155" s="836">
        <v>1</v>
      </c>
      <c r="U155" s="838">
        <v>1</v>
      </c>
    </row>
    <row r="156" spans="1:21" ht="14.4" customHeight="1" x14ac:dyDescent="0.3">
      <c r="A156" s="831">
        <v>50</v>
      </c>
      <c r="B156" s="832" t="s">
        <v>1587</v>
      </c>
      <c r="C156" s="832" t="s">
        <v>1593</v>
      </c>
      <c r="D156" s="833" t="s">
        <v>2222</v>
      </c>
      <c r="E156" s="834" t="s">
        <v>1606</v>
      </c>
      <c r="F156" s="832" t="s">
        <v>1588</v>
      </c>
      <c r="G156" s="832" t="s">
        <v>1918</v>
      </c>
      <c r="H156" s="832" t="s">
        <v>577</v>
      </c>
      <c r="I156" s="832" t="s">
        <v>1919</v>
      </c>
      <c r="J156" s="832" t="s">
        <v>1920</v>
      </c>
      <c r="K156" s="832" t="s">
        <v>1921</v>
      </c>
      <c r="L156" s="835">
        <v>329.64</v>
      </c>
      <c r="M156" s="835">
        <v>329.64</v>
      </c>
      <c r="N156" s="832">
        <v>1</v>
      </c>
      <c r="O156" s="836">
        <v>0.5</v>
      </c>
      <c r="P156" s="835"/>
      <c r="Q156" s="837">
        <v>0</v>
      </c>
      <c r="R156" s="832"/>
      <c r="S156" s="837">
        <v>0</v>
      </c>
      <c r="T156" s="836"/>
      <c r="U156" s="838">
        <v>0</v>
      </c>
    </row>
    <row r="157" spans="1:21" ht="14.4" customHeight="1" x14ac:dyDescent="0.3">
      <c r="A157" s="831">
        <v>50</v>
      </c>
      <c r="B157" s="832" t="s">
        <v>1587</v>
      </c>
      <c r="C157" s="832" t="s">
        <v>1593</v>
      </c>
      <c r="D157" s="833" t="s">
        <v>2222</v>
      </c>
      <c r="E157" s="834" t="s">
        <v>1606</v>
      </c>
      <c r="F157" s="832" t="s">
        <v>1588</v>
      </c>
      <c r="G157" s="832" t="s">
        <v>1922</v>
      </c>
      <c r="H157" s="832" t="s">
        <v>608</v>
      </c>
      <c r="I157" s="832" t="s">
        <v>1923</v>
      </c>
      <c r="J157" s="832" t="s">
        <v>1924</v>
      </c>
      <c r="K157" s="832" t="s">
        <v>1925</v>
      </c>
      <c r="L157" s="835">
        <v>118.65</v>
      </c>
      <c r="M157" s="835">
        <v>355.95000000000005</v>
      </c>
      <c r="N157" s="832">
        <v>3</v>
      </c>
      <c r="O157" s="836">
        <v>2</v>
      </c>
      <c r="P157" s="835">
        <v>237.3</v>
      </c>
      <c r="Q157" s="837">
        <v>0.66666666666666663</v>
      </c>
      <c r="R157" s="832">
        <v>2</v>
      </c>
      <c r="S157" s="837">
        <v>0.66666666666666663</v>
      </c>
      <c r="T157" s="836">
        <v>1.5</v>
      </c>
      <c r="U157" s="838">
        <v>0.75</v>
      </c>
    </row>
    <row r="158" spans="1:21" ht="14.4" customHeight="1" x14ac:dyDescent="0.3">
      <c r="A158" s="831">
        <v>50</v>
      </c>
      <c r="B158" s="832" t="s">
        <v>1587</v>
      </c>
      <c r="C158" s="832" t="s">
        <v>1593</v>
      </c>
      <c r="D158" s="833" t="s">
        <v>2222</v>
      </c>
      <c r="E158" s="834" t="s">
        <v>1606</v>
      </c>
      <c r="F158" s="832" t="s">
        <v>1588</v>
      </c>
      <c r="G158" s="832" t="s">
        <v>1926</v>
      </c>
      <c r="H158" s="832" t="s">
        <v>577</v>
      </c>
      <c r="I158" s="832" t="s">
        <v>1927</v>
      </c>
      <c r="J158" s="832" t="s">
        <v>1928</v>
      </c>
      <c r="K158" s="832" t="s">
        <v>1929</v>
      </c>
      <c r="L158" s="835">
        <v>634</v>
      </c>
      <c r="M158" s="835">
        <v>634</v>
      </c>
      <c r="N158" s="832">
        <v>1</v>
      </c>
      <c r="O158" s="836">
        <v>1</v>
      </c>
      <c r="P158" s="835"/>
      <c r="Q158" s="837">
        <v>0</v>
      </c>
      <c r="R158" s="832"/>
      <c r="S158" s="837">
        <v>0</v>
      </c>
      <c r="T158" s="836"/>
      <c r="U158" s="838">
        <v>0</v>
      </c>
    </row>
    <row r="159" spans="1:21" ht="14.4" customHeight="1" x14ac:dyDescent="0.3">
      <c r="A159" s="831">
        <v>50</v>
      </c>
      <c r="B159" s="832" t="s">
        <v>1587</v>
      </c>
      <c r="C159" s="832" t="s">
        <v>1593</v>
      </c>
      <c r="D159" s="833" t="s">
        <v>2222</v>
      </c>
      <c r="E159" s="834" t="s">
        <v>1606</v>
      </c>
      <c r="F159" s="832" t="s">
        <v>1588</v>
      </c>
      <c r="G159" s="832" t="s">
        <v>1696</v>
      </c>
      <c r="H159" s="832" t="s">
        <v>577</v>
      </c>
      <c r="I159" s="832" t="s">
        <v>1930</v>
      </c>
      <c r="J159" s="832" t="s">
        <v>1931</v>
      </c>
      <c r="K159" s="832" t="s">
        <v>1932</v>
      </c>
      <c r="L159" s="835">
        <v>73.45</v>
      </c>
      <c r="M159" s="835">
        <v>73.45</v>
      </c>
      <c r="N159" s="832">
        <v>1</v>
      </c>
      <c r="O159" s="836">
        <v>0.5</v>
      </c>
      <c r="P159" s="835">
        <v>73.45</v>
      </c>
      <c r="Q159" s="837">
        <v>1</v>
      </c>
      <c r="R159" s="832">
        <v>1</v>
      </c>
      <c r="S159" s="837">
        <v>1</v>
      </c>
      <c r="T159" s="836">
        <v>0.5</v>
      </c>
      <c r="U159" s="838">
        <v>1</v>
      </c>
    </row>
    <row r="160" spans="1:21" ht="14.4" customHeight="1" x14ac:dyDescent="0.3">
      <c r="A160" s="831">
        <v>50</v>
      </c>
      <c r="B160" s="832" t="s">
        <v>1587</v>
      </c>
      <c r="C160" s="832" t="s">
        <v>1593</v>
      </c>
      <c r="D160" s="833" t="s">
        <v>2222</v>
      </c>
      <c r="E160" s="834" t="s">
        <v>1606</v>
      </c>
      <c r="F160" s="832" t="s">
        <v>1588</v>
      </c>
      <c r="G160" s="832" t="s">
        <v>1700</v>
      </c>
      <c r="H160" s="832" t="s">
        <v>608</v>
      </c>
      <c r="I160" s="832" t="s">
        <v>1780</v>
      </c>
      <c r="J160" s="832" t="s">
        <v>648</v>
      </c>
      <c r="K160" s="832" t="s">
        <v>1781</v>
      </c>
      <c r="L160" s="835">
        <v>38.04</v>
      </c>
      <c r="M160" s="835">
        <v>38.04</v>
      </c>
      <c r="N160" s="832">
        <v>1</v>
      </c>
      <c r="O160" s="836">
        <v>0.5</v>
      </c>
      <c r="P160" s="835">
        <v>38.04</v>
      </c>
      <c r="Q160" s="837">
        <v>1</v>
      </c>
      <c r="R160" s="832">
        <v>1</v>
      </c>
      <c r="S160" s="837">
        <v>1</v>
      </c>
      <c r="T160" s="836">
        <v>0.5</v>
      </c>
      <c r="U160" s="838">
        <v>1</v>
      </c>
    </row>
    <row r="161" spans="1:21" ht="14.4" customHeight="1" x14ac:dyDescent="0.3">
      <c r="A161" s="831">
        <v>50</v>
      </c>
      <c r="B161" s="832" t="s">
        <v>1587</v>
      </c>
      <c r="C161" s="832" t="s">
        <v>1593</v>
      </c>
      <c r="D161" s="833" t="s">
        <v>2222</v>
      </c>
      <c r="E161" s="834" t="s">
        <v>1606</v>
      </c>
      <c r="F161" s="832" t="s">
        <v>1588</v>
      </c>
      <c r="G161" s="832" t="s">
        <v>1700</v>
      </c>
      <c r="H161" s="832" t="s">
        <v>608</v>
      </c>
      <c r="I161" s="832" t="s">
        <v>1933</v>
      </c>
      <c r="J161" s="832" t="s">
        <v>648</v>
      </c>
      <c r="K161" s="832" t="s">
        <v>1934</v>
      </c>
      <c r="L161" s="835">
        <v>10.65</v>
      </c>
      <c r="M161" s="835">
        <v>10.65</v>
      </c>
      <c r="N161" s="832">
        <v>1</v>
      </c>
      <c r="O161" s="836">
        <v>0.5</v>
      </c>
      <c r="P161" s="835">
        <v>10.65</v>
      </c>
      <c r="Q161" s="837">
        <v>1</v>
      </c>
      <c r="R161" s="832">
        <v>1</v>
      </c>
      <c r="S161" s="837">
        <v>1</v>
      </c>
      <c r="T161" s="836">
        <v>0.5</v>
      </c>
      <c r="U161" s="838">
        <v>1</v>
      </c>
    </row>
    <row r="162" spans="1:21" ht="14.4" customHeight="1" x14ac:dyDescent="0.3">
      <c r="A162" s="831">
        <v>50</v>
      </c>
      <c r="B162" s="832" t="s">
        <v>1587</v>
      </c>
      <c r="C162" s="832" t="s">
        <v>1593</v>
      </c>
      <c r="D162" s="833" t="s">
        <v>2222</v>
      </c>
      <c r="E162" s="834" t="s">
        <v>1606</v>
      </c>
      <c r="F162" s="832" t="s">
        <v>1588</v>
      </c>
      <c r="G162" s="832" t="s">
        <v>1700</v>
      </c>
      <c r="H162" s="832" t="s">
        <v>608</v>
      </c>
      <c r="I162" s="832" t="s">
        <v>1935</v>
      </c>
      <c r="J162" s="832" t="s">
        <v>1936</v>
      </c>
      <c r="K162" s="832" t="s">
        <v>1937</v>
      </c>
      <c r="L162" s="835">
        <v>234.07</v>
      </c>
      <c r="M162" s="835">
        <v>234.07</v>
      </c>
      <c r="N162" s="832">
        <v>1</v>
      </c>
      <c r="O162" s="836">
        <v>0.5</v>
      </c>
      <c r="P162" s="835">
        <v>234.07</v>
      </c>
      <c r="Q162" s="837">
        <v>1</v>
      </c>
      <c r="R162" s="832">
        <v>1</v>
      </c>
      <c r="S162" s="837">
        <v>1</v>
      </c>
      <c r="T162" s="836">
        <v>0.5</v>
      </c>
      <c r="U162" s="838">
        <v>1</v>
      </c>
    </row>
    <row r="163" spans="1:21" ht="14.4" customHeight="1" x14ac:dyDescent="0.3">
      <c r="A163" s="831">
        <v>50</v>
      </c>
      <c r="B163" s="832" t="s">
        <v>1587</v>
      </c>
      <c r="C163" s="832" t="s">
        <v>1593</v>
      </c>
      <c r="D163" s="833" t="s">
        <v>2222</v>
      </c>
      <c r="E163" s="834" t="s">
        <v>1606</v>
      </c>
      <c r="F163" s="832" t="s">
        <v>1588</v>
      </c>
      <c r="G163" s="832" t="s">
        <v>1700</v>
      </c>
      <c r="H163" s="832" t="s">
        <v>608</v>
      </c>
      <c r="I163" s="832" t="s">
        <v>1938</v>
      </c>
      <c r="J163" s="832" t="s">
        <v>648</v>
      </c>
      <c r="K163" s="832" t="s">
        <v>1703</v>
      </c>
      <c r="L163" s="835">
        <v>117.03</v>
      </c>
      <c r="M163" s="835">
        <v>117.03</v>
      </c>
      <c r="N163" s="832">
        <v>1</v>
      </c>
      <c r="O163" s="836">
        <v>0.5</v>
      </c>
      <c r="P163" s="835"/>
      <c r="Q163" s="837">
        <v>0</v>
      </c>
      <c r="R163" s="832"/>
      <c r="S163" s="837">
        <v>0</v>
      </c>
      <c r="T163" s="836"/>
      <c r="U163" s="838">
        <v>0</v>
      </c>
    </row>
    <row r="164" spans="1:21" ht="14.4" customHeight="1" x14ac:dyDescent="0.3">
      <c r="A164" s="831">
        <v>50</v>
      </c>
      <c r="B164" s="832" t="s">
        <v>1587</v>
      </c>
      <c r="C164" s="832" t="s">
        <v>1593</v>
      </c>
      <c r="D164" s="833" t="s">
        <v>2222</v>
      </c>
      <c r="E164" s="834" t="s">
        <v>1606</v>
      </c>
      <c r="F164" s="832" t="s">
        <v>1588</v>
      </c>
      <c r="G164" s="832" t="s">
        <v>1846</v>
      </c>
      <c r="H164" s="832" t="s">
        <v>608</v>
      </c>
      <c r="I164" s="832" t="s">
        <v>1847</v>
      </c>
      <c r="J164" s="832" t="s">
        <v>1848</v>
      </c>
      <c r="K164" s="832" t="s">
        <v>1849</v>
      </c>
      <c r="L164" s="835">
        <v>0</v>
      </c>
      <c r="M164" s="835">
        <v>0</v>
      </c>
      <c r="N164" s="832">
        <v>3</v>
      </c>
      <c r="O164" s="836">
        <v>0.5</v>
      </c>
      <c r="P164" s="835">
        <v>0</v>
      </c>
      <c r="Q164" s="837"/>
      <c r="R164" s="832">
        <v>3</v>
      </c>
      <c r="S164" s="837">
        <v>1</v>
      </c>
      <c r="T164" s="836">
        <v>0.5</v>
      </c>
      <c r="U164" s="838">
        <v>1</v>
      </c>
    </row>
    <row r="165" spans="1:21" ht="14.4" customHeight="1" x14ac:dyDescent="0.3">
      <c r="A165" s="831">
        <v>50</v>
      </c>
      <c r="B165" s="832" t="s">
        <v>1587</v>
      </c>
      <c r="C165" s="832" t="s">
        <v>1593</v>
      </c>
      <c r="D165" s="833" t="s">
        <v>2222</v>
      </c>
      <c r="E165" s="834" t="s">
        <v>1606</v>
      </c>
      <c r="F165" s="832" t="s">
        <v>1588</v>
      </c>
      <c r="G165" s="832" t="s">
        <v>1939</v>
      </c>
      <c r="H165" s="832" t="s">
        <v>577</v>
      </c>
      <c r="I165" s="832" t="s">
        <v>1940</v>
      </c>
      <c r="J165" s="832" t="s">
        <v>1941</v>
      </c>
      <c r="K165" s="832" t="s">
        <v>1942</v>
      </c>
      <c r="L165" s="835">
        <v>92.04</v>
      </c>
      <c r="M165" s="835">
        <v>368.16</v>
      </c>
      <c r="N165" s="832">
        <v>4</v>
      </c>
      <c r="O165" s="836">
        <v>2</v>
      </c>
      <c r="P165" s="835">
        <v>368.16</v>
      </c>
      <c r="Q165" s="837">
        <v>1</v>
      </c>
      <c r="R165" s="832">
        <v>4</v>
      </c>
      <c r="S165" s="837">
        <v>1</v>
      </c>
      <c r="T165" s="836">
        <v>2</v>
      </c>
      <c r="U165" s="838">
        <v>1</v>
      </c>
    </row>
    <row r="166" spans="1:21" ht="14.4" customHeight="1" x14ac:dyDescent="0.3">
      <c r="A166" s="831">
        <v>50</v>
      </c>
      <c r="B166" s="832" t="s">
        <v>1587</v>
      </c>
      <c r="C166" s="832" t="s">
        <v>1593</v>
      </c>
      <c r="D166" s="833" t="s">
        <v>2222</v>
      </c>
      <c r="E166" s="834" t="s">
        <v>1606</v>
      </c>
      <c r="F166" s="832" t="s">
        <v>1588</v>
      </c>
      <c r="G166" s="832" t="s">
        <v>1943</v>
      </c>
      <c r="H166" s="832" t="s">
        <v>577</v>
      </c>
      <c r="I166" s="832" t="s">
        <v>1944</v>
      </c>
      <c r="J166" s="832" t="s">
        <v>1945</v>
      </c>
      <c r="K166" s="832" t="s">
        <v>1946</v>
      </c>
      <c r="L166" s="835">
        <v>459.26</v>
      </c>
      <c r="M166" s="835">
        <v>459.26</v>
      </c>
      <c r="N166" s="832">
        <v>1</v>
      </c>
      <c r="O166" s="836">
        <v>0.5</v>
      </c>
      <c r="P166" s="835"/>
      <c r="Q166" s="837">
        <v>0</v>
      </c>
      <c r="R166" s="832"/>
      <c r="S166" s="837">
        <v>0</v>
      </c>
      <c r="T166" s="836"/>
      <c r="U166" s="838">
        <v>0</v>
      </c>
    </row>
    <row r="167" spans="1:21" ht="14.4" customHeight="1" x14ac:dyDescent="0.3">
      <c r="A167" s="831">
        <v>50</v>
      </c>
      <c r="B167" s="832" t="s">
        <v>1587</v>
      </c>
      <c r="C167" s="832" t="s">
        <v>1593</v>
      </c>
      <c r="D167" s="833" t="s">
        <v>2222</v>
      </c>
      <c r="E167" s="834" t="s">
        <v>1606</v>
      </c>
      <c r="F167" s="832" t="s">
        <v>1588</v>
      </c>
      <c r="G167" s="832" t="s">
        <v>1620</v>
      </c>
      <c r="H167" s="832" t="s">
        <v>608</v>
      </c>
      <c r="I167" s="832" t="s">
        <v>1316</v>
      </c>
      <c r="J167" s="832" t="s">
        <v>716</v>
      </c>
      <c r="K167" s="832" t="s">
        <v>1317</v>
      </c>
      <c r="L167" s="835">
        <v>923.74</v>
      </c>
      <c r="M167" s="835">
        <v>1847.48</v>
      </c>
      <c r="N167" s="832">
        <v>2</v>
      </c>
      <c r="O167" s="836">
        <v>1</v>
      </c>
      <c r="P167" s="835">
        <v>1847.48</v>
      </c>
      <c r="Q167" s="837">
        <v>1</v>
      </c>
      <c r="R167" s="832">
        <v>2</v>
      </c>
      <c r="S167" s="837">
        <v>1</v>
      </c>
      <c r="T167" s="836">
        <v>1</v>
      </c>
      <c r="U167" s="838">
        <v>1</v>
      </c>
    </row>
    <row r="168" spans="1:21" ht="14.4" customHeight="1" x14ac:dyDescent="0.3">
      <c r="A168" s="831">
        <v>50</v>
      </c>
      <c r="B168" s="832" t="s">
        <v>1587</v>
      </c>
      <c r="C168" s="832" t="s">
        <v>1593</v>
      </c>
      <c r="D168" s="833" t="s">
        <v>2222</v>
      </c>
      <c r="E168" s="834" t="s">
        <v>1606</v>
      </c>
      <c r="F168" s="832" t="s">
        <v>1588</v>
      </c>
      <c r="G168" s="832" t="s">
        <v>1822</v>
      </c>
      <c r="H168" s="832" t="s">
        <v>577</v>
      </c>
      <c r="I168" s="832" t="s">
        <v>1947</v>
      </c>
      <c r="J168" s="832" t="s">
        <v>642</v>
      </c>
      <c r="K168" s="832" t="s">
        <v>1948</v>
      </c>
      <c r="L168" s="835">
        <v>35.25</v>
      </c>
      <c r="M168" s="835">
        <v>105.75</v>
      </c>
      <c r="N168" s="832">
        <v>3</v>
      </c>
      <c r="O168" s="836">
        <v>0.5</v>
      </c>
      <c r="P168" s="835">
        <v>105.75</v>
      </c>
      <c r="Q168" s="837">
        <v>1</v>
      </c>
      <c r="R168" s="832">
        <v>3</v>
      </c>
      <c r="S168" s="837">
        <v>1</v>
      </c>
      <c r="T168" s="836">
        <v>0.5</v>
      </c>
      <c r="U168" s="838">
        <v>1</v>
      </c>
    </row>
    <row r="169" spans="1:21" ht="14.4" customHeight="1" x14ac:dyDescent="0.3">
      <c r="A169" s="831">
        <v>50</v>
      </c>
      <c r="B169" s="832" t="s">
        <v>1587</v>
      </c>
      <c r="C169" s="832" t="s">
        <v>1593</v>
      </c>
      <c r="D169" s="833" t="s">
        <v>2222</v>
      </c>
      <c r="E169" s="834" t="s">
        <v>1606</v>
      </c>
      <c r="F169" s="832" t="s">
        <v>1588</v>
      </c>
      <c r="G169" s="832" t="s">
        <v>1822</v>
      </c>
      <c r="H169" s="832" t="s">
        <v>577</v>
      </c>
      <c r="I169" s="832" t="s">
        <v>1825</v>
      </c>
      <c r="J169" s="832" t="s">
        <v>1826</v>
      </c>
      <c r="K169" s="832" t="s">
        <v>1827</v>
      </c>
      <c r="L169" s="835">
        <v>35.25</v>
      </c>
      <c r="M169" s="835">
        <v>70.5</v>
      </c>
      <c r="N169" s="832">
        <v>2</v>
      </c>
      <c r="O169" s="836">
        <v>1</v>
      </c>
      <c r="P169" s="835">
        <v>70.5</v>
      </c>
      <c r="Q169" s="837">
        <v>1</v>
      </c>
      <c r="R169" s="832">
        <v>2</v>
      </c>
      <c r="S169" s="837">
        <v>1</v>
      </c>
      <c r="T169" s="836">
        <v>1</v>
      </c>
      <c r="U169" s="838">
        <v>1</v>
      </c>
    </row>
    <row r="170" spans="1:21" ht="14.4" customHeight="1" x14ac:dyDescent="0.3">
      <c r="A170" s="831">
        <v>50</v>
      </c>
      <c r="B170" s="832" t="s">
        <v>1587</v>
      </c>
      <c r="C170" s="832" t="s">
        <v>1593</v>
      </c>
      <c r="D170" s="833" t="s">
        <v>2222</v>
      </c>
      <c r="E170" s="834" t="s">
        <v>1606</v>
      </c>
      <c r="F170" s="832" t="s">
        <v>1588</v>
      </c>
      <c r="G170" s="832" t="s">
        <v>1709</v>
      </c>
      <c r="H170" s="832" t="s">
        <v>608</v>
      </c>
      <c r="I170" s="832" t="s">
        <v>1490</v>
      </c>
      <c r="J170" s="832" t="s">
        <v>1291</v>
      </c>
      <c r="K170" s="832" t="s">
        <v>1491</v>
      </c>
      <c r="L170" s="835">
        <v>32.25</v>
      </c>
      <c r="M170" s="835">
        <v>32.25</v>
      </c>
      <c r="N170" s="832">
        <v>1</v>
      </c>
      <c r="O170" s="836">
        <v>1</v>
      </c>
      <c r="P170" s="835"/>
      <c r="Q170" s="837">
        <v>0</v>
      </c>
      <c r="R170" s="832"/>
      <c r="S170" s="837">
        <v>0</v>
      </c>
      <c r="T170" s="836"/>
      <c r="U170" s="838">
        <v>0</v>
      </c>
    </row>
    <row r="171" spans="1:21" ht="14.4" customHeight="1" x14ac:dyDescent="0.3">
      <c r="A171" s="831">
        <v>50</v>
      </c>
      <c r="B171" s="832" t="s">
        <v>1587</v>
      </c>
      <c r="C171" s="832" t="s">
        <v>1593</v>
      </c>
      <c r="D171" s="833" t="s">
        <v>2222</v>
      </c>
      <c r="E171" s="834" t="s">
        <v>1606</v>
      </c>
      <c r="F171" s="832" t="s">
        <v>1588</v>
      </c>
      <c r="G171" s="832" t="s">
        <v>1709</v>
      </c>
      <c r="H171" s="832" t="s">
        <v>608</v>
      </c>
      <c r="I171" s="832" t="s">
        <v>1949</v>
      </c>
      <c r="J171" s="832" t="s">
        <v>1291</v>
      </c>
      <c r="K171" s="832" t="s">
        <v>1950</v>
      </c>
      <c r="L171" s="835">
        <v>57.6</v>
      </c>
      <c r="M171" s="835">
        <v>57.6</v>
      </c>
      <c r="N171" s="832">
        <v>1</v>
      </c>
      <c r="O171" s="836">
        <v>0.5</v>
      </c>
      <c r="P171" s="835">
        <v>57.6</v>
      </c>
      <c r="Q171" s="837">
        <v>1</v>
      </c>
      <c r="R171" s="832">
        <v>1</v>
      </c>
      <c r="S171" s="837">
        <v>1</v>
      </c>
      <c r="T171" s="836">
        <v>0.5</v>
      </c>
      <c r="U171" s="838">
        <v>1</v>
      </c>
    </row>
    <row r="172" spans="1:21" ht="14.4" customHeight="1" x14ac:dyDescent="0.3">
      <c r="A172" s="831">
        <v>50</v>
      </c>
      <c r="B172" s="832" t="s">
        <v>1587</v>
      </c>
      <c r="C172" s="832" t="s">
        <v>1593</v>
      </c>
      <c r="D172" s="833" t="s">
        <v>2222</v>
      </c>
      <c r="E172" s="834" t="s">
        <v>1606</v>
      </c>
      <c r="F172" s="832" t="s">
        <v>1588</v>
      </c>
      <c r="G172" s="832" t="s">
        <v>1709</v>
      </c>
      <c r="H172" s="832" t="s">
        <v>608</v>
      </c>
      <c r="I172" s="832" t="s">
        <v>1293</v>
      </c>
      <c r="J172" s="832" t="s">
        <v>1291</v>
      </c>
      <c r="K172" s="832" t="s">
        <v>1294</v>
      </c>
      <c r="L172" s="835">
        <v>115.18</v>
      </c>
      <c r="M172" s="835">
        <v>115.18</v>
      </c>
      <c r="N172" s="832">
        <v>1</v>
      </c>
      <c r="O172" s="836">
        <v>0.5</v>
      </c>
      <c r="P172" s="835">
        <v>115.18</v>
      </c>
      <c r="Q172" s="837">
        <v>1</v>
      </c>
      <c r="R172" s="832">
        <v>1</v>
      </c>
      <c r="S172" s="837">
        <v>1</v>
      </c>
      <c r="T172" s="836">
        <v>0.5</v>
      </c>
      <c r="U172" s="838">
        <v>1</v>
      </c>
    </row>
    <row r="173" spans="1:21" ht="14.4" customHeight="1" x14ac:dyDescent="0.3">
      <c r="A173" s="831">
        <v>50</v>
      </c>
      <c r="B173" s="832" t="s">
        <v>1587</v>
      </c>
      <c r="C173" s="832" t="s">
        <v>1593</v>
      </c>
      <c r="D173" s="833" t="s">
        <v>2222</v>
      </c>
      <c r="E173" s="834" t="s">
        <v>1606</v>
      </c>
      <c r="F173" s="832" t="s">
        <v>1588</v>
      </c>
      <c r="G173" s="832" t="s">
        <v>1710</v>
      </c>
      <c r="H173" s="832" t="s">
        <v>577</v>
      </c>
      <c r="I173" s="832" t="s">
        <v>1711</v>
      </c>
      <c r="J173" s="832" t="s">
        <v>1712</v>
      </c>
      <c r="K173" s="832" t="s">
        <v>1713</v>
      </c>
      <c r="L173" s="835">
        <v>173.31</v>
      </c>
      <c r="M173" s="835">
        <v>346.62</v>
      </c>
      <c r="N173" s="832">
        <v>2</v>
      </c>
      <c r="O173" s="836">
        <v>0.5</v>
      </c>
      <c r="P173" s="835">
        <v>346.62</v>
      </c>
      <c r="Q173" s="837">
        <v>1</v>
      </c>
      <c r="R173" s="832">
        <v>2</v>
      </c>
      <c r="S173" s="837">
        <v>1</v>
      </c>
      <c r="T173" s="836">
        <v>0.5</v>
      </c>
      <c r="U173" s="838">
        <v>1</v>
      </c>
    </row>
    <row r="174" spans="1:21" ht="14.4" customHeight="1" x14ac:dyDescent="0.3">
      <c r="A174" s="831">
        <v>50</v>
      </c>
      <c r="B174" s="832" t="s">
        <v>1587</v>
      </c>
      <c r="C174" s="832" t="s">
        <v>1593</v>
      </c>
      <c r="D174" s="833" t="s">
        <v>2222</v>
      </c>
      <c r="E174" s="834" t="s">
        <v>1606</v>
      </c>
      <c r="F174" s="832" t="s">
        <v>1588</v>
      </c>
      <c r="G174" s="832" t="s">
        <v>1714</v>
      </c>
      <c r="H174" s="832" t="s">
        <v>608</v>
      </c>
      <c r="I174" s="832" t="s">
        <v>1366</v>
      </c>
      <c r="J174" s="832" t="s">
        <v>823</v>
      </c>
      <c r="K174" s="832" t="s">
        <v>1367</v>
      </c>
      <c r="L174" s="835">
        <v>143.09</v>
      </c>
      <c r="M174" s="835">
        <v>143.09</v>
      </c>
      <c r="N174" s="832">
        <v>1</v>
      </c>
      <c r="O174" s="836">
        <v>0.5</v>
      </c>
      <c r="P174" s="835"/>
      <c r="Q174" s="837">
        <v>0</v>
      </c>
      <c r="R174" s="832"/>
      <c r="S174" s="837">
        <v>0</v>
      </c>
      <c r="T174" s="836"/>
      <c r="U174" s="838">
        <v>0</v>
      </c>
    </row>
    <row r="175" spans="1:21" ht="14.4" customHeight="1" x14ac:dyDescent="0.3">
      <c r="A175" s="831">
        <v>50</v>
      </c>
      <c r="B175" s="832" t="s">
        <v>1587</v>
      </c>
      <c r="C175" s="832" t="s">
        <v>1593</v>
      </c>
      <c r="D175" s="833" t="s">
        <v>2222</v>
      </c>
      <c r="E175" s="834" t="s">
        <v>1606</v>
      </c>
      <c r="F175" s="832" t="s">
        <v>1588</v>
      </c>
      <c r="G175" s="832" t="s">
        <v>1714</v>
      </c>
      <c r="H175" s="832" t="s">
        <v>608</v>
      </c>
      <c r="I175" s="832" t="s">
        <v>1368</v>
      </c>
      <c r="J175" s="832" t="s">
        <v>827</v>
      </c>
      <c r="K175" s="832" t="s">
        <v>1369</v>
      </c>
      <c r="L175" s="835">
        <v>286.18</v>
      </c>
      <c r="M175" s="835">
        <v>286.18</v>
      </c>
      <c r="N175" s="832">
        <v>1</v>
      </c>
      <c r="O175" s="836">
        <v>0.5</v>
      </c>
      <c r="P175" s="835"/>
      <c r="Q175" s="837">
        <v>0</v>
      </c>
      <c r="R175" s="832"/>
      <c r="S175" s="837">
        <v>0</v>
      </c>
      <c r="T175" s="836"/>
      <c r="U175" s="838">
        <v>0</v>
      </c>
    </row>
    <row r="176" spans="1:21" ht="14.4" customHeight="1" x14ac:dyDescent="0.3">
      <c r="A176" s="831">
        <v>50</v>
      </c>
      <c r="B176" s="832" t="s">
        <v>1587</v>
      </c>
      <c r="C176" s="832" t="s">
        <v>1593</v>
      </c>
      <c r="D176" s="833" t="s">
        <v>2222</v>
      </c>
      <c r="E176" s="834" t="s">
        <v>1606</v>
      </c>
      <c r="F176" s="832" t="s">
        <v>1588</v>
      </c>
      <c r="G176" s="832" t="s">
        <v>1831</v>
      </c>
      <c r="H176" s="832" t="s">
        <v>608</v>
      </c>
      <c r="I176" s="832" t="s">
        <v>1951</v>
      </c>
      <c r="J176" s="832" t="s">
        <v>1378</v>
      </c>
      <c r="K176" s="832" t="s">
        <v>1952</v>
      </c>
      <c r="L176" s="835">
        <v>819.07</v>
      </c>
      <c r="M176" s="835">
        <v>2457.21</v>
      </c>
      <c r="N176" s="832">
        <v>3</v>
      </c>
      <c r="O176" s="836">
        <v>2</v>
      </c>
      <c r="P176" s="835">
        <v>2457.21</v>
      </c>
      <c r="Q176" s="837">
        <v>1</v>
      </c>
      <c r="R176" s="832">
        <v>3</v>
      </c>
      <c r="S176" s="837">
        <v>1</v>
      </c>
      <c r="T176" s="836">
        <v>2</v>
      </c>
      <c r="U176" s="838">
        <v>1</v>
      </c>
    </row>
    <row r="177" spans="1:21" ht="14.4" customHeight="1" x14ac:dyDescent="0.3">
      <c r="A177" s="831">
        <v>50</v>
      </c>
      <c r="B177" s="832" t="s">
        <v>1587</v>
      </c>
      <c r="C177" s="832" t="s">
        <v>1593</v>
      </c>
      <c r="D177" s="833" t="s">
        <v>2222</v>
      </c>
      <c r="E177" s="834" t="s">
        <v>1606</v>
      </c>
      <c r="F177" s="832" t="s">
        <v>1588</v>
      </c>
      <c r="G177" s="832" t="s">
        <v>1715</v>
      </c>
      <c r="H177" s="832" t="s">
        <v>577</v>
      </c>
      <c r="I177" s="832" t="s">
        <v>1716</v>
      </c>
      <c r="J177" s="832" t="s">
        <v>1717</v>
      </c>
      <c r="K177" s="832" t="s">
        <v>1718</v>
      </c>
      <c r="L177" s="835">
        <v>72.88</v>
      </c>
      <c r="M177" s="835">
        <v>72.88</v>
      </c>
      <c r="N177" s="832">
        <v>1</v>
      </c>
      <c r="O177" s="836">
        <v>0.5</v>
      </c>
      <c r="P177" s="835"/>
      <c r="Q177" s="837">
        <v>0</v>
      </c>
      <c r="R177" s="832"/>
      <c r="S177" s="837">
        <v>0</v>
      </c>
      <c r="T177" s="836"/>
      <c r="U177" s="838">
        <v>0</v>
      </c>
    </row>
    <row r="178" spans="1:21" ht="14.4" customHeight="1" x14ac:dyDescent="0.3">
      <c r="A178" s="831">
        <v>50</v>
      </c>
      <c r="B178" s="832" t="s">
        <v>1587</v>
      </c>
      <c r="C178" s="832" t="s">
        <v>1593</v>
      </c>
      <c r="D178" s="833" t="s">
        <v>2222</v>
      </c>
      <c r="E178" s="834" t="s">
        <v>1606</v>
      </c>
      <c r="F178" s="832" t="s">
        <v>1588</v>
      </c>
      <c r="G178" s="832" t="s">
        <v>1715</v>
      </c>
      <c r="H178" s="832" t="s">
        <v>577</v>
      </c>
      <c r="I178" s="832" t="s">
        <v>1953</v>
      </c>
      <c r="J178" s="832" t="s">
        <v>1717</v>
      </c>
      <c r="K178" s="832" t="s">
        <v>1954</v>
      </c>
      <c r="L178" s="835">
        <v>437.23</v>
      </c>
      <c r="M178" s="835">
        <v>437.23</v>
      </c>
      <c r="N178" s="832">
        <v>1</v>
      </c>
      <c r="O178" s="836">
        <v>0.5</v>
      </c>
      <c r="P178" s="835"/>
      <c r="Q178" s="837">
        <v>0</v>
      </c>
      <c r="R178" s="832"/>
      <c r="S178" s="837">
        <v>0</v>
      </c>
      <c r="T178" s="836"/>
      <c r="U178" s="838">
        <v>0</v>
      </c>
    </row>
    <row r="179" spans="1:21" ht="14.4" customHeight="1" x14ac:dyDescent="0.3">
      <c r="A179" s="831">
        <v>50</v>
      </c>
      <c r="B179" s="832" t="s">
        <v>1587</v>
      </c>
      <c r="C179" s="832" t="s">
        <v>1593</v>
      </c>
      <c r="D179" s="833" t="s">
        <v>2222</v>
      </c>
      <c r="E179" s="834" t="s">
        <v>1606</v>
      </c>
      <c r="F179" s="832" t="s">
        <v>1588</v>
      </c>
      <c r="G179" s="832" t="s">
        <v>1721</v>
      </c>
      <c r="H179" s="832" t="s">
        <v>608</v>
      </c>
      <c r="I179" s="832" t="s">
        <v>1955</v>
      </c>
      <c r="J179" s="832" t="s">
        <v>1723</v>
      </c>
      <c r="K179" s="832" t="s">
        <v>1956</v>
      </c>
      <c r="L179" s="835">
        <v>640.41</v>
      </c>
      <c r="M179" s="835">
        <v>1280.82</v>
      </c>
      <c r="N179" s="832">
        <v>2</v>
      </c>
      <c r="O179" s="836">
        <v>0.5</v>
      </c>
      <c r="P179" s="835">
        <v>1280.82</v>
      </c>
      <c r="Q179" s="837">
        <v>1</v>
      </c>
      <c r="R179" s="832">
        <v>2</v>
      </c>
      <c r="S179" s="837">
        <v>1</v>
      </c>
      <c r="T179" s="836">
        <v>0.5</v>
      </c>
      <c r="U179" s="838">
        <v>1</v>
      </c>
    </row>
    <row r="180" spans="1:21" ht="14.4" customHeight="1" x14ac:dyDescent="0.3">
      <c r="A180" s="831">
        <v>50</v>
      </c>
      <c r="B180" s="832" t="s">
        <v>1587</v>
      </c>
      <c r="C180" s="832" t="s">
        <v>1593</v>
      </c>
      <c r="D180" s="833" t="s">
        <v>2222</v>
      </c>
      <c r="E180" s="834" t="s">
        <v>1606</v>
      </c>
      <c r="F180" s="832" t="s">
        <v>1588</v>
      </c>
      <c r="G180" s="832" t="s">
        <v>1957</v>
      </c>
      <c r="H180" s="832" t="s">
        <v>577</v>
      </c>
      <c r="I180" s="832" t="s">
        <v>1958</v>
      </c>
      <c r="J180" s="832" t="s">
        <v>1959</v>
      </c>
      <c r="K180" s="832" t="s">
        <v>1960</v>
      </c>
      <c r="L180" s="835">
        <v>32.25</v>
      </c>
      <c r="M180" s="835">
        <v>32.25</v>
      </c>
      <c r="N180" s="832">
        <v>1</v>
      </c>
      <c r="O180" s="836">
        <v>0.5</v>
      </c>
      <c r="P180" s="835">
        <v>32.25</v>
      </c>
      <c r="Q180" s="837">
        <v>1</v>
      </c>
      <c r="R180" s="832">
        <v>1</v>
      </c>
      <c r="S180" s="837">
        <v>1</v>
      </c>
      <c r="T180" s="836">
        <v>0.5</v>
      </c>
      <c r="U180" s="838">
        <v>1</v>
      </c>
    </row>
    <row r="181" spans="1:21" ht="14.4" customHeight="1" x14ac:dyDescent="0.3">
      <c r="A181" s="831">
        <v>50</v>
      </c>
      <c r="B181" s="832" t="s">
        <v>1587</v>
      </c>
      <c r="C181" s="832" t="s">
        <v>1593</v>
      </c>
      <c r="D181" s="833" t="s">
        <v>2222</v>
      </c>
      <c r="E181" s="834" t="s">
        <v>1606</v>
      </c>
      <c r="F181" s="832" t="s">
        <v>1588</v>
      </c>
      <c r="G181" s="832" t="s">
        <v>1957</v>
      </c>
      <c r="H181" s="832" t="s">
        <v>577</v>
      </c>
      <c r="I181" s="832" t="s">
        <v>1961</v>
      </c>
      <c r="J181" s="832" t="s">
        <v>1962</v>
      </c>
      <c r="K181" s="832" t="s">
        <v>1950</v>
      </c>
      <c r="L181" s="835">
        <v>115.18</v>
      </c>
      <c r="M181" s="835">
        <v>575.90000000000009</v>
      </c>
      <c r="N181" s="832">
        <v>5</v>
      </c>
      <c r="O181" s="836">
        <v>3.5</v>
      </c>
      <c r="P181" s="835">
        <v>230.36</v>
      </c>
      <c r="Q181" s="837">
        <v>0.39999999999999997</v>
      </c>
      <c r="R181" s="832">
        <v>2</v>
      </c>
      <c r="S181" s="837">
        <v>0.4</v>
      </c>
      <c r="T181" s="836">
        <v>2</v>
      </c>
      <c r="U181" s="838">
        <v>0.5714285714285714</v>
      </c>
    </row>
    <row r="182" spans="1:21" ht="14.4" customHeight="1" x14ac:dyDescent="0.3">
      <c r="A182" s="831">
        <v>50</v>
      </c>
      <c r="B182" s="832" t="s">
        <v>1587</v>
      </c>
      <c r="C182" s="832" t="s">
        <v>1593</v>
      </c>
      <c r="D182" s="833" t="s">
        <v>2222</v>
      </c>
      <c r="E182" s="834" t="s">
        <v>1606</v>
      </c>
      <c r="F182" s="832" t="s">
        <v>1588</v>
      </c>
      <c r="G182" s="832" t="s">
        <v>1614</v>
      </c>
      <c r="H182" s="832" t="s">
        <v>608</v>
      </c>
      <c r="I182" s="832" t="s">
        <v>1615</v>
      </c>
      <c r="J182" s="832" t="s">
        <v>1372</v>
      </c>
      <c r="K182" s="832" t="s">
        <v>1616</v>
      </c>
      <c r="L182" s="835">
        <v>10.34</v>
      </c>
      <c r="M182" s="835">
        <v>51.7</v>
      </c>
      <c r="N182" s="832">
        <v>5</v>
      </c>
      <c r="O182" s="836">
        <v>0.5</v>
      </c>
      <c r="P182" s="835">
        <v>51.7</v>
      </c>
      <c r="Q182" s="837">
        <v>1</v>
      </c>
      <c r="R182" s="832">
        <v>5</v>
      </c>
      <c r="S182" s="837">
        <v>1</v>
      </c>
      <c r="T182" s="836">
        <v>0.5</v>
      </c>
      <c r="U182" s="838">
        <v>1</v>
      </c>
    </row>
    <row r="183" spans="1:21" ht="14.4" customHeight="1" x14ac:dyDescent="0.3">
      <c r="A183" s="831">
        <v>50</v>
      </c>
      <c r="B183" s="832" t="s">
        <v>1587</v>
      </c>
      <c r="C183" s="832" t="s">
        <v>1593</v>
      </c>
      <c r="D183" s="833" t="s">
        <v>2222</v>
      </c>
      <c r="E183" s="834" t="s">
        <v>1606</v>
      </c>
      <c r="F183" s="832" t="s">
        <v>1588</v>
      </c>
      <c r="G183" s="832" t="s">
        <v>1614</v>
      </c>
      <c r="H183" s="832" t="s">
        <v>608</v>
      </c>
      <c r="I183" s="832" t="s">
        <v>1371</v>
      </c>
      <c r="J183" s="832" t="s">
        <v>1372</v>
      </c>
      <c r="K183" s="832" t="s">
        <v>1373</v>
      </c>
      <c r="L183" s="835">
        <v>15.9</v>
      </c>
      <c r="M183" s="835">
        <v>63.6</v>
      </c>
      <c r="N183" s="832">
        <v>4</v>
      </c>
      <c r="O183" s="836">
        <v>1.5</v>
      </c>
      <c r="P183" s="835">
        <v>47.7</v>
      </c>
      <c r="Q183" s="837">
        <v>0.75</v>
      </c>
      <c r="R183" s="832">
        <v>3</v>
      </c>
      <c r="S183" s="837">
        <v>0.75</v>
      </c>
      <c r="T183" s="836">
        <v>0.5</v>
      </c>
      <c r="U183" s="838">
        <v>0.33333333333333331</v>
      </c>
    </row>
    <row r="184" spans="1:21" ht="14.4" customHeight="1" x14ac:dyDescent="0.3">
      <c r="A184" s="831">
        <v>50</v>
      </c>
      <c r="B184" s="832" t="s">
        <v>1587</v>
      </c>
      <c r="C184" s="832" t="s">
        <v>1593</v>
      </c>
      <c r="D184" s="833" t="s">
        <v>2222</v>
      </c>
      <c r="E184" s="834" t="s">
        <v>1606</v>
      </c>
      <c r="F184" s="832" t="s">
        <v>1588</v>
      </c>
      <c r="G184" s="832" t="s">
        <v>1614</v>
      </c>
      <c r="H184" s="832" t="s">
        <v>608</v>
      </c>
      <c r="I184" s="832" t="s">
        <v>1374</v>
      </c>
      <c r="J184" s="832" t="s">
        <v>1372</v>
      </c>
      <c r="K184" s="832" t="s">
        <v>1375</v>
      </c>
      <c r="L184" s="835">
        <v>47.7</v>
      </c>
      <c r="M184" s="835">
        <v>47.7</v>
      </c>
      <c r="N184" s="832">
        <v>1</v>
      </c>
      <c r="O184" s="836">
        <v>0.5</v>
      </c>
      <c r="P184" s="835">
        <v>47.7</v>
      </c>
      <c r="Q184" s="837">
        <v>1</v>
      </c>
      <c r="R184" s="832">
        <v>1</v>
      </c>
      <c r="S184" s="837">
        <v>1</v>
      </c>
      <c r="T184" s="836">
        <v>0.5</v>
      </c>
      <c r="U184" s="838">
        <v>1</v>
      </c>
    </row>
    <row r="185" spans="1:21" ht="14.4" customHeight="1" x14ac:dyDescent="0.3">
      <c r="A185" s="831">
        <v>50</v>
      </c>
      <c r="B185" s="832" t="s">
        <v>1587</v>
      </c>
      <c r="C185" s="832" t="s">
        <v>1593</v>
      </c>
      <c r="D185" s="833" t="s">
        <v>2222</v>
      </c>
      <c r="E185" s="834" t="s">
        <v>1606</v>
      </c>
      <c r="F185" s="832" t="s">
        <v>1588</v>
      </c>
      <c r="G185" s="832" t="s">
        <v>1614</v>
      </c>
      <c r="H185" s="832" t="s">
        <v>608</v>
      </c>
      <c r="I185" s="832" t="s">
        <v>1727</v>
      </c>
      <c r="J185" s="832" t="s">
        <v>1372</v>
      </c>
      <c r="K185" s="832" t="s">
        <v>1646</v>
      </c>
      <c r="L185" s="835">
        <v>158.99</v>
      </c>
      <c r="M185" s="835">
        <v>158.99</v>
      </c>
      <c r="N185" s="832">
        <v>1</v>
      </c>
      <c r="O185" s="836">
        <v>0.5</v>
      </c>
      <c r="P185" s="835">
        <v>158.99</v>
      </c>
      <c r="Q185" s="837">
        <v>1</v>
      </c>
      <c r="R185" s="832">
        <v>1</v>
      </c>
      <c r="S185" s="837">
        <v>1</v>
      </c>
      <c r="T185" s="836">
        <v>0.5</v>
      </c>
      <c r="U185" s="838">
        <v>1</v>
      </c>
    </row>
    <row r="186" spans="1:21" ht="14.4" customHeight="1" x14ac:dyDescent="0.3">
      <c r="A186" s="831">
        <v>50</v>
      </c>
      <c r="B186" s="832" t="s">
        <v>1587</v>
      </c>
      <c r="C186" s="832" t="s">
        <v>1593</v>
      </c>
      <c r="D186" s="833" t="s">
        <v>2222</v>
      </c>
      <c r="E186" s="834" t="s">
        <v>1606</v>
      </c>
      <c r="F186" s="832" t="s">
        <v>1588</v>
      </c>
      <c r="G186" s="832" t="s">
        <v>1963</v>
      </c>
      <c r="H186" s="832" t="s">
        <v>608</v>
      </c>
      <c r="I186" s="832" t="s">
        <v>1964</v>
      </c>
      <c r="J186" s="832" t="s">
        <v>1965</v>
      </c>
      <c r="K186" s="832" t="s">
        <v>1966</v>
      </c>
      <c r="L186" s="835">
        <v>102.46</v>
      </c>
      <c r="M186" s="835">
        <v>307.38</v>
      </c>
      <c r="N186" s="832">
        <v>3</v>
      </c>
      <c r="O186" s="836">
        <v>0.5</v>
      </c>
      <c r="P186" s="835"/>
      <c r="Q186" s="837">
        <v>0</v>
      </c>
      <c r="R186" s="832"/>
      <c r="S186" s="837">
        <v>0</v>
      </c>
      <c r="T186" s="836"/>
      <c r="U186" s="838">
        <v>0</v>
      </c>
    </row>
    <row r="187" spans="1:21" ht="14.4" customHeight="1" x14ac:dyDescent="0.3">
      <c r="A187" s="831">
        <v>50</v>
      </c>
      <c r="B187" s="832" t="s">
        <v>1587</v>
      </c>
      <c r="C187" s="832" t="s">
        <v>1593</v>
      </c>
      <c r="D187" s="833" t="s">
        <v>2222</v>
      </c>
      <c r="E187" s="834" t="s">
        <v>1606</v>
      </c>
      <c r="F187" s="832" t="s">
        <v>1588</v>
      </c>
      <c r="G187" s="832" t="s">
        <v>1728</v>
      </c>
      <c r="H187" s="832" t="s">
        <v>577</v>
      </c>
      <c r="I187" s="832" t="s">
        <v>1967</v>
      </c>
      <c r="J187" s="832" t="s">
        <v>1730</v>
      </c>
      <c r="K187" s="832" t="s">
        <v>1968</v>
      </c>
      <c r="L187" s="835">
        <v>4625.3500000000004</v>
      </c>
      <c r="M187" s="835">
        <v>4625.3500000000004</v>
      </c>
      <c r="N187" s="832">
        <v>1</v>
      </c>
      <c r="O187" s="836">
        <v>0.5</v>
      </c>
      <c r="P187" s="835">
        <v>4625.3500000000004</v>
      </c>
      <c r="Q187" s="837">
        <v>1</v>
      </c>
      <c r="R187" s="832">
        <v>1</v>
      </c>
      <c r="S187" s="837">
        <v>1</v>
      </c>
      <c r="T187" s="836">
        <v>0.5</v>
      </c>
      <c r="U187" s="838">
        <v>1</v>
      </c>
    </row>
    <row r="188" spans="1:21" ht="14.4" customHeight="1" x14ac:dyDescent="0.3">
      <c r="A188" s="831">
        <v>50</v>
      </c>
      <c r="B188" s="832" t="s">
        <v>1587</v>
      </c>
      <c r="C188" s="832" t="s">
        <v>1593</v>
      </c>
      <c r="D188" s="833" t="s">
        <v>2222</v>
      </c>
      <c r="E188" s="834" t="s">
        <v>1606</v>
      </c>
      <c r="F188" s="832" t="s">
        <v>1588</v>
      </c>
      <c r="G188" s="832" t="s">
        <v>1969</v>
      </c>
      <c r="H188" s="832" t="s">
        <v>577</v>
      </c>
      <c r="I188" s="832" t="s">
        <v>1970</v>
      </c>
      <c r="J188" s="832" t="s">
        <v>1971</v>
      </c>
      <c r="K188" s="832" t="s">
        <v>1972</v>
      </c>
      <c r="L188" s="835">
        <v>3943.46</v>
      </c>
      <c r="M188" s="835">
        <v>3943.46</v>
      </c>
      <c r="N188" s="832">
        <v>1</v>
      </c>
      <c r="O188" s="836">
        <v>0.5</v>
      </c>
      <c r="P188" s="835"/>
      <c r="Q188" s="837">
        <v>0</v>
      </c>
      <c r="R188" s="832"/>
      <c r="S188" s="837">
        <v>0</v>
      </c>
      <c r="T188" s="836"/>
      <c r="U188" s="838">
        <v>0</v>
      </c>
    </row>
    <row r="189" spans="1:21" ht="14.4" customHeight="1" x14ac:dyDescent="0.3">
      <c r="A189" s="831">
        <v>50</v>
      </c>
      <c r="B189" s="832" t="s">
        <v>1587</v>
      </c>
      <c r="C189" s="832" t="s">
        <v>1593</v>
      </c>
      <c r="D189" s="833" t="s">
        <v>2222</v>
      </c>
      <c r="E189" s="834" t="s">
        <v>1606</v>
      </c>
      <c r="F189" s="832" t="s">
        <v>1588</v>
      </c>
      <c r="G189" s="832" t="s">
        <v>1973</v>
      </c>
      <c r="H189" s="832" t="s">
        <v>577</v>
      </c>
      <c r="I189" s="832" t="s">
        <v>1974</v>
      </c>
      <c r="J189" s="832" t="s">
        <v>1975</v>
      </c>
      <c r="K189" s="832" t="s">
        <v>1387</v>
      </c>
      <c r="L189" s="835">
        <v>661.62</v>
      </c>
      <c r="M189" s="835">
        <v>661.62</v>
      </c>
      <c r="N189" s="832">
        <v>1</v>
      </c>
      <c r="O189" s="836">
        <v>0.5</v>
      </c>
      <c r="P189" s="835"/>
      <c r="Q189" s="837">
        <v>0</v>
      </c>
      <c r="R189" s="832"/>
      <c r="S189" s="837">
        <v>0</v>
      </c>
      <c r="T189" s="836"/>
      <c r="U189" s="838">
        <v>0</v>
      </c>
    </row>
    <row r="190" spans="1:21" ht="14.4" customHeight="1" x14ac:dyDescent="0.3">
      <c r="A190" s="831">
        <v>50</v>
      </c>
      <c r="B190" s="832" t="s">
        <v>1587</v>
      </c>
      <c r="C190" s="832" t="s">
        <v>1593</v>
      </c>
      <c r="D190" s="833" t="s">
        <v>2222</v>
      </c>
      <c r="E190" s="834" t="s">
        <v>1606</v>
      </c>
      <c r="F190" s="832" t="s">
        <v>1588</v>
      </c>
      <c r="G190" s="832" t="s">
        <v>1976</v>
      </c>
      <c r="H190" s="832" t="s">
        <v>577</v>
      </c>
      <c r="I190" s="832" t="s">
        <v>1977</v>
      </c>
      <c r="J190" s="832" t="s">
        <v>1978</v>
      </c>
      <c r="K190" s="832" t="s">
        <v>1979</v>
      </c>
      <c r="L190" s="835">
        <v>0</v>
      </c>
      <c r="M190" s="835">
        <v>0</v>
      </c>
      <c r="N190" s="832">
        <v>2</v>
      </c>
      <c r="O190" s="836">
        <v>1</v>
      </c>
      <c r="P190" s="835">
        <v>0</v>
      </c>
      <c r="Q190" s="837"/>
      <c r="R190" s="832">
        <v>2</v>
      </c>
      <c r="S190" s="837">
        <v>1</v>
      </c>
      <c r="T190" s="836">
        <v>1</v>
      </c>
      <c r="U190" s="838">
        <v>1</v>
      </c>
    </row>
    <row r="191" spans="1:21" ht="14.4" customHeight="1" x14ac:dyDescent="0.3">
      <c r="A191" s="831">
        <v>50</v>
      </c>
      <c r="B191" s="832" t="s">
        <v>1587</v>
      </c>
      <c r="C191" s="832" t="s">
        <v>1593</v>
      </c>
      <c r="D191" s="833" t="s">
        <v>2222</v>
      </c>
      <c r="E191" s="834" t="s">
        <v>1606</v>
      </c>
      <c r="F191" s="832" t="s">
        <v>1588</v>
      </c>
      <c r="G191" s="832" t="s">
        <v>1980</v>
      </c>
      <c r="H191" s="832" t="s">
        <v>577</v>
      </c>
      <c r="I191" s="832" t="s">
        <v>1981</v>
      </c>
      <c r="J191" s="832" t="s">
        <v>843</v>
      </c>
      <c r="K191" s="832" t="s">
        <v>1982</v>
      </c>
      <c r="L191" s="835">
        <v>128.69999999999999</v>
      </c>
      <c r="M191" s="835">
        <v>128.69999999999999</v>
      </c>
      <c r="N191" s="832">
        <v>1</v>
      </c>
      <c r="O191" s="836">
        <v>1</v>
      </c>
      <c r="P191" s="835">
        <v>128.69999999999999</v>
      </c>
      <c r="Q191" s="837">
        <v>1</v>
      </c>
      <c r="R191" s="832">
        <v>1</v>
      </c>
      <c r="S191" s="837">
        <v>1</v>
      </c>
      <c r="T191" s="836">
        <v>1</v>
      </c>
      <c r="U191" s="838">
        <v>1</v>
      </c>
    </row>
    <row r="192" spans="1:21" ht="14.4" customHeight="1" x14ac:dyDescent="0.3">
      <c r="A192" s="831">
        <v>50</v>
      </c>
      <c r="B192" s="832" t="s">
        <v>1587</v>
      </c>
      <c r="C192" s="832" t="s">
        <v>1593</v>
      </c>
      <c r="D192" s="833" t="s">
        <v>2222</v>
      </c>
      <c r="E192" s="834" t="s">
        <v>1606</v>
      </c>
      <c r="F192" s="832" t="s">
        <v>1588</v>
      </c>
      <c r="G192" s="832" t="s">
        <v>1983</v>
      </c>
      <c r="H192" s="832" t="s">
        <v>577</v>
      </c>
      <c r="I192" s="832" t="s">
        <v>1984</v>
      </c>
      <c r="J192" s="832" t="s">
        <v>1985</v>
      </c>
      <c r="K192" s="832" t="s">
        <v>1986</v>
      </c>
      <c r="L192" s="835">
        <v>0</v>
      </c>
      <c r="M192" s="835">
        <v>0</v>
      </c>
      <c r="N192" s="832">
        <v>7</v>
      </c>
      <c r="O192" s="836">
        <v>3</v>
      </c>
      <c r="P192" s="835"/>
      <c r="Q192" s="837"/>
      <c r="R192" s="832"/>
      <c r="S192" s="837">
        <v>0</v>
      </c>
      <c r="T192" s="836"/>
      <c r="U192" s="838">
        <v>0</v>
      </c>
    </row>
    <row r="193" spans="1:21" ht="14.4" customHeight="1" x14ac:dyDescent="0.3">
      <c r="A193" s="831">
        <v>50</v>
      </c>
      <c r="B193" s="832" t="s">
        <v>1587</v>
      </c>
      <c r="C193" s="832" t="s">
        <v>1593</v>
      </c>
      <c r="D193" s="833" t="s">
        <v>2222</v>
      </c>
      <c r="E193" s="834" t="s">
        <v>1606</v>
      </c>
      <c r="F193" s="832" t="s">
        <v>1588</v>
      </c>
      <c r="G193" s="832" t="s">
        <v>1987</v>
      </c>
      <c r="H193" s="832" t="s">
        <v>608</v>
      </c>
      <c r="I193" s="832" t="s">
        <v>1448</v>
      </c>
      <c r="J193" s="832" t="s">
        <v>807</v>
      </c>
      <c r="K193" s="832" t="s">
        <v>810</v>
      </c>
      <c r="L193" s="835">
        <v>0</v>
      </c>
      <c r="M193" s="835">
        <v>0</v>
      </c>
      <c r="N193" s="832">
        <v>6</v>
      </c>
      <c r="O193" s="836">
        <v>1</v>
      </c>
      <c r="P193" s="835"/>
      <c r="Q193" s="837"/>
      <c r="R193" s="832"/>
      <c r="S193" s="837">
        <v>0</v>
      </c>
      <c r="T193" s="836"/>
      <c r="U193" s="838">
        <v>0</v>
      </c>
    </row>
    <row r="194" spans="1:21" ht="14.4" customHeight="1" x14ac:dyDescent="0.3">
      <c r="A194" s="831">
        <v>50</v>
      </c>
      <c r="B194" s="832" t="s">
        <v>1587</v>
      </c>
      <c r="C194" s="832" t="s">
        <v>1593</v>
      </c>
      <c r="D194" s="833" t="s">
        <v>2222</v>
      </c>
      <c r="E194" s="834" t="s">
        <v>1606</v>
      </c>
      <c r="F194" s="832" t="s">
        <v>1588</v>
      </c>
      <c r="G194" s="832" t="s">
        <v>1988</v>
      </c>
      <c r="H194" s="832" t="s">
        <v>577</v>
      </c>
      <c r="I194" s="832" t="s">
        <v>1989</v>
      </c>
      <c r="J194" s="832" t="s">
        <v>1990</v>
      </c>
      <c r="K194" s="832" t="s">
        <v>1383</v>
      </c>
      <c r="L194" s="835">
        <v>120.14</v>
      </c>
      <c r="M194" s="835">
        <v>360.42</v>
      </c>
      <c r="N194" s="832">
        <v>3</v>
      </c>
      <c r="O194" s="836">
        <v>2</v>
      </c>
      <c r="P194" s="835">
        <v>120.14</v>
      </c>
      <c r="Q194" s="837">
        <v>0.33333333333333331</v>
      </c>
      <c r="R194" s="832">
        <v>1</v>
      </c>
      <c r="S194" s="837">
        <v>0.33333333333333331</v>
      </c>
      <c r="T194" s="836">
        <v>1</v>
      </c>
      <c r="U194" s="838">
        <v>0.5</v>
      </c>
    </row>
    <row r="195" spans="1:21" ht="14.4" customHeight="1" x14ac:dyDescent="0.3">
      <c r="A195" s="831">
        <v>50</v>
      </c>
      <c r="B195" s="832" t="s">
        <v>1587</v>
      </c>
      <c r="C195" s="832" t="s">
        <v>1593</v>
      </c>
      <c r="D195" s="833" t="s">
        <v>2222</v>
      </c>
      <c r="E195" s="834" t="s">
        <v>1606</v>
      </c>
      <c r="F195" s="832" t="s">
        <v>1588</v>
      </c>
      <c r="G195" s="832" t="s">
        <v>1788</v>
      </c>
      <c r="H195" s="832" t="s">
        <v>577</v>
      </c>
      <c r="I195" s="832" t="s">
        <v>1991</v>
      </c>
      <c r="J195" s="832" t="s">
        <v>879</v>
      </c>
      <c r="K195" s="832" t="s">
        <v>1992</v>
      </c>
      <c r="L195" s="835">
        <v>210.38</v>
      </c>
      <c r="M195" s="835">
        <v>420.76</v>
      </c>
      <c r="N195" s="832">
        <v>2</v>
      </c>
      <c r="O195" s="836">
        <v>1</v>
      </c>
      <c r="P195" s="835"/>
      <c r="Q195" s="837">
        <v>0</v>
      </c>
      <c r="R195" s="832"/>
      <c r="S195" s="837">
        <v>0</v>
      </c>
      <c r="T195" s="836"/>
      <c r="U195" s="838">
        <v>0</v>
      </c>
    </row>
    <row r="196" spans="1:21" ht="14.4" customHeight="1" x14ac:dyDescent="0.3">
      <c r="A196" s="831">
        <v>50</v>
      </c>
      <c r="B196" s="832" t="s">
        <v>1587</v>
      </c>
      <c r="C196" s="832" t="s">
        <v>1593</v>
      </c>
      <c r="D196" s="833" t="s">
        <v>2222</v>
      </c>
      <c r="E196" s="834" t="s">
        <v>1606</v>
      </c>
      <c r="F196" s="832" t="s">
        <v>1588</v>
      </c>
      <c r="G196" s="832" t="s">
        <v>1736</v>
      </c>
      <c r="H196" s="832" t="s">
        <v>577</v>
      </c>
      <c r="I196" s="832" t="s">
        <v>1993</v>
      </c>
      <c r="J196" s="832" t="s">
        <v>1994</v>
      </c>
      <c r="K196" s="832" t="s">
        <v>1995</v>
      </c>
      <c r="L196" s="835">
        <v>333.68</v>
      </c>
      <c r="M196" s="835">
        <v>333.68</v>
      </c>
      <c r="N196" s="832">
        <v>1</v>
      </c>
      <c r="O196" s="836">
        <v>0.5</v>
      </c>
      <c r="P196" s="835"/>
      <c r="Q196" s="837">
        <v>0</v>
      </c>
      <c r="R196" s="832"/>
      <c r="S196" s="837">
        <v>0</v>
      </c>
      <c r="T196" s="836"/>
      <c r="U196" s="838">
        <v>0</v>
      </c>
    </row>
    <row r="197" spans="1:21" ht="14.4" customHeight="1" x14ac:dyDescent="0.3">
      <c r="A197" s="831">
        <v>50</v>
      </c>
      <c r="B197" s="832" t="s">
        <v>1587</v>
      </c>
      <c r="C197" s="832" t="s">
        <v>1593</v>
      </c>
      <c r="D197" s="833" t="s">
        <v>2222</v>
      </c>
      <c r="E197" s="834" t="s">
        <v>1606</v>
      </c>
      <c r="F197" s="832" t="s">
        <v>1588</v>
      </c>
      <c r="G197" s="832" t="s">
        <v>1996</v>
      </c>
      <c r="H197" s="832" t="s">
        <v>608</v>
      </c>
      <c r="I197" s="832" t="s">
        <v>1997</v>
      </c>
      <c r="J197" s="832" t="s">
        <v>1382</v>
      </c>
      <c r="K197" s="832" t="s">
        <v>1998</v>
      </c>
      <c r="L197" s="835">
        <v>79.11</v>
      </c>
      <c r="M197" s="835">
        <v>79.11</v>
      </c>
      <c r="N197" s="832">
        <v>1</v>
      </c>
      <c r="O197" s="836">
        <v>1</v>
      </c>
      <c r="P197" s="835">
        <v>79.11</v>
      </c>
      <c r="Q197" s="837">
        <v>1</v>
      </c>
      <c r="R197" s="832">
        <v>1</v>
      </c>
      <c r="S197" s="837">
        <v>1</v>
      </c>
      <c r="T197" s="836">
        <v>1</v>
      </c>
      <c r="U197" s="838">
        <v>1</v>
      </c>
    </row>
    <row r="198" spans="1:21" ht="14.4" customHeight="1" x14ac:dyDescent="0.3">
      <c r="A198" s="831">
        <v>50</v>
      </c>
      <c r="B198" s="832" t="s">
        <v>1587</v>
      </c>
      <c r="C198" s="832" t="s">
        <v>1593</v>
      </c>
      <c r="D198" s="833" t="s">
        <v>2222</v>
      </c>
      <c r="E198" s="834" t="s">
        <v>1606</v>
      </c>
      <c r="F198" s="832" t="s">
        <v>1588</v>
      </c>
      <c r="G198" s="832" t="s">
        <v>1996</v>
      </c>
      <c r="H198" s="832" t="s">
        <v>608</v>
      </c>
      <c r="I198" s="832" t="s">
        <v>1381</v>
      </c>
      <c r="J198" s="832" t="s">
        <v>1382</v>
      </c>
      <c r="K198" s="832" t="s">
        <v>1383</v>
      </c>
      <c r="L198" s="835">
        <v>263.68</v>
      </c>
      <c r="M198" s="835">
        <v>1318.4</v>
      </c>
      <c r="N198" s="832">
        <v>5</v>
      </c>
      <c r="O198" s="836">
        <v>3.5</v>
      </c>
      <c r="P198" s="835">
        <v>791.04</v>
      </c>
      <c r="Q198" s="837">
        <v>0.6</v>
      </c>
      <c r="R198" s="832">
        <v>3</v>
      </c>
      <c r="S198" s="837">
        <v>0.6</v>
      </c>
      <c r="T198" s="836">
        <v>1.5</v>
      </c>
      <c r="U198" s="838">
        <v>0.42857142857142855</v>
      </c>
    </row>
    <row r="199" spans="1:21" ht="14.4" customHeight="1" x14ac:dyDescent="0.3">
      <c r="A199" s="831">
        <v>50</v>
      </c>
      <c r="B199" s="832" t="s">
        <v>1587</v>
      </c>
      <c r="C199" s="832" t="s">
        <v>1593</v>
      </c>
      <c r="D199" s="833" t="s">
        <v>2222</v>
      </c>
      <c r="E199" s="834" t="s">
        <v>1606</v>
      </c>
      <c r="F199" s="832" t="s">
        <v>1588</v>
      </c>
      <c r="G199" s="832" t="s">
        <v>1737</v>
      </c>
      <c r="H199" s="832" t="s">
        <v>577</v>
      </c>
      <c r="I199" s="832" t="s">
        <v>1999</v>
      </c>
      <c r="J199" s="832" t="s">
        <v>2000</v>
      </c>
      <c r="K199" s="832" t="s">
        <v>2001</v>
      </c>
      <c r="L199" s="835">
        <v>330.58</v>
      </c>
      <c r="M199" s="835">
        <v>330.58</v>
      </c>
      <c r="N199" s="832">
        <v>1</v>
      </c>
      <c r="O199" s="836">
        <v>1</v>
      </c>
      <c r="P199" s="835"/>
      <c r="Q199" s="837">
        <v>0</v>
      </c>
      <c r="R199" s="832"/>
      <c r="S199" s="837">
        <v>0</v>
      </c>
      <c r="T199" s="836"/>
      <c r="U199" s="838">
        <v>0</v>
      </c>
    </row>
    <row r="200" spans="1:21" ht="14.4" customHeight="1" x14ac:dyDescent="0.3">
      <c r="A200" s="831">
        <v>50</v>
      </c>
      <c r="B200" s="832" t="s">
        <v>1587</v>
      </c>
      <c r="C200" s="832" t="s">
        <v>1593</v>
      </c>
      <c r="D200" s="833" t="s">
        <v>2222</v>
      </c>
      <c r="E200" s="834" t="s">
        <v>1606</v>
      </c>
      <c r="F200" s="832" t="s">
        <v>1588</v>
      </c>
      <c r="G200" s="832" t="s">
        <v>1741</v>
      </c>
      <c r="H200" s="832" t="s">
        <v>608</v>
      </c>
      <c r="I200" s="832" t="s">
        <v>1742</v>
      </c>
      <c r="J200" s="832" t="s">
        <v>1743</v>
      </c>
      <c r="K200" s="832" t="s">
        <v>1744</v>
      </c>
      <c r="L200" s="835">
        <v>345.69</v>
      </c>
      <c r="M200" s="835">
        <v>1728.4499999999998</v>
      </c>
      <c r="N200" s="832">
        <v>5</v>
      </c>
      <c r="O200" s="836">
        <v>3.5</v>
      </c>
      <c r="P200" s="835">
        <v>691.38</v>
      </c>
      <c r="Q200" s="837">
        <v>0.4</v>
      </c>
      <c r="R200" s="832">
        <v>2</v>
      </c>
      <c r="S200" s="837">
        <v>0.4</v>
      </c>
      <c r="T200" s="836">
        <v>1.5</v>
      </c>
      <c r="U200" s="838">
        <v>0.42857142857142855</v>
      </c>
    </row>
    <row r="201" spans="1:21" ht="14.4" customHeight="1" x14ac:dyDescent="0.3">
      <c r="A201" s="831">
        <v>50</v>
      </c>
      <c r="B201" s="832" t="s">
        <v>1587</v>
      </c>
      <c r="C201" s="832" t="s">
        <v>1593</v>
      </c>
      <c r="D201" s="833" t="s">
        <v>2222</v>
      </c>
      <c r="E201" s="834" t="s">
        <v>1606</v>
      </c>
      <c r="F201" s="832" t="s">
        <v>1588</v>
      </c>
      <c r="G201" s="832" t="s">
        <v>1741</v>
      </c>
      <c r="H201" s="832" t="s">
        <v>608</v>
      </c>
      <c r="I201" s="832" t="s">
        <v>2002</v>
      </c>
      <c r="J201" s="832" t="s">
        <v>1743</v>
      </c>
      <c r="K201" s="832" t="s">
        <v>2003</v>
      </c>
      <c r="L201" s="835">
        <v>86.73</v>
      </c>
      <c r="M201" s="835">
        <v>260.19</v>
      </c>
      <c r="N201" s="832">
        <v>3</v>
      </c>
      <c r="O201" s="836">
        <v>0.5</v>
      </c>
      <c r="P201" s="835">
        <v>260.19</v>
      </c>
      <c r="Q201" s="837">
        <v>1</v>
      </c>
      <c r="R201" s="832">
        <v>3</v>
      </c>
      <c r="S201" s="837">
        <v>1</v>
      </c>
      <c r="T201" s="836">
        <v>0.5</v>
      </c>
      <c r="U201" s="838">
        <v>1</v>
      </c>
    </row>
    <row r="202" spans="1:21" ht="14.4" customHeight="1" x14ac:dyDescent="0.3">
      <c r="A202" s="831">
        <v>50</v>
      </c>
      <c r="B202" s="832" t="s">
        <v>1587</v>
      </c>
      <c r="C202" s="832" t="s">
        <v>1593</v>
      </c>
      <c r="D202" s="833" t="s">
        <v>2222</v>
      </c>
      <c r="E202" s="834" t="s">
        <v>1606</v>
      </c>
      <c r="F202" s="832" t="s">
        <v>1588</v>
      </c>
      <c r="G202" s="832" t="s">
        <v>1741</v>
      </c>
      <c r="H202" s="832" t="s">
        <v>577</v>
      </c>
      <c r="I202" s="832" t="s">
        <v>2004</v>
      </c>
      <c r="J202" s="832" t="s">
        <v>2005</v>
      </c>
      <c r="K202" s="832" t="s">
        <v>2006</v>
      </c>
      <c r="L202" s="835">
        <v>183.31</v>
      </c>
      <c r="M202" s="835">
        <v>549.93000000000006</v>
      </c>
      <c r="N202" s="832">
        <v>3</v>
      </c>
      <c r="O202" s="836">
        <v>0.5</v>
      </c>
      <c r="P202" s="835">
        <v>549.93000000000006</v>
      </c>
      <c r="Q202" s="837">
        <v>1</v>
      </c>
      <c r="R202" s="832">
        <v>3</v>
      </c>
      <c r="S202" s="837">
        <v>1</v>
      </c>
      <c r="T202" s="836">
        <v>0.5</v>
      </c>
      <c r="U202" s="838">
        <v>1</v>
      </c>
    </row>
    <row r="203" spans="1:21" ht="14.4" customHeight="1" x14ac:dyDescent="0.3">
      <c r="A203" s="831">
        <v>50</v>
      </c>
      <c r="B203" s="832" t="s">
        <v>1587</v>
      </c>
      <c r="C203" s="832" t="s">
        <v>1593</v>
      </c>
      <c r="D203" s="833" t="s">
        <v>2222</v>
      </c>
      <c r="E203" s="834" t="s">
        <v>1606</v>
      </c>
      <c r="F203" s="832" t="s">
        <v>1588</v>
      </c>
      <c r="G203" s="832" t="s">
        <v>2007</v>
      </c>
      <c r="H203" s="832" t="s">
        <v>577</v>
      </c>
      <c r="I203" s="832" t="s">
        <v>2008</v>
      </c>
      <c r="J203" s="832" t="s">
        <v>2009</v>
      </c>
      <c r="K203" s="832" t="s">
        <v>2010</v>
      </c>
      <c r="L203" s="835">
        <v>264</v>
      </c>
      <c r="M203" s="835">
        <v>528</v>
      </c>
      <c r="N203" s="832">
        <v>2</v>
      </c>
      <c r="O203" s="836">
        <v>0.5</v>
      </c>
      <c r="P203" s="835">
        <v>528</v>
      </c>
      <c r="Q203" s="837">
        <v>1</v>
      </c>
      <c r="R203" s="832">
        <v>2</v>
      </c>
      <c r="S203" s="837">
        <v>1</v>
      </c>
      <c r="T203" s="836">
        <v>0.5</v>
      </c>
      <c r="U203" s="838">
        <v>1</v>
      </c>
    </row>
    <row r="204" spans="1:21" ht="14.4" customHeight="1" x14ac:dyDescent="0.3">
      <c r="A204" s="831">
        <v>50</v>
      </c>
      <c r="B204" s="832" t="s">
        <v>1587</v>
      </c>
      <c r="C204" s="832" t="s">
        <v>1593</v>
      </c>
      <c r="D204" s="833" t="s">
        <v>2222</v>
      </c>
      <c r="E204" s="834" t="s">
        <v>1606</v>
      </c>
      <c r="F204" s="832" t="s">
        <v>1588</v>
      </c>
      <c r="G204" s="832" t="s">
        <v>1745</v>
      </c>
      <c r="H204" s="832" t="s">
        <v>577</v>
      </c>
      <c r="I204" s="832" t="s">
        <v>2011</v>
      </c>
      <c r="J204" s="832" t="s">
        <v>2012</v>
      </c>
      <c r="K204" s="832" t="s">
        <v>2013</v>
      </c>
      <c r="L204" s="835">
        <v>393.94</v>
      </c>
      <c r="M204" s="835">
        <v>1181.82</v>
      </c>
      <c r="N204" s="832">
        <v>3</v>
      </c>
      <c r="O204" s="836">
        <v>2</v>
      </c>
      <c r="P204" s="835">
        <v>787.88</v>
      </c>
      <c r="Q204" s="837">
        <v>0.66666666666666674</v>
      </c>
      <c r="R204" s="832">
        <v>2</v>
      </c>
      <c r="S204" s="837">
        <v>0.66666666666666663</v>
      </c>
      <c r="T204" s="836">
        <v>1.5</v>
      </c>
      <c r="U204" s="838">
        <v>0.75</v>
      </c>
    </row>
    <row r="205" spans="1:21" ht="14.4" customHeight="1" x14ac:dyDescent="0.3">
      <c r="A205" s="831">
        <v>50</v>
      </c>
      <c r="B205" s="832" t="s">
        <v>1587</v>
      </c>
      <c r="C205" s="832" t="s">
        <v>1593</v>
      </c>
      <c r="D205" s="833" t="s">
        <v>2222</v>
      </c>
      <c r="E205" s="834" t="s">
        <v>1606</v>
      </c>
      <c r="F205" s="832" t="s">
        <v>1588</v>
      </c>
      <c r="G205" s="832" t="s">
        <v>1745</v>
      </c>
      <c r="H205" s="832" t="s">
        <v>608</v>
      </c>
      <c r="I205" s="832" t="s">
        <v>2014</v>
      </c>
      <c r="J205" s="832" t="s">
        <v>2015</v>
      </c>
      <c r="K205" s="832" t="s">
        <v>2016</v>
      </c>
      <c r="L205" s="835">
        <v>131.32</v>
      </c>
      <c r="M205" s="835">
        <v>787.92</v>
      </c>
      <c r="N205" s="832">
        <v>6</v>
      </c>
      <c r="O205" s="836">
        <v>2</v>
      </c>
      <c r="P205" s="835">
        <v>787.92</v>
      </c>
      <c r="Q205" s="837">
        <v>1</v>
      </c>
      <c r="R205" s="832">
        <v>6</v>
      </c>
      <c r="S205" s="837">
        <v>1</v>
      </c>
      <c r="T205" s="836">
        <v>2</v>
      </c>
      <c r="U205" s="838">
        <v>1</v>
      </c>
    </row>
    <row r="206" spans="1:21" ht="14.4" customHeight="1" x14ac:dyDescent="0.3">
      <c r="A206" s="831">
        <v>50</v>
      </c>
      <c r="B206" s="832" t="s">
        <v>1587</v>
      </c>
      <c r="C206" s="832" t="s">
        <v>1593</v>
      </c>
      <c r="D206" s="833" t="s">
        <v>2222</v>
      </c>
      <c r="E206" s="834" t="s">
        <v>1606</v>
      </c>
      <c r="F206" s="832" t="s">
        <v>1588</v>
      </c>
      <c r="G206" s="832" t="s">
        <v>2017</v>
      </c>
      <c r="H206" s="832" t="s">
        <v>577</v>
      </c>
      <c r="I206" s="832" t="s">
        <v>2018</v>
      </c>
      <c r="J206" s="832" t="s">
        <v>2019</v>
      </c>
      <c r="K206" s="832" t="s">
        <v>2020</v>
      </c>
      <c r="L206" s="835">
        <v>43.94</v>
      </c>
      <c r="M206" s="835">
        <v>43.94</v>
      </c>
      <c r="N206" s="832">
        <v>1</v>
      </c>
      <c r="O206" s="836">
        <v>0.5</v>
      </c>
      <c r="P206" s="835">
        <v>43.94</v>
      </c>
      <c r="Q206" s="837">
        <v>1</v>
      </c>
      <c r="R206" s="832">
        <v>1</v>
      </c>
      <c r="S206" s="837">
        <v>1</v>
      </c>
      <c r="T206" s="836">
        <v>0.5</v>
      </c>
      <c r="U206" s="838">
        <v>1</v>
      </c>
    </row>
    <row r="207" spans="1:21" ht="14.4" customHeight="1" x14ac:dyDescent="0.3">
      <c r="A207" s="831">
        <v>50</v>
      </c>
      <c r="B207" s="832" t="s">
        <v>1587</v>
      </c>
      <c r="C207" s="832" t="s">
        <v>1593</v>
      </c>
      <c r="D207" s="833" t="s">
        <v>2222</v>
      </c>
      <c r="E207" s="834" t="s">
        <v>1606</v>
      </c>
      <c r="F207" s="832" t="s">
        <v>1588</v>
      </c>
      <c r="G207" s="832" t="s">
        <v>2021</v>
      </c>
      <c r="H207" s="832" t="s">
        <v>577</v>
      </c>
      <c r="I207" s="832" t="s">
        <v>2022</v>
      </c>
      <c r="J207" s="832" t="s">
        <v>2023</v>
      </c>
      <c r="K207" s="832" t="s">
        <v>2024</v>
      </c>
      <c r="L207" s="835">
        <v>364.54</v>
      </c>
      <c r="M207" s="835">
        <v>729.08</v>
      </c>
      <c r="N207" s="832">
        <v>2</v>
      </c>
      <c r="O207" s="836">
        <v>2</v>
      </c>
      <c r="P207" s="835"/>
      <c r="Q207" s="837">
        <v>0</v>
      </c>
      <c r="R207" s="832"/>
      <c r="S207" s="837">
        <v>0</v>
      </c>
      <c r="T207" s="836"/>
      <c r="U207" s="838">
        <v>0</v>
      </c>
    </row>
    <row r="208" spans="1:21" ht="14.4" customHeight="1" x14ac:dyDescent="0.3">
      <c r="A208" s="831">
        <v>50</v>
      </c>
      <c r="B208" s="832" t="s">
        <v>1587</v>
      </c>
      <c r="C208" s="832" t="s">
        <v>1593</v>
      </c>
      <c r="D208" s="833" t="s">
        <v>2222</v>
      </c>
      <c r="E208" s="834" t="s">
        <v>1606</v>
      </c>
      <c r="F208" s="832" t="s">
        <v>1588</v>
      </c>
      <c r="G208" s="832" t="s">
        <v>2021</v>
      </c>
      <c r="H208" s="832" t="s">
        <v>608</v>
      </c>
      <c r="I208" s="832" t="s">
        <v>2025</v>
      </c>
      <c r="J208" s="832" t="s">
        <v>2026</v>
      </c>
      <c r="K208" s="832" t="s">
        <v>2027</v>
      </c>
      <c r="L208" s="835">
        <v>729.09</v>
      </c>
      <c r="M208" s="835">
        <v>729.09</v>
      </c>
      <c r="N208" s="832">
        <v>1</v>
      </c>
      <c r="O208" s="836">
        <v>0.5</v>
      </c>
      <c r="P208" s="835">
        <v>729.09</v>
      </c>
      <c r="Q208" s="837">
        <v>1</v>
      </c>
      <c r="R208" s="832">
        <v>1</v>
      </c>
      <c r="S208" s="837">
        <v>1</v>
      </c>
      <c r="T208" s="836">
        <v>0.5</v>
      </c>
      <c r="U208" s="838">
        <v>1</v>
      </c>
    </row>
    <row r="209" spans="1:21" ht="14.4" customHeight="1" x14ac:dyDescent="0.3">
      <c r="A209" s="831">
        <v>50</v>
      </c>
      <c r="B209" s="832" t="s">
        <v>1587</v>
      </c>
      <c r="C209" s="832" t="s">
        <v>1593</v>
      </c>
      <c r="D209" s="833" t="s">
        <v>2222</v>
      </c>
      <c r="E209" s="834" t="s">
        <v>1606</v>
      </c>
      <c r="F209" s="832" t="s">
        <v>1588</v>
      </c>
      <c r="G209" s="832" t="s">
        <v>1643</v>
      </c>
      <c r="H209" s="832" t="s">
        <v>608</v>
      </c>
      <c r="I209" s="832" t="s">
        <v>1308</v>
      </c>
      <c r="J209" s="832" t="s">
        <v>1309</v>
      </c>
      <c r="K209" s="832" t="s">
        <v>1310</v>
      </c>
      <c r="L209" s="835">
        <v>184.74</v>
      </c>
      <c r="M209" s="835">
        <v>554.22</v>
      </c>
      <c r="N209" s="832">
        <v>3</v>
      </c>
      <c r="O209" s="836">
        <v>2</v>
      </c>
      <c r="P209" s="835">
        <v>184.74</v>
      </c>
      <c r="Q209" s="837">
        <v>0.33333333333333331</v>
      </c>
      <c r="R209" s="832">
        <v>1</v>
      </c>
      <c r="S209" s="837">
        <v>0.33333333333333331</v>
      </c>
      <c r="T209" s="836">
        <v>1</v>
      </c>
      <c r="U209" s="838">
        <v>0.5</v>
      </c>
    </row>
    <row r="210" spans="1:21" ht="14.4" customHeight="1" x14ac:dyDescent="0.3">
      <c r="A210" s="831">
        <v>50</v>
      </c>
      <c r="B210" s="832" t="s">
        <v>1587</v>
      </c>
      <c r="C210" s="832" t="s">
        <v>1593</v>
      </c>
      <c r="D210" s="833" t="s">
        <v>2222</v>
      </c>
      <c r="E210" s="834" t="s">
        <v>1606</v>
      </c>
      <c r="F210" s="832" t="s">
        <v>1588</v>
      </c>
      <c r="G210" s="832" t="s">
        <v>2028</v>
      </c>
      <c r="H210" s="832" t="s">
        <v>608</v>
      </c>
      <c r="I210" s="832" t="s">
        <v>2029</v>
      </c>
      <c r="J210" s="832" t="s">
        <v>2030</v>
      </c>
      <c r="K210" s="832" t="s">
        <v>2031</v>
      </c>
      <c r="L210" s="835">
        <v>1906.97</v>
      </c>
      <c r="M210" s="835">
        <v>15255.76</v>
      </c>
      <c r="N210" s="832">
        <v>8</v>
      </c>
      <c r="O210" s="836">
        <v>3</v>
      </c>
      <c r="P210" s="835">
        <v>9534.85</v>
      </c>
      <c r="Q210" s="837">
        <v>0.625</v>
      </c>
      <c r="R210" s="832">
        <v>5</v>
      </c>
      <c r="S210" s="837">
        <v>0.625</v>
      </c>
      <c r="T210" s="836">
        <v>2</v>
      </c>
      <c r="U210" s="838">
        <v>0.66666666666666663</v>
      </c>
    </row>
    <row r="211" spans="1:21" ht="14.4" customHeight="1" x14ac:dyDescent="0.3">
      <c r="A211" s="831">
        <v>50</v>
      </c>
      <c r="B211" s="832" t="s">
        <v>1587</v>
      </c>
      <c r="C211" s="832" t="s">
        <v>1593</v>
      </c>
      <c r="D211" s="833" t="s">
        <v>2222</v>
      </c>
      <c r="E211" s="834" t="s">
        <v>1606</v>
      </c>
      <c r="F211" s="832" t="s">
        <v>1588</v>
      </c>
      <c r="G211" s="832" t="s">
        <v>2028</v>
      </c>
      <c r="H211" s="832" t="s">
        <v>608</v>
      </c>
      <c r="I211" s="832" t="s">
        <v>2029</v>
      </c>
      <c r="J211" s="832" t="s">
        <v>2030</v>
      </c>
      <c r="K211" s="832" t="s">
        <v>2031</v>
      </c>
      <c r="L211" s="835">
        <v>1887.9</v>
      </c>
      <c r="M211" s="835">
        <v>16991.100000000002</v>
      </c>
      <c r="N211" s="832">
        <v>9</v>
      </c>
      <c r="O211" s="836">
        <v>2</v>
      </c>
      <c r="P211" s="835">
        <v>11327.400000000001</v>
      </c>
      <c r="Q211" s="837">
        <v>0.66666666666666663</v>
      </c>
      <c r="R211" s="832">
        <v>6</v>
      </c>
      <c r="S211" s="837">
        <v>0.66666666666666663</v>
      </c>
      <c r="T211" s="836">
        <v>1.5</v>
      </c>
      <c r="U211" s="838">
        <v>0.75</v>
      </c>
    </row>
    <row r="212" spans="1:21" ht="14.4" customHeight="1" x14ac:dyDescent="0.3">
      <c r="A212" s="831">
        <v>50</v>
      </c>
      <c r="B212" s="832" t="s">
        <v>1587</v>
      </c>
      <c r="C212" s="832" t="s">
        <v>1593</v>
      </c>
      <c r="D212" s="833" t="s">
        <v>2222</v>
      </c>
      <c r="E212" s="834" t="s">
        <v>1606</v>
      </c>
      <c r="F212" s="832" t="s">
        <v>1588</v>
      </c>
      <c r="G212" s="832" t="s">
        <v>2028</v>
      </c>
      <c r="H212" s="832" t="s">
        <v>608</v>
      </c>
      <c r="I212" s="832" t="s">
        <v>2032</v>
      </c>
      <c r="J212" s="832" t="s">
        <v>2030</v>
      </c>
      <c r="K212" s="832" t="s">
        <v>2033</v>
      </c>
      <c r="L212" s="835">
        <v>2376.9299999999998</v>
      </c>
      <c r="M212" s="835">
        <v>7130.7899999999991</v>
      </c>
      <c r="N212" s="832">
        <v>3</v>
      </c>
      <c r="O212" s="836">
        <v>0.5</v>
      </c>
      <c r="P212" s="835">
        <v>7130.7899999999991</v>
      </c>
      <c r="Q212" s="837">
        <v>1</v>
      </c>
      <c r="R212" s="832">
        <v>3</v>
      </c>
      <c r="S212" s="837">
        <v>1</v>
      </c>
      <c r="T212" s="836">
        <v>0.5</v>
      </c>
      <c r="U212" s="838">
        <v>1</v>
      </c>
    </row>
    <row r="213" spans="1:21" ht="14.4" customHeight="1" x14ac:dyDescent="0.3">
      <c r="A213" s="831">
        <v>50</v>
      </c>
      <c r="B213" s="832" t="s">
        <v>1587</v>
      </c>
      <c r="C213" s="832" t="s">
        <v>1593</v>
      </c>
      <c r="D213" s="833" t="s">
        <v>2222</v>
      </c>
      <c r="E213" s="834" t="s">
        <v>1606</v>
      </c>
      <c r="F213" s="832" t="s">
        <v>1588</v>
      </c>
      <c r="G213" s="832" t="s">
        <v>1834</v>
      </c>
      <c r="H213" s="832" t="s">
        <v>608</v>
      </c>
      <c r="I213" s="832" t="s">
        <v>2034</v>
      </c>
      <c r="J213" s="832" t="s">
        <v>1836</v>
      </c>
      <c r="K213" s="832" t="s">
        <v>2035</v>
      </c>
      <c r="L213" s="835">
        <v>654.95000000000005</v>
      </c>
      <c r="M213" s="835">
        <v>1309.9000000000001</v>
      </c>
      <c r="N213" s="832">
        <v>2</v>
      </c>
      <c r="O213" s="836">
        <v>1.5</v>
      </c>
      <c r="P213" s="835"/>
      <c r="Q213" s="837">
        <v>0</v>
      </c>
      <c r="R213" s="832"/>
      <c r="S213" s="837">
        <v>0</v>
      </c>
      <c r="T213" s="836"/>
      <c r="U213" s="838">
        <v>0</v>
      </c>
    </row>
    <row r="214" spans="1:21" ht="14.4" customHeight="1" x14ac:dyDescent="0.3">
      <c r="A214" s="831">
        <v>50</v>
      </c>
      <c r="B214" s="832" t="s">
        <v>1587</v>
      </c>
      <c r="C214" s="832" t="s">
        <v>1593</v>
      </c>
      <c r="D214" s="833" t="s">
        <v>2222</v>
      </c>
      <c r="E214" s="834" t="s">
        <v>1606</v>
      </c>
      <c r="F214" s="832" t="s">
        <v>1588</v>
      </c>
      <c r="G214" s="832" t="s">
        <v>2036</v>
      </c>
      <c r="H214" s="832" t="s">
        <v>608</v>
      </c>
      <c r="I214" s="832" t="s">
        <v>2037</v>
      </c>
      <c r="J214" s="832" t="s">
        <v>2038</v>
      </c>
      <c r="K214" s="832" t="s">
        <v>2039</v>
      </c>
      <c r="L214" s="835">
        <v>414.07</v>
      </c>
      <c r="M214" s="835">
        <v>2898.4900000000002</v>
      </c>
      <c r="N214" s="832">
        <v>7</v>
      </c>
      <c r="O214" s="836">
        <v>2.5</v>
      </c>
      <c r="P214" s="835"/>
      <c r="Q214" s="837">
        <v>0</v>
      </c>
      <c r="R214" s="832"/>
      <c r="S214" s="837">
        <v>0</v>
      </c>
      <c r="T214" s="836"/>
      <c r="U214" s="838">
        <v>0</v>
      </c>
    </row>
    <row r="215" spans="1:21" ht="14.4" customHeight="1" x14ac:dyDescent="0.3">
      <c r="A215" s="831">
        <v>50</v>
      </c>
      <c r="B215" s="832" t="s">
        <v>1587</v>
      </c>
      <c r="C215" s="832" t="s">
        <v>1593</v>
      </c>
      <c r="D215" s="833" t="s">
        <v>2222</v>
      </c>
      <c r="E215" s="834" t="s">
        <v>1606</v>
      </c>
      <c r="F215" s="832" t="s">
        <v>1588</v>
      </c>
      <c r="G215" s="832" t="s">
        <v>2040</v>
      </c>
      <c r="H215" s="832" t="s">
        <v>577</v>
      </c>
      <c r="I215" s="832" t="s">
        <v>2041</v>
      </c>
      <c r="J215" s="832" t="s">
        <v>2042</v>
      </c>
      <c r="K215" s="832" t="s">
        <v>2043</v>
      </c>
      <c r="L215" s="835">
        <v>823.27</v>
      </c>
      <c r="M215" s="835">
        <v>823.27</v>
      </c>
      <c r="N215" s="832">
        <v>1</v>
      </c>
      <c r="O215" s="836">
        <v>1</v>
      </c>
      <c r="P215" s="835"/>
      <c r="Q215" s="837">
        <v>0</v>
      </c>
      <c r="R215" s="832"/>
      <c r="S215" s="837">
        <v>0</v>
      </c>
      <c r="T215" s="836"/>
      <c r="U215" s="838">
        <v>0</v>
      </c>
    </row>
    <row r="216" spans="1:21" ht="14.4" customHeight="1" x14ac:dyDescent="0.3">
      <c r="A216" s="831">
        <v>50</v>
      </c>
      <c r="B216" s="832" t="s">
        <v>1587</v>
      </c>
      <c r="C216" s="832" t="s">
        <v>1593</v>
      </c>
      <c r="D216" s="833" t="s">
        <v>2222</v>
      </c>
      <c r="E216" s="834" t="s">
        <v>1606</v>
      </c>
      <c r="F216" s="832" t="s">
        <v>1588</v>
      </c>
      <c r="G216" s="832" t="s">
        <v>2040</v>
      </c>
      <c r="H216" s="832" t="s">
        <v>577</v>
      </c>
      <c r="I216" s="832" t="s">
        <v>2044</v>
      </c>
      <c r="J216" s="832" t="s">
        <v>2042</v>
      </c>
      <c r="K216" s="832" t="s">
        <v>2045</v>
      </c>
      <c r="L216" s="835">
        <v>982.2</v>
      </c>
      <c r="M216" s="835">
        <v>982.2</v>
      </c>
      <c r="N216" s="832">
        <v>1</v>
      </c>
      <c r="O216" s="836">
        <v>0.5</v>
      </c>
      <c r="P216" s="835">
        <v>982.2</v>
      </c>
      <c r="Q216" s="837">
        <v>1</v>
      </c>
      <c r="R216" s="832">
        <v>1</v>
      </c>
      <c r="S216" s="837">
        <v>1</v>
      </c>
      <c r="T216" s="836">
        <v>0.5</v>
      </c>
      <c r="U216" s="838">
        <v>1</v>
      </c>
    </row>
    <row r="217" spans="1:21" ht="14.4" customHeight="1" x14ac:dyDescent="0.3">
      <c r="A217" s="831">
        <v>50</v>
      </c>
      <c r="B217" s="832" t="s">
        <v>1587</v>
      </c>
      <c r="C217" s="832" t="s">
        <v>1593</v>
      </c>
      <c r="D217" s="833" t="s">
        <v>2222</v>
      </c>
      <c r="E217" s="834" t="s">
        <v>1606</v>
      </c>
      <c r="F217" s="832" t="s">
        <v>1588</v>
      </c>
      <c r="G217" s="832" t="s">
        <v>2046</v>
      </c>
      <c r="H217" s="832" t="s">
        <v>577</v>
      </c>
      <c r="I217" s="832" t="s">
        <v>2047</v>
      </c>
      <c r="J217" s="832" t="s">
        <v>2048</v>
      </c>
      <c r="K217" s="832" t="s">
        <v>2049</v>
      </c>
      <c r="L217" s="835">
        <v>3968.05</v>
      </c>
      <c r="M217" s="835">
        <v>7936.1</v>
      </c>
      <c r="N217" s="832">
        <v>2</v>
      </c>
      <c r="O217" s="836">
        <v>2</v>
      </c>
      <c r="P217" s="835">
        <v>3968.05</v>
      </c>
      <c r="Q217" s="837">
        <v>0.5</v>
      </c>
      <c r="R217" s="832">
        <v>1</v>
      </c>
      <c r="S217" s="837">
        <v>0.5</v>
      </c>
      <c r="T217" s="836">
        <v>1</v>
      </c>
      <c r="U217" s="838">
        <v>0.5</v>
      </c>
    </row>
    <row r="218" spans="1:21" ht="14.4" customHeight="1" x14ac:dyDescent="0.3">
      <c r="A218" s="831">
        <v>50</v>
      </c>
      <c r="B218" s="832" t="s">
        <v>1587</v>
      </c>
      <c r="C218" s="832" t="s">
        <v>1593</v>
      </c>
      <c r="D218" s="833" t="s">
        <v>2222</v>
      </c>
      <c r="E218" s="834" t="s">
        <v>1606</v>
      </c>
      <c r="F218" s="832" t="s">
        <v>1588</v>
      </c>
      <c r="G218" s="832" t="s">
        <v>2050</v>
      </c>
      <c r="H218" s="832" t="s">
        <v>577</v>
      </c>
      <c r="I218" s="832" t="s">
        <v>2051</v>
      </c>
      <c r="J218" s="832" t="s">
        <v>2052</v>
      </c>
      <c r="K218" s="832" t="s">
        <v>2053</v>
      </c>
      <c r="L218" s="835">
        <v>118.5</v>
      </c>
      <c r="M218" s="835">
        <v>237</v>
      </c>
      <c r="N218" s="832">
        <v>2</v>
      </c>
      <c r="O218" s="836">
        <v>0.5</v>
      </c>
      <c r="P218" s="835">
        <v>237</v>
      </c>
      <c r="Q218" s="837">
        <v>1</v>
      </c>
      <c r="R218" s="832">
        <v>2</v>
      </c>
      <c r="S218" s="837">
        <v>1</v>
      </c>
      <c r="T218" s="836">
        <v>0.5</v>
      </c>
      <c r="U218" s="838">
        <v>1</v>
      </c>
    </row>
    <row r="219" spans="1:21" ht="14.4" customHeight="1" x14ac:dyDescent="0.3">
      <c r="A219" s="831">
        <v>50</v>
      </c>
      <c r="B219" s="832" t="s">
        <v>1587</v>
      </c>
      <c r="C219" s="832" t="s">
        <v>1593</v>
      </c>
      <c r="D219" s="833" t="s">
        <v>2222</v>
      </c>
      <c r="E219" s="834" t="s">
        <v>1606</v>
      </c>
      <c r="F219" s="832" t="s">
        <v>1588</v>
      </c>
      <c r="G219" s="832" t="s">
        <v>1756</v>
      </c>
      <c r="H219" s="832" t="s">
        <v>608</v>
      </c>
      <c r="I219" s="832" t="s">
        <v>1403</v>
      </c>
      <c r="J219" s="832" t="s">
        <v>1404</v>
      </c>
      <c r="K219" s="832" t="s">
        <v>1405</v>
      </c>
      <c r="L219" s="835">
        <v>49.08</v>
      </c>
      <c r="M219" s="835">
        <v>49.08</v>
      </c>
      <c r="N219" s="832">
        <v>1</v>
      </c>
      <c r="O219" s="836">
        <v>0.5</v>
      </c>
      <c r="P219" s="835">
        <v>49.08</v>
      </c>
      <c r="Q219" s="837">
        <v>1</v>
      </c>
      <c r="R219" s="832">
        <v>1</v>
      </c>
      <c r="S219" s="837">
        <v>1</v>
      </c>
      <c r="T219" s="836">
        <v>0.5</v>
      </c>
      <c r="U219" s="838">
        <v>1</v>
      </c>
    </row>
    <row r="220" spans="1:21" ht="14.4" customHeight="1" x14ac:dyDescent="0.3">
      <c r="A220" s="831">
        <v>50</v>
      </c>
      <c r="B220" s="832" t="s">
        <v>1587</v>
      </c>
      <c r="C220" s="832" t="s">
        <v>1593</v>
      </c>
      <c r="D220" s="833" t="s">
        <v>2222</v>
      </c>
      <c r="E220" s="834" t="s">
        <v>1606</v>
      </c>
      <c r="F220" s="832" t="s">
        <v>1588</v>
      </c>
      <c r="G220" s="832" t="s">
        <v>2054</v>
      </c>
      <c r="H220" s="832" t="s">
        <v>577</v>
      </c>
      <c r="I220" s="832" t="s">
        <v>2055</v>
      </c>
      <c r="J220" s="832" t="s">
        <v>2056</v>
      </c>
      <c r="K220" s="832" t="s">
        <v>2057</v>
      </c>
      <c r="L220" s="835">
        <v>248.55</v>
      </c>
      <c r="M220" s="835">
        <v>248.55</v>
      </c>
      <c r="N220" s="832">
        <v>1</v>
      </c>
      <c r="O220" s="836">
        <v>1</v>
      </c>
      <c r="P220" s="835">
        <v>248.55</v>
      </c>
      <c r="Q220" s="837">
        <v>1</v>
      </c>
      <c r="R220" s="832">
        <v>1</v>
      </c>
      <c r="S220" s="837">
        <v>1</v>
      </c>
      <c r="T220" s="836">
        <v>1</v>
      </c>
      <c r="U220" s="838">
        <v>1</v>
      </c>
    </row>
    <row r="221" spans="1:21" ht="14.4" customHeight="1" x14ac:dyDescent="0.3">
      <c r="A221" s="831">
        <v>50</v>
      </c>
      <c r="B221" s="832" t="s">
        <v>1587</v>
      </c>
      <c r="C221" s="832" t="s">
        <v>1593</v>
      </c>
      <c r="D221" s="833" t="s">
        <v>2222</v>
      </c>
      <c r="E221" s="834" t="s">
        <v>1606</v>
      </c>
      <c r="F221" s="832" t="s">
        <v>1588</v>
      </c>
      <c r="G221" s="832" t="s">
        <v>2058</v>
      </c>
      <c r="H221" s="832" t="s">
        <v>577</v>
      </c>
      <c r="I221" s="832" t="s">
        <v>2059</v>
      </c>
      <c r="J221" s="832" t="s">
        <v>2060</v>
      </c>
      <c r="K221" s="832" t="s">
        <v>2061</v>
      </c>
      <c r="L221" s="835">
        <v>6141.8</v>
      </c>
      <c r="M221" s="835">
        <v>12283.6</v>
      </c>
      <c r="N221" s="832">
        <v>2</v>
      </c>
      <c r="O221" s="836">
        <v>1.5</v>
      </c>
      <c r="P221" s="835">
        <v>6141.8</v>
      </c>
      <c r="Q221" s="837">
        <v>0.5</v>
      </c>
      <c r="R221" s="832">
        <v>1</v>
      </c>
      <c r="S221" s="837">
        <v>0.5</v>
      </c>
      <c r="T221" s="836">
        <v>1</v>
      </c>
      <c r="U221" s="838">
        <v>0.66666666666666663</v>
      </c>
    </row>
    <row r="222" spans="1:21" ht="14.4" customHeight="1" x14ac:dyDescent="0.3">
      <c r="A222" s="831">
        <v>50</v>
      </c>
      <c r="B222" s="832" t="s">
        <v>1587</v>
      </c>
      <c r="C222" s="832" t="s">
        <v>1593</v>
      </c>
      <c r="D222" s="833" t="s">
        <v>2222</v>
      </c>
      <c r="E222" s="834" t="s">
        <v>1606</v>
      </c>
      <c r="F222" s="832" t="s">
        <v>1588</v>
      </c>
      <c r="G222" s="832" t="s">
        <v>1843</v>
      </c>
      <c r="H222" s="832" t="s">
        <v>577</v>
      </c>
      <c r="I222" s="832" t="s">
        <v>1844</v>
      </c>
      <c r="J222" s="832" t="s">
        <v>1074</v>
      </c>
      <c r="K222" s="832" t="s">
        <v>1845</v>
      </c>
      <c r="L222" s="835">
        <v>107.27</v>
      </c>
      <c r="M222" s="835">
        <v>9010.68</v>
      </c>
      <c r="N222" s="832">
        <v>84</v>
      </c>
      <c r="O222" s="836">
        <v>17.5</v>
      </c>
      <c r="P222" s="835">
        <v>4827.1500000000005</v>
      </c>
      <c r="Q222" s="837">
        <v>0.53571428571428581</v>
      </c>
      <c r="R222" s="832">
        <v>45</v>
      </c>
      <c r="S222" s="837">
        <v>0.5357142857142857</v>
      </c>
      <c r="T222" s="836">
        <v>10</v>
      </c>
      <c r="U222" s="838">
        <v>0.5714285714285714</v>
      </c>
    </row>
    <row r="223" spans="1:21" ht="14.4" customHeight="1" x14ac:dyDescent="0.3">
      <c r="A223" s="831">
        <v>50</v>
      </c>
      <c r="B223" s="832" t="s">
        <v>1587</v>
      </c>
      <c r="C223" s="832" t="s">
        <v>1593</v>
      </c>
      <c r="D223" s="833" t="s">
        <v>2222</v>
      </c>
      <c r="E223" s="834" t="s">
        <v>1606</v>
      </c>
      <c r="F223" s="832" t="s">
        <v>1590</v>
      </c>
      <c r="G223" s="832" t="s">
        <v>1757</v>
      </c>
      <c r="H223" s="832" t="s">
        <v>577</v>
      </c>
      <c r="I223" s="832" t="s">
        <v>1758</v>
      </c>
      <c r="J223" s="832" t="s">
        <v>1759</v>
      </c>
      <c r="K223" s="832" t="s">
        <v>1760</v>
      </c>
      <c r="L223" s="835">
        <v>25</v>
      </c>
      <c r="M223" s="835">
        <v>1500</v>
      </c>
      <c r="N223" s="832">
        <v>60</v>
      </c>
      <c r="O223" s="836">
        <v>15</v>
      </c>
      <c r="P223" s="835">
        <v>1500</v>
      </c>
      <c r="Q223" s="837">
        <v>1</v>
      </c>
      <c r="R223" s="832">
        <v>60</v>
      </c>
      <c r="S223" s="837">
        <v>1</v>
      </c>
      <c r="T223" s="836">
        <v>15</v>
      </c>
      <c r="U223" s="838">
        <v>1</v>
      </c>
    </row>
    <row r="224" spans="1:21" ht="14.4" customHeight="1" x14ac:dyDescent="0.3">
      <c r="A224" s="831">
        <v>50</v>
      </c>
      <c r="B224" s="832" t="s">
        <v>1587</v>
      </c>
      <c r="C224" s="832" t="s">
        <v>1593</v>
      </c>
      <c r="D224" s="833" t="s">
        <v>2222</v>
      </c>
      <c r="E224" s="834" t="s">
        <v>1606</v>
      </c>
      <c r="F224" s="832" t="s">
        <v>1590</v>
      </c>
      <c r="G224" s="832" t="s">
        <v>1757</v>
      </c>
      <c r="H224" s="832" t="s">
        <v>577</v>
      </c>
      <c r="I224" s="832" t="s">
        <v>1761</v>
      </c>
      <c r="J224" s="832" t="s">
        <v>1759</v>
      </c>
      <c r="K224" s="832" t="s">
        <v>1762</v>
      </c>
      <c r="L224" s="835">
        <v>30</v>
      </c>
      <c r="M224" s="835">
        <v>1680</v>
      </c>
      <c r="N224" s="832">
        <v>56</v>
      </c>
      <c r="O224" s="836">
        <v>14</v>
      </c>
      <c r="P224" s="835">
        <v>1680</v>
      </c>
      <c r="Q224" s="837">
        <v>1</v>
      </c>
      <c r="R224" s="832">
        <v>56</v>
      </c>
      <c r="S224" s="837">
        <v>1</v>
      </c>
      <c r="T224" s="836">
        <v>14</v>
      </c>
      <c r="U224" s="838">
        <v>1</v>
      </c>
    </row>
    <row r="225" spans="1:21" ht="14.4" customHeight="1" x14ac:dyDescent="0.3">
      <c r="A225" s="831">
        <v>50</v>
      </c>
      <c r="B225" s="832" t="s">
        <v>1587</v>
      </c>
      <c r="C225" s="832" t="s">
        <v>1593</v>
      </c>
      <c r="D225" s="833" t="s">
        <v>2222</v>
      </c>
      <c r="E225" s="834" t="s">
        <v>1606</v>
      </c>
      <c r="F225" s="832" t="s">
        <v>1590</v>
      </c>
      <c r="G225" s="832" t="s">
        <v>1757</v>
      </c>
      <c r="H225" s="832" t="s">
        <v>577</v>
      </c>
      <c r="I225" s="832" t="s">
        <v>2062</v>
      </c>
      <c r="J225" s="832" t="s">
        <v>1759</v>
      </c>
      <c r="K225" s="832" t="s">
        <v>2063</v>
      </c>
      <c r="L225" s="835">
        <v>15</v>
      </c>
      <c r="M225" s="835">
        <v>60</v>
      </c>
      <c r="N225" s="832">
        <v>4</v>
      </c>
      <c r="O225" s="836">
        <v>1</v>
      </c>
      <c r="P225" s="835"/>
      <c r="Q225" s="837">
        <v>0</v>
      </c>
      <c r="R225" s="832"/>
      <c r="S225" s="837">
        <v>0</v>
      </c>
      <c r="T225" s="836"/>
      <c r="U225" s="838">
        <v>0</v>
      </c>
    </row>
    <row r="226" spans="1:21" ht="14.4" customHeight="1" x14ac:dyDescent="0.3">
      <c r="A226" s="831">
        <v>50</v>
      </c>
      <c r="B226" s="832" t="s">
        <v>1587</v>
      </c>
      <c r="C226" s="832" t="s">
        <v>1593</v>
      </c>
      <c r="D226" s="833" t="s">
        <v>2222</v>
      </c>
      <c r="E226" s="834" t="s">
        <v>1606</v>
      </c>
      <c r="F226" s="832" t="s">
        <v>1590</v>
      </c>
      <c r="G226" s="832" t="s">
        <v>1763</v>
      </c>
      <c r="H226" s="832" t="s">
        <v>577</v>
      </c>
      <c r="I226" s="832" t="s">
        <v>1764</v>
      </c>
      <c r="J226" s="832" t="s">
        <v>1765</v>
      </c>
      <c r="K226" s="832" t="s">
        <v>1766</v>
      </c>
      <c r="L226" s="835">
        <v>378.48</v>
      </c>
      <c r="M226" s="835">
        <v>2649.36</v>
      </c>
      <c r="N226" s="832">
        <v>7</v>
      </c>
      <c r="O226" s="836">
        <v>7</v>
      </c>
      <c r="P226" s="835">
        <v>2649.36</v>
      </c>
      <c r="Q226" s="837">
        <v>1</v>
      </c>
      <c r="R226" s="832">
        <v>7</v>
      </c>
      <c r="S226" s="837">
        <v>1</v>
      </c>
      <c r="T226" s="836">
        <v>7</v>
      </c>
      <c r="U226" s="838">
        <v>1</v>
      </c>
    </row>
    <row r="227" spans="1:21" ht="14.4" customHeight="1" x14ac:dyDescent="0.3">
      <c r="A227" s="831">
        <v>50</v>
      </c>
      <c r="B227" s="832" t="s">
        <v>1587</v>
      </c>
      <c r="C227" s="832" t="s">
        <v>1593</v>
      </c>
      <c r="D227" s="833" t="s">
        <v>2222</v>
      </c>
      <c r="E227" s="834" t="s">
        <v>1606</v>
      </c>
      <c r="F227" s="832" t="s">
        <v>1590</v>
      </c>
      <c r="G227" s="832" t="s">
        <v>1763</v>
      </c>
      <c r="H227" s="832" t="s">
        <v>577</v>
      </c>
      <c r="I227" s="832" t="s">
        <v>1767</v>
      </c>
      <c r="J227" s="832" t="s">
        <v>1768</v>
      </c>
      <c r="K227" s="832" t="s">
        <v>1769</v>
      </c>
      <c r="L227" s="835">
        <v>378.48</v>
      </c>
      <c r="M227" s="835">
        <v>3406.32</v>
      </c>
      <c r="N227" s="832">
        <v>9</v>
      </c>
      <c r="O227" s="836">
        <v>9</v>
      </c>
      <c r="P227" s="835">
        <v>3406.32</v>
      </c>
      <c r="Q227" s="837">
        <v>1</v>
      </c>
      <c r="R227" s="832">
        <v>9</v>
      </c>
      <c r="S227" s="837">
        <v>1</v>
      </c>
      <c r="T227" s="836">
        <v>9</v>
      </c>
      <c r="U227" s="838">
        <v>1</v>
      </c>
    </row>
    <row r="228" spans="1:21" ht="14.4" customHeight="1" x14ac:dyDescent="0.3">
      <c r="A228" s="831">
        <v>50</v>
      </c>
      <c r="B228" s="832" t="s">
        <v>1587</v>
      </c>
      <c r="C228" s="832" t="s">
        <v>1593</v>
      </c>
      <c r="D228" s="833" t="s">
        <v>2222</v>
      </c>
      <c r="E228" s="834" t="s">
        <v>1606</v>
      </c>
      <c r="F228" s="832" t="s">
        <v>1590</v>
      </c>
      <c r="G228" s="832" t="s">
        <v>1763</v>
      </c>
      <c r="H228" s="832" t="s">
        <v>577</v>
      </c>
      <c r="I228" s="832" t="s">
        <v>1770</v>
      </c>
      <c r="J228" s="832" t="s">
        <v>1771</v>
      </c>
      <c r="K228" s="832" t="s">
        <v>1772</v>
      </c>
      <c r="L228" s="835">
        <v>378.48</v>
      </c>
      <c r="M228" s="835">
        <v>378.48</v>
      </c>
      <c r="N228" s="832">
        <v>1</v>
      </c>
      <c r="O228" s="836">
        <v>1</v>
      </c>
      <c r="P228" s="835">
        <v>378.48</v>
      </c>
      <c r="Q228" s="837">
        <v>1</v>
      </c>
      <c r="R228" s="832">
        <v>1</v>
      </c>
      <c r="S228" s="837">
        <v>1</v>
      </c>
      <c r="T228" s="836">
        <v>1</v>
      </c>
      <c r="U228" s="838">
        <v>1</v>
      </c>
    </row>
    <row r="229" spans="1:21" ht="14.4" customHeight="1" x14ac:dyDescent="0.3">
      <c r="A229" s="831">
        <v>50</v>
      </c>
      <c r="B229" s="832" t="s">
        <v>1587</v>
      </c>
      <c r="C229" s="832" t="s">
        <v>1593</v>
      </c>
      <c r="D229" s="833" t="s">
        <v>2222</v>
      </c>
      <c r="E229" s="834" t="s">
        <v>1607</v>
      </c>
      <c r="F229" s="832" t="s">
        <v>1588</v>
      </c>
      <c r="G229" s="832" t="s">
        <v>2028</v>
      </c>
      <c r="H229" s="832" t="s">
        <v>608</v>
      </c>
      <c r="I229" s="832" t="s">
        <v>2064</v>
      </c>
      <c r="J229" s="832" t="s">
        <v>2030</v>
      </c>
      <c r="K229" s="832" t="s">
        <v>2065</v>
      </c>
      <c r="L229" s="835">
        <v>5286.12</v>
      </c>
      <c r="M229" s="835">
        <v>10572.24</v>
      </c>
      <c r="N229" s="832">
        <v>2</v>
      </c>
      <c r="O229" s="836">
        <v>2</v>
      </c>
      <c r="P229" s="835"/>
      <c r="Q229" s="837">
        <v>0</v>
      </c>
      <c r="R229" s="832"/>
      <c r="S229" s="837">
        <v>0</v>
      </c>
      <c r="T229" s="836"/>
      <c r="U229" s="838">
        <v>0</v>
      </c>
    </row>
    <row r="230" spans="1:21" ht="14.4" customHeight="1" x14ac:dyDescent="0.3">
      <c r="A230" s="831">
        <v>50</v>
      </c>
      <c r="B230" s="832" t="s">
        <v>1587</v>
      </c>
      <c r="C230" s="832" t="s">
        <v>1593</v>
      </c>
      <c r="D230" s="833" t="s">
        <v>2222</v>
      </c>
      <c r="E230" s="834" t="s">
        <v>1608</v>
      </c>
      <c r="F230" s="832" t="s">
        <v>1588</v>
      </c>
      <c r="G230" s="832" t="s">
        <v>1621</v>
      </c>
      <c r="H230" s="832" t="s">
        <v>608</v>
      </c>
      <c r="I230" s="832" t="s">
        <v>1333</v>
      </c>
      <c r="J230" s="832" t="s">
        <v>677</v>
      </c>
      <c r="K230" s="832" t="s">
        <v>1334</v>
      </c>
      <c r="L230" s="835">
        <v>80.010000000000005</v>
      </c>
      <c r="M230" s="835">
        <v>80.010000000000005</v>
      </c>
      <c r="N230" s="832">
        <v>1</v>
      </c>
      <c r="O230" s="836">
        <v>0.5</v>
      </c>
      <c r="P230" s="835"/>
      <c r="Q230" s="837">
        <v>0</v>
      </c>
      <c r="R230" s="832"/>
      <c r="S230" s="837">
        <v>0</v>
      </c>
      <c r="T230" s="836"/>
      <c r="U230" s="838">
        <v>0</v>
      </c>
    </row>
    <row r="231" spans="1:21" ht="14.4" customHeight="1" x14ac:dyDescent="0.3">
      <c r="A231" s="831">
        <v>50</v>
      </c>
      <c r="B231" s="832" t="s">
        <v>1587</v>
      </c>
      <c r="C231" s="832" t="s">
        <v>1593</v>
      </c>
      <c r="D231" s="833" t="s">
        <v>2222</v>
      </c>
      <c r="E231" s="834" t="s">
        <v>1608</v>
      </c>
      <c r="F231" s="832" t="s">
        <v>1588</v>
      </c>
      <c r="G231" s="832" t="s">
        <v>1622</v>
      </c>
      <c r="H231" s="832" t="s">
        <v>577</v>
      </c>
      <c r="I231" s="832" t="s">
        <v>1623</v>
      </c>
      <c r="J231" s="832" t="s">
        <v>1513</v>
      </c>
      <c r="K231" s="832" t="s">
        <v>1624</v>
      </c>
      <c r="L231" s="835">
        <v>181.11</v>
      </c>
      <c r="M231" s="835">
        <v>181.11</v>
      </c>
      <c r="N231" s="832">
        <v>1</v>
      </c>
      <c r="O231" s="836">
        <v>0.5</v>
      </c>
      <c r="P231" s="835"/>
      <c r="Q231" s="837">
        <v>0</v>
      </c>
      <c r="R231" s="832"/>
      <c r="S231" s="837">
        <v>0</v>
      </c>
      <c r="T231" s="836"/>
      <c r="U231" s="838">
        <v>0</v>
      </c>
    </row>
    <row r="232" spans="1:21" ht="14.4" customHeight="1" x14ac:dyDescent="0.3">
      <c r="A232" s="831">
        <v>50</v>
      </c>
      <c r="B232" s="832" t="s">
        <v>1587</v>
      </c>
      <c r="C232" s="832" t="s">
        <v>1593</v>
      </c>
      <c r="D232" s="833" t="s">
        <v>2222</v>
      </c>
      <c r="E232" s="834" t="s">
        <v>1608</v>
      </c>
      <c r="F232" s="832" t="s">
        <v>1588</v>
      </c>
      <c r="G232" s="832" t="s">
        <v>1611</v>
      </c>
      <c r="H232" s="832" t="s">
        <v>608</v>
      </c>
      <c r="I232" s="832" t="s">
        <v>1353</v>
      </c>
      <c r="J232" s="832" t="s">
        <v>1354</v>
      </c>
      <c r="K232" s="832" t="s">
        <v>1355</v>
      </c>
      <c r="L232" s="835">
        <v>17.559999999999999</v>
      </c>
      <c r="M232" s="835">
        <v>17.559999999999999</v>
      </c>
      <c r="N232" s="832">
        <v>1</v>
      </c>
      <c r="O232" s="836">
        <v>0.5</v>
      </c>
      <c r="P232" s="835"/>
      <c r="Q232" s="837">
        <v>0</v>
      </c>
      <c r="R232" s="832"/>
      <c r="S232" s="837">
        <v>0</v>
      </c>
      <c r="T232" s="836"/>
      <c r="U232" s="838">
        <v>0</v>
      </c>
    </row>
    <row r="233" spans="1:21" ht="14.4" customHeight="1" x14ac:dyDescent="0.3">
      <c r="A233" s="831">
        <v>50</v>
      </c>
      <c r="B233" s="832" t="s">
        <v>1587</v>
      </c>
      <c r="C233" s="832" t="s">
        <v>1593</v>
      </c>
      <c r="D233" s="833" t="s">
        <v>2222</v>
      </c>
      <c r="E233" s="834" t="s">
        <v>1608</v>
      </c>
      <c r="F233" s="832" t="s">
        <v>1588</v>
      </c>
      <c r="G233" s="832" t="s">
        <v>2066</v>
      </c>
      <c r="H233" s="832" t="s">
        <v>577</v>
      </c>
      <c r="I233" s="832" t="s">
        <v>2067</v>
      </c>
      <c r="J233" s="832" t="s">
        <v>702</v>
      </c>
      <c r="K233" s="832" t="s">
        <v>2068</v>
      </c>
      <c r="L233" s="835">
        <v>159.16999999999999</v>
      </c>
      <c r="M233" s="835">
        <v>159.16999999999999</v>
      </c>
      <c r="N233" s="832">
        <v>1</v>
      </c>
      <c r="O233" s="836">
        <v>1</v>
      </c>
      <c r="P233" s="835"/>
      <c r="Q233" s="837">
        <v>0</v>
      </c>
      <c r="R233" s="832"/>
      <c r="S233" s="837">
        <v>0</v>
      </c>
      <c r="T233" s="836"/>
      <c r="U233" s="838">
        <v>0</v>
      </c>
    </row>
    <row r="234" spans="1:21" ht="14.4" customHeight="1" x14ac:dyDescent="0.3">
      <c r="A234" s="831">
        <v>50</v>
      </c>
      <c r="B234" s="832" t="s">
        <v>1587</v>
      </c>
      <c r="C234" s="832" t="s">
        <v>1593</v>
      </c>
      <c r="D234" s="833" t="s">
        <v>2222</v>
      </c>
      <c r="E234" s="834" t="s">
        <v>1608</v>
      </c>
      <c r="F234" s="832" t="s">
        <v>1588</v>
      </c>
      <c r="G234" s="832" t="s">
        <v>1629</v>
      </c>
      <c r="H234" s="832" t="s">
        <v>608</v>
      </c>
      <c r="I234" s="832" t="s">
        <v>1325</v>
      </c>
      <c r="J234" s="832" t="s">
        <v>1326</v>
      </c>
      <c r="K234" s="832" t="s">
        <v>1327</v>
      </c>
      <c r="L234" s="835">
        <v>93.43</v>
      </c>
      <c r="M234" s="835">
        <v>93.43</v>
      </c>
      <c r="N234" s="832">
        <v>1</v>
      </c>
      <c r="O234" s="836">
        <v>1</v>
      </c>
      <c r="P234" s="835"/>
      <c r="Q234" s="837">
        <v>0</v>
      </c>
      <c r="R234" s="832"/>
      <c r="S234" s="837">
        <v>0</v>
      </c>
      <c r="T234" s="836"/>
      <c r="U234" s="838">
        <v>0</v>
      </c>
    </row>
    <row r="235" spans="1:21" ht="14.4" customHeight="1" x14ac:dyDescent="0.3">
      <c r="A235" s="831">
        <v>50</v>
      </c>
      <c r="B235" s="832" t="s">
        <v>1587</v>
      </c>
      <c r="C235" s="832" t="s">
        <v>1593</v>
      </c>
      <c r="D235" s="833" t="s">
        <v>2222</v>
      </c>
      <c r="E235" s="834" t="s">
        <v>1608</v>
      </c>
      <c r="F235" s="832" t="s">
        <v>1588</v>
      </c>
      <c r="G235" s="832" t="s">
        <v>1630</v>
      </c>
      <c r="H235" s="832" t="s">
        <v>577</v>
      </c>
      <c r="I235" s="832" t="s">
        <v>1815</v>
      </c>
      <c r="J235" s="832" t="s">
        <v>628</v>
      </c>
      <c r="K235" s="832" t="s">
        <v>1816</v>
      </c>
      <c r="L235" s="835">
        <v>10.55</v>
      </c>
      <c r="M235" s="835">
        <v>10.55</v>
      </c>
      <c r="N235" s="832">
        <v>1</v>
      </c>
      <c r="O235" s="836">
        <v>0.5</v>
      </c>
      <c r="P235" s="835"/>
      <c r="Q235" s="837">
        <v>0</v>
      </c>
      <c r="R235" s="832"/>
      <c r="S235" s="837">
        <v>0</v>
      </c>
      <c r="T235" s="836"/>
      <c r="U235" s="838">
        <v>0</v>
      </c>
    </row>
    <row r="236" spans="1:21" ht="14.4" customHeight="1" x14ac:dyDescent="0.3">
      <c r="A236" s="831">
        <v>50</v>
      </c>
      <c r="B236" s="832" t="s">
        <v>1587</v>
      </c>
      <c r="C236" s="832" t="s">
        <v>1593</v>
      </c>
      <c r="D236" s="833" t="s">
        <v>2222</v>
      </c>
      <c r="E236" s="834" t="s">
        <v>1608</v>
      </c>
      <c r="F236" s="832" t="s">
        <v>1588</v>
      </c>
      <c r="G236" s="832" t="s">
        <v>1714</v>
      </c>
      <c r="H236" s="832" t="s">
        <v>608</v>
      </c>
      <c r="I236" s="832" t="s">
        <v>2069</v>
      </c>
      <c r="J236" s="832" t="s">
        <v>823</v>
      </c>
      <c r="K236" s="832" t="s">
        <v>1505</v>
      </c>
      <c r="L236" s="835">
        <v>47.7</v>
      </c>
      <c r="M236" s="835">
        <v>47.7</v>
      </c>
      <c r="N236" s="832">
        <v>1</v>
      </c>
      <c r="O236" s="836">
        <v>0.5</v>
      </c>
      <c r="P236" s="835"/>
      <c r="Q236" s="837">
        <v>0</v>
      </c>
      <c r="R236" s="832"/>
      <c r="S236" s="837">
        <v>0</v>
      </c>
      <c r="T236" s="836"/>
      <c r="U236" s="838">
        <v>0</v>
      </c>
    </row>
    <row r="237" spans="1:21" ht="14.4" customHeight="1" x14ac:dyDescent="0.3">
      <c r="A237" s="831">
        <v>50</v>
      </c>
      <c r="B237" s="832" t="s">
        <v>1587</v>
      </c>
      <c r="C237" s="832" t="s">
        <v>1593</v>
      </c>
      <c r="D237" s="833" t="s">
        <v>2222</v>
      </c>
      <c r="E237" s="834" t="s">
        <v>1608</v>
      </c>
      <c r="F237" s="832" t="s">
        <v>1588</v>
      </c>
      <c r="G237" s="832" t="s">
        <v>1980</v>
      </c>
      <c r="H237" s="832" t="s">
        <v>577</v>
      </c>
      <c r="I237" s="832" t="s">
        <v>1981</v>
      </c>
      <c r="J237" s="832" t="s">
        <v>843</v>
      </c>
      <c r="K237" s="832" t="s">
        <v>1982</v>
      </c>
      <c r="L237" s="835">
        <v>128.69999999999999</v>
      </c>
      <c r="M237" s="835">
        <v>128.69999999999999</v>
      </c>
      <c r="N237" s="832">
        <v>1</v>
      </c>
      <c r="O237" s="836">
        <v>0.5</v>
      </c>
      <c r="P237" s="835"/>
      <c r="Q237" s="837">
        <v>0</v>
      </c>
      <c r="R237" s="832"/>
      <c r="S237" s="837">
        <v>0</v>
      </c>
      <c r="T237" s="836"/>
      <c r="U237" s="838">
        <v>0</v>
      </c>
    </row>
    <row r="238" spans="1:21" ht="14.4" customHeight="1" x14ac:dyDescent="0.3">
      <c r="A238" s="831">
        <v>50</v>
      </c>
      <c r="B238" s="832" t="s">
        <v>1587</v>
      </c>
      <c r="C238" s="832" t="s">
        <v>1593</v>
      </c>
      <c r="D238" s="833" t="s">
        <v>2222</v>
      </c>
      <c r="E238" s="834" t="s">
        <v>1608</v>
      </c>
      <c r="F238" s="832" t="s">
        <v>1588</v>
      </c>
      <c r="G238" s="832" t="s">
        <v>1639</v>
      </c>
      <c r="H238" s="832" t="s">
        <v>577</v>
      </c>
      <c r="I238" s="832" t="s">
        <v>2070</v>
      </c>
      <c r="J238" s="832" t="s">
        <v>943</v>
      </c>
      <c r="K238" s="832" t="s">
        <v>1642</v>
      </c>
      <c r="L238" s="835">
        <v>42.54</v>
      </c>
      <c r="M238" s="835">
        <v>42.54</v>
      </c>
      <c r="N238" s="832">
        <v>1</v>
      </c>
      <c r="O238" s="836">
        <v>1</v>
      </c>
      <c r="P238" s="835"/>
      <c r="Q238" s="837">
        <v>0</v>
      </c>
      <c r="R238" s="832"/>
      <c r="S238" s="837">
        <v>0</v>
      </c>
      <c r="T238" s="836"/>
      <c r="U238" s="838">
        <v>0</v>
      </c>
    </row>
    <row r="239" spans="1:21" ht="14.4" customHeight="1" x14ac:dyDescent="0.3">
      <c r="A239" s="831">
        <v>50</v>
      </c>
      <c r="B239" s="832" t="s">
        <v>1587</v>
      </c>
      <c r="C239" s="832" t="s">
        <v>1593</v>
      </c>
      <c r="D239" s="833" t="s">
        <v>2222</v>
      </c>
      <c r="E239" s="834" t="s">
        <v>1608</v>
      </c>
      <c r="F239" s="832" t="s">
        <v>1588</v>
      </c>
      <c r="G239" s="832" t="s">
        <v>1736</v>
      </c>
      <c r="H239" s="832" t="s">
        <v>608</v>
      </c>
      <c r="I239" s="832" t="s">
        <v>2071</v>
      </c>
      <c r="J239" s="832" t="s">
        <v>714</v>
      </c>
      <c r="K239" s="832" t="s">
        <v>2072</v>
      </c>
      <c r="L239" s="835">
        <v>100.1</v>
      </c>
      <c r="M239" s="835">
        <v>100.1</v>
      </c>
      <c r="N239" s="832">
        <v>1</v>
      </c>
      <c r="O239" s="836">
        <v>1</v>
      </c>
      <c r="P239" s="835"/>
      <c r="Q239" s="837">
        <v>0</v>
      </c>
      <c r="R239" s="832"/>
      <c r="S239" s="837">
        <v>0</v>
      </c>
      <c r="T239" s="836"/>
      <c r="U239" s="838">
        <v>0</v>
      </c>
    </row>
    <row r="240" spans="1:21" ht="14.4" customHeight="1" x14ac:dyDescent="0.3">
      <c r="A240" s="831">
        <v>50</v>
      </c>
      <c r="B240" s="832" t="s">
        <v>1587</v>
      </c>
      <c r="C240" s="832" t="s">
        <v>1593</v>
      </c>
      <c r="D240" s="833" t="s">
        <v>2222</v>
      </c>
      <c r="E240" s="834" t="s">
        <v>1608</v>
      </c>
      <c r="F240" s="832" t="s">
        <v>1588</v>
      </c>
      <c r="G240" s="832" t="s">
        <v>1736</v>
      </c>
      <c r="H240" s="832" t="s">
        <v>577</v>
      </c>
      <c r="I240" s="832" t="s">
        <v>1993</v>
      </c>
      <c r="J240" s="832" t="s">
        <v>1994</v>
      </c>
      <c r="K240" s="832" t="s">
        <v>1995</v>
      </c>
      <c r="L240" s="835">
        <v>333.68</v>
      </c>
      <c r="M240" s="835">
        <v>333.68</v>
      </c>
      <c r="N240" s="832">
        <v>1</v>
      </c>
      <c r="O240" s="836">
        <v>1</v>
      </c>
      <c r="P240" s="835">
        <v>333.68</v>
      </c>
      <c r="Q240" s="837">
        <v>1</v>
      </c>
      <c r="R240" s="832">
        <v>1</v>
      </c>
      <c r="S240" s="837">
        <v>1</v>
      </c>
      <c r="T240" s="836">
        <v>1</v>
      </c>
      <c r="U240" s="838">
        <v>1</v>
      </c>
    </row>
    <row r="241" spans="1:21" ht="14.4" customHeight="1" x14ac:dyDescent="0.3">
      <c r="A241" s="831">
        <v>50</v>
      </c>
      <c r="B241" s="832" t="s">
        <v>1587</v>
      </c>
      <c r="C241" s="832" t="s">
        <v>1593</v>
      </c>
      <c r="D241" s="833" t="s">
        <v>2222</v>
      </c>
      <c r="E241" s="834" t="s">
        <v>1608</v>
      </c>
      <c r="F241" s="832" t="s">
        <v>1588</v>
      </c>
      <c r="G241" s="832" t="s">
        <v>1736</v>
      </c>
      <c r="H241" s="832" t="s">
        <v>577</v>
      </c>
      <c r="I241" s="832" t="s">
        <v>2073</v>
      </c>
      <c r="J241" s="832" t="s">
        <v>1994</v>
      </c>
      <c r="K241" s="832" t="s">
        <v>2074</v>
      </c>
      <c r="L241" s="835">
        <v>100.1</v>
      </c>
      <c r="M241" s="835">
        <v>100.1</v>
      </c>
      <c r="N241" s="832">
        <v>1</v>
      </c>
      <c r="O241" s="836">
        <v>1</v>
      </c>
      <c r="P241" s="835"/>
      <c r="Q241" s="837">
        <v>0</v>
      </c>
      <c r="R241" s="832"/>
      <c r="S241" s="837">
        <v>0</v>
      </c>
      <c r="T241" s="836"/>
      <c r="U241" s="838">
        <v>0</v>
      </c>
    </row>
    <row r="242" spans="1:21" ht="14.4" customHeight="1" x14ac:dyDescent="0.3">
      <c r="A242" s="831">
        <v>50</v>
      </c>
      <c r="B242" s="832" t="s">
        <v>1587</v>
      </c>
      <c r="C242" s="832" t="s">
        <v>1593</v>
      </c>
      <c r="D242" s="833" t="s">
        <v>2222</v>
      </c>
      <c r="E242" s="834" t="s">
        <v>1608</v>
      </c>
      <c r="F242" s="832" t="s">
        <v>1588</v>
      </c>
      <c r="G242" s="832" t="s">
        <v>1843</v>
      </c>
      <c r="H242" s="832" t="s">
        <v>577</v>
      </c>
      <c r="I242" s="832" t="s">
        <v>1844</v>
      </c>
      <c r="J242" s="832" t="s">
        <v>1074</v>
      </c>
      <c r="K242" s="832" t="s">
        <v>1845</v>
      </c>
      <c r="L242" s="835">
        <v>107.27</v>
      </c>
      <c r="M242" s="835">
        <v>321.81</v>
      </c>
      <c r="N242" s="832">
        <v>3</v>
      </c>
      <c r="O242" s="836">
        <v>1</v>
      </c>
      <c r="P242" s="835">
        <v>321.81</v>
      </c>
      <c r="Q242" s="837">
        <v>1</v>
      </c>
      <c r="R242" s="832">
        <v>3</v>
      </c>
      <c r="S242" s="837">
        <v>1</v>
      </c>
      <c r="T242" s="836">
        <v>1</v>
      </c>
      <c r="U242" s="838">
        <v>1</v>
      </c>
    </row>
    <row r="243" spans="1:21" ht="14.4" customHeight="1" x14ac:dyDescent="0.3">
      <c r="A243" s="831">
        <v>50</v>
      </c>
      <c r="B243" s="832" t="s">
        <v>1587</v>
      </c>
      <c r="C243" s="832" t="s">
        <v>1593</v>
      </c>
      <c r="D243" s="833" t="s">
        <v>2222</v>
      </c>
      <c r="E243" s="834" t="s">
        <v>1609</v>
      </c>
      <c r="F243" s="832" t="s">
        <v>1588</v>
      </c>
      <c r="G243" s="832" t="s">
        <v>1621</v>
      </c>
      <c r="H243" s="832" t="s">
        <v>608</v>
      </c>
      <c r="I243" s="832" t="s">
        <v>1333</v>
      </c>
      <c r="J243" s="832" t="s">
        <v>677</v>
      </c>
      <c r="K243" s="832" t="s">
        <v>1334</v>
      </c>
      <c r="L243" s="835">
        <v>80.010000000000005</v>
      </c>
      <c r="M243" s="835">
        <v>80.010000000000005</v>
      </c>
      <c r="N243" s="832">
        <v>1</v>
      </c>
      <c r="O243" s="836">
        <v>0.5</v>
      </c>
      <c r="P243" s="835"/>
      <c r="Q243" s="837">
        <v>0</v>
      </c>
      <c r="R243" s="832"/>
      <c r="S243" s="837">
        <v>0</v>
      </c>
      <c r="T243" s="836"/>
      <c r="U243" s="838">
        <v>0</v>
      </c>
    </row>
    <row r="244" spans="1:21" ht="14.4" customHeight="1" x14ac:dyDescent="0.3">
      <c r="A244" s="831">
        <v>50</v>
      </c>
      <c r="B244" s="832" t="s">
        <v>1587</v>
      </c>
      <c r="C244" s="832" t="s">
        <v>1593</v>
      </c>
      <c r="D244" s="833" t="s">
        <v>2222</v>
      </c>
      <c r="E244" s="834" t="s">
        <v>1609</v>
      </c>
      <c r="F244" s="832" t="s">
        <v>1588</v>
      </c>
      <c r="G244" s="832" t="s">
        <v>1622</v>
      </c>
      <c r="H244" s="832" t="s">
        <v>608</v>
      </c>
      <c r="I244" s="832" t="s">
        <v>1512</v>
      </c>
      <c r="J244" s="832" t="s">
        <v>1513</v>
      </c>
      <c r="K244" s="832" t="s">
        <v>1514</v>
      </c>
      <c r="L244" s="835">
        <v>278.63</v>
      </c>
      <c r="M244" s="835">
        <v>278.63</v>
      </c>
      <c r="N244" s="832">
        <v>1</v>
      </c>
      <c r="O244" s="836">
        <v>0.5</v>
      </c>
      <c r="P244" s="835"/>
      <c r="Q244" s="837">
        <v>0</v>
      </c>
      <c r="R244" s="832"/>
      <c r="S244" s="837">
        <v>0</v>
      </c>
      <c r="T244" s="836"/>
      <c r="U244" s="838">
        <v>0</v>
      </c>
    </row>
    <row r="245" spans="1:21" ht="14.4" customHeight="1" x14ac:dyDescent="0.3">
      <c r="A245" s="831">
        <v>50</v>
      </c>
      <c r="B245" s="832" t="s">
        <v>1587</v>
      </c>
      <c r="C245" s="832" t="s">
        <v>1593</v>
      </c>
      <c r="D245" s="833" t="s">
        <v>2222</v>
      </c>
      <c r="E245" s="834" t="s">
        <v>1609</v>
      </c>
      <c r="F245" s="832" t="s">
        <v>1588</v>
      </c>
      <c r="G245" s="832" t="s">
        <v>1680</v>
      </c>
      <c r="H245" s="832" t="s">
        <v>608</v>
      </c>
      <c r="I245" s="832" t="s">
        <v>1890</v>
      </c>
      <c r="J245" s="832" t="s">
        <v>725</v>
      </c>
      <c r="K245" s="832" t="s">
        <v>1777</v>
      </c>
      <c r="L245" s="835">
        <v>42.51</v>
      </c>
      <c r="M245" s="835">
        <v>42.51</v>
      </c>
      <c r="N245" s="832">
        <v>1</v>
      </c>
      <c r="O245" s="836">
        <v>0.5</v>
      </c>
      <c r="P245" s="835"/>
      <c r="Q245" s="837">
        <v>0</v>
      </c>
      <c r="R245" s="832"/>
      <c r="S245" s="837">
        <v>0</v>
      </c>
      <c r="T245" s="836"/>
      <c r="U245" s="838">
        <v>0</v>
      </c>
    </row>
    <row r="246" spans="1:21" ht="14.4" customHeight="1" x14ac:dyDescent="0.3">
      <c r="A246" s="831">
        <v>50</v>
      </c>
      <c r="B246" s="832" t="s">
        <v>1587</v>
      </c>
      <c r="C246" s="832" t="s">
        <v>1593</v>
      </c>
      <c r="D246" s="833" t="s">
        <v>2222</v>
      </c>
      <c r="E246" s="834" t="s">
        <v>1609</v>
      </c>
      <c r="F246" s="832" t="s">
        <v>1588</v>
      </c>
      <c r="G246" s="832" t="s">
        <v>1629</v>
      </c>
      <c r="H246" s="832" t="s">
        <v>608</v>
      </c>
      <c r="I246" s="832" t="s">
        <v>1325</v>
      </c>
      <c r="J246" s="832" t="s">
        <v>1326</v>
      </c>
      <c r="K246" s="832" t="s">
        <v>1327</v>
      </c>
      <c r="L246" s="835">
        <v>93.43</v>
      </c>
      <c r="M246" s="835">
        <v>93.43</v>
      </c>
      <c r="N246" s="832">
        <v>1</v>
      </c>
      <c r="O246" s="836">
        <v>1</v>
      </c>
      <c r="P246" s="835"/>
      <c r="Q246" s="837">
        <v>0</v>
      </c>
      <c r="R246" s="832"/>
      <c r="S246" s="837">
        <v>0</v>
      </c>
      <c r="T246" s="836"/>
      <c r="U246" s="838">
        <v>0</v>
      </c>
    </row>
    <row r="247" spans="1:21" ht="14.4" customHeight="1" x14ac:dyDescent="0.3">
      <c r="A247" s="831">
        <v>50</v>
      </c>
      <c r="B247" s="832" t="s">
        <v>1587</v>
      </c>
      <c r="C247" s="832" t="s">
        <v>1593</v>
      </c>
      <c r="D247" s="833" t="s">
        <v>2222</v>
      </c>
      <c r="E247" s="834" t="s">
        <v>1609</v>
      </c>
      <c r="F247" s="832" t="s">
        <v>1588</v>
      </c>
      <c r="G247" s="832" t="s">
        <v>1629</v>
      </c>
      <c r="H247" s="832" t="s">
        <v>608</v>
      </c>
      <c r="I247" s="832" t="s">
        <v>1328</v>
      </c>
      <c r="J247" s="832" t="s">
        <v>1326</v>
      </c>
      <c r="K247" s="832" t="s">
        <v>1329</v>
      </c>
      <c r="L247" s="835">
        <v>186.87</v>
      </c>
      <c r="M247" s="835">
        <v>186.87</v>
      </c>
      <c r="N247" s="832">
        <v>1</v>
      </c>
      <c r="O247" s="836">
        <v>0.5</v>
      </c>
      <c r="P247" s="835"/>
      <c r="Q247" s="837">
        <v>0</v>
      </c>
      <c r="R247" s="832"/>
      <c r="S247" s="837">
        <v>0</v>
      </c>
      <c r="T247" s="836"/>
      <c r="U247" s="838">
        <v>0</v>
      </c>
    </row>
    <row r="248" spans="1:21" ht="14.4" customHeight="1" x14ac:dyDescent="0.3">
      <c r="A248" s="831">
        <v>50</v>
      </c>
      <c r="B248" s="832" t="s">
        <v>1587</v>
      </c>
      <c r="C248" s="832" t="s">
        <v>1593</v>
      </c>
      <c r="D248" s="833" t="s">
        <v>2222</v>
      </c>
      <c r="E248" s="834" t="s">
        <v>1609</v>
      </c>
      <c r="F248" s="832" t="s">
        <v>1588</v>
      </c>
      <c r="G248" s="832" t="s">
        <v>2075</v>
      </c>
      <c r="H248" s="832" t="s">
        <v>577</v>
      </c>
      <c r="I248" s="832" t="s">
        <v>2076</v>
      </c>
      <c r="J248" s="832" t="s">
        <v>2077</v>
      </c>
      <c r="K248" s="832" t="s">
        <v>2078</v>
      </c>
      <c r="L248" s="835">
        <v>38.5</v>
      </c>
      <c r="M248" s="835">
        <v>38.5</v>
      </c>
      <c r="N248" s="832">
        <v>1</v>
      </c>
      <c r="O248" s="836">
        <v>1</v>
      </c>
      <c r="P248" s="835">
        <v>38.5</v>
      </c>
      <c r="Q248" s="837">
        <v>1</v>
      </c>
      <c r="R248" s="832">
        <v>1</v>
      </c>
      <c r="S248" s="837">
        <v>1</v>
      </c>
      <c r="T248" s="836">
        <v>1</v>
      </c>
      <c r="U248" s="838">
        <v>1</v>
      </c>
    </row>
    <row r="249" spans="1:21" ht="14.4" customHeight="1" x14ac:dyDescent="0.3">
      <c r="A249" s="831">
        <v>50</v>
      </c>
      <c r="B249" s="832" t="s">
        <v>1587</v>
      </c>
      <c r="C249" s="832" t="s">
        <v>1593</v>
      </c>
      <c r="D249" s="833" t="s">
        <v>2222</v>
      </c>
      <c r="E249" s="834" t="s">
        <v>1609</v>
      </c>
      <c r="F249" s="832" t="s">
        <v>1588</v>
      </c>
      <c r="G249" s="832" t="s">
        <v>1700</v>
      </c>
      <c r="H249" s="832" t="s">
        <v>608</v>
      </c>
      <c r="I249" s="832" t="s">
        <v>2079</v>
      </c>
      <c r="J249" s="832" t="s">
        <v>648</v>
      </c>
      <c r="K249" s="832" t="s">
        <v>649</v>
      </c>
      <c r="L249" s="835">
        <v>17.559999999999999</v>
      </c>
      <c r="M249" s="835">
        <v>17.559999999999999</v>
      </c>
      <c r="N249" s="832">
        <v>1</v>
      </c>
      <c r="O249" s="836">
        <v>0.5</v>
      </c>
      <c r="P249" s="835"/>
      <c r="Q249" s="837">
        <v>0</v>
      </c>
      <c r="R249" s="832"/>
      <c r="S249" s="837">
        <v>0</v>
      </c>
      <c r="T249" s="836"/>
      <c r="U249" s="838">
        <v>0</v>
      </c>
    </row>
    <row r="250" spans="1:21" ht="14.4" customHeight="1" x14ac:dyDescent="0.3">
      <c r="A250" s="831">
        <v>50</v>
      </c>
      <c r="B250" s="832" t="s">
        <v>1587</v>
      </c>
      <c r="C250" s="832" t="s">
        <v>1593</v>
      </c>
      <c r="D250" s="833" t="s">
        <v>2222</v>
      </c>
      <c r="E250" s="834" t="s">
        <v>1609</v>
      </c>
      <c r="F250" s="832" t="s">
        <v>1588</v>
      </c>
      <c r="G250" s="832" t="s">
        <v>1709</v>
      </c>
      <c r="H250" s="832" t="s">
        <v>608</v>
      </c>
      <c r="I250" s="832" t="s">
        <v>1490</v>
      </c>
      <c r="J250" s="832" t="s">
        <v>1291</v>
      </c>
      <c r="K250" s="832" t="s">
        <v>1491</v>
      </c>
      <c r="L250" s="835">
        <v>32.25</v>
      </c>
      <c r="M250" s="835">
        <v>32.25</v>
      </c>
      <c r="N250" s="832">
        <v>1</v>
      </c>
      <c r="O250" s="836">
        <v>1</v>
      </c>
      <c r="P250" s="835">
        <v>32.25</v>
      </c>
      <c r="Q250" s="837">
        <v>1</v>
      </c>
      <c r="R250" s="832">
        <v>1</v>
      </c>
      <c r="S250" s="837">
        <v>1</v>
      </c>
      <c r="T250" s="836">
        <v>1</v>
      </c>
      <c r="U250" s="838">
        <v>1</v>
      </c>
    </row>
    <row r="251" spans="1:21" ht="14.4" customHeight="1" x14ac:dyDescent="0.3">
      <c r="A251" s="831">
        <v>50</v>
      </c>
      <c r="B251" s="832" t="s">
        <v>1587</v>
      </c>
      <c r="C251" s="832" t="s">
        <v>1593</v>
      </c>
      <c r="D251" s="833" t="s">
        <v>2222</v>
      </c>
      <c r="E251" s="834" t="s">
        <v>1609</v>
      </c>
      <c r="F251" s="832" t="s">
        <v>1588</v>
      </c>
      <c r="G251" s="832" t="s">
        <v>1714</v>
      </c>
      <c r="H251" s="832" t="s">
        <v>608</v>
      </c>
      <c r="I251" s="832" t="s">
        <v>2069</v>
      </c>
      <c r="J251" s="832" t="s">
        <v>823</v>
      </c>
      <c r="K251" s="832" t="s">
        <v>1505</v>
      </c>
      <c r="L251" s="835">
        <v>47.7</v>
      </c>
      <c r="M251" s="835">
        <v>47.7</v>
      </c>
      <c r="N251" s="832">
        <v>1</v>
      </c>
      <c r="O251" s="836">
        <v>0.5</v>
      </c>
      <c r="P251" s="835"/>
      <c r="Q251" s="837">
        <v>0</v>
      </c>
      <c r="R251" s="832"/>
      <c r="S251" s="837">
        <v>0</v>
      </c>
      <c r="T251" s="836"/>
      <c r="U251" s="838">
        <v>0</v>
      </c>
    </row>
    <row r="252" spans="1:21" ht="14.4" customHeight="1" x14ac:dyDescent="0.3">
      <c r="A252" s="831">
        <v>50</v>
      </c>
      <c r="B252" s="832" t="s">
        <v>1587</v>
      </c>
      <c r="C252" s="832" t="s">
        <v>1593</v>
      </c>
      <c r="D252" s="833" t="s">
        <v>2222</v>
      </c>
      <c r="E252" s="834" t="s">
        <v>1609</v>
      </c>
      <c r="F252" s="832" t="s">
        <v>1588</v>
      </c>
      <c r="G252" s="832" t="s">
        <v>1728</v>
      </c>
      <c r="H252" s="832" t="s">
        <v>577</v>
      </c>
      <c r="I252" s="832" t="s">
        <v>1729</v>
      </c>
      <c r="J252" s="832" t="s">
        <v>1730</v>
      </c>
      <c r="K252" s="832" t="s">
        <v>1731</v>
      </c>
      <c r="L252" s="835">
        <v>6167.15</v>
      </c>
      <c r="M252" s="835">
        <v>6167.15</v>
      </c>
      <c r="N252" s="832">
        <v>1</v>
      </c>
      <c r="O252" s="836">
        <v>1</v>
      </c>
      <c r="P252" s="835"/>
      <c r="Q252" s="837">
        <v>0</v>
      </c>
      <c r="R252" s="832"/>
      <c r="S252" s="837">
        <v>0</v>
      </c>
      <c r="T252" s="836"/>
      <c r="U252" s="838">
        <v>0</v>
      </c>
    </row>
    <row r="253" spans="1:21" ht="14.4" customHeight="1" x14ac:dyDescent="0.3">
      <c r="A253" s="831">
        <v>50</v>
      </c>
      <c r="B253" s="832" t="s">
        <v>1587</v>
      </c>
      <c r="C253" s="832" t="s">
        <v>1593</v>
      </c>
      <c r="D253" s="833" t="s">
        <v>2222</v>
      </c>
      <c r="E253" s="834" t="s">
        <v>1609</v>
      </c>
      <c r="F253" s="832" t="s">
        <v>1588</v>
      </c>
      <c r="G253" s="832" t="s">
        <v>1643</v>
      </c>
      <c r="H253" s="832" t="s">
        <v>608</v>
      </c>
      <c r="I253" s="832" t="s">
        <v>1308</v>
      </c>
      <c r="J253" s="832" t="s">
        <v>1309</v>
      </c>
      <c r="K253" s="832" t="s">
        <v>1310</v>
      </c>
      <c r="L253" s="835">
        <v>184.74</v>
      </c>
      <c r="M253" s="835">
        <v>184.74</v>
      </c>
      <c r="N253" s="832">
        <v>1</v>
      </c>
      <c r="O253" s="836">
        <v>0.5</v>
      </c>
      <c r="P253" s="835"/>
      <c r="Q253" s="837">
        <v>0</v>
      </c>
      <c r="R253" s="832"/>
      <c r="S253" s="837">
        <v>0</v>
      </c>
      <c r="T253" s="836"/>
      <c r="U253" s="838">
        <v>0</v>
      </c>
    </row>
    <row r="254" spans="1:21" ht="14.4" customHeight="1" x14ac:dyDescent="0.3">
      <c r="A254" s="831">
        <v>50</v>
      </c>
      <c r="B254" s="832" t="s">
        <v>1587</v>
      </c>
      <c r="C254" s="832" t="s">
        <v>1593</v>
      </c>
      <c r="D254" s="833" t="s">
        <v>2222</v>
      </c>
      <c r="E254" s="834" t="s">
        <v>1609</v>
      </c>
      <c r="F254" s="832" t="s">
        <v>1588</v>
      </c>
      <c r="G254" s="832" t="s">
        <v>2080</v>
      </c>
      <c r="H254" s="832" t="s">
        <v>577</v>
      </c>
      <c r="I254" s="832" t="s">
        <v>2081</v>
      </c>
      <c r="J254" s="832" t="s">
        <v>2082</v>
      </c>
      <c r="K254" s="832" t="s">
        <v>2083</v>
      </c>
      <c r="L254" s="835">
        <v>55.54</v>
      </c>
      <c r="M254" s="835">
        <v>55.54</v>
      </c>
      <c r="N254" s="832">
        <v>1</v>
      </c>
      <c r="O254" s="836">
        <v>0.5</v>
      </c>
      <c r="P254" s="835"/>
      <c r="Q254" s="837">
        <v>0</v>
      </c>
      <c r="R254" s="832"/>
      <c r="S254" s="837">
        <v>0</v>
      </c>
      <c r="T254" s="836"/>
      <c r="U254" s="838">
        <v>0</v>
      </c>
    </row>
    <row r="255" spans="1:21" ht="14.4" customHeight="1" x14ac:dyDescent="0.3">
      <c r="A255" s="831">
        <v>50</v>
      </c>
      <c r="B255" s="832" t="s">
        <v>1587</v>
      </c>
      <c r="C255" s="832" t="s">
        <v>1593</v>
      </c>
      <c r="D255" s="833" t="s">
        <v>2222</v>
      </c>
      <c r="E255" s="834" t="s">
        <v>1609</v>
      </c>
      <c r="F255" s="832" t="s">
        <v>1588</v>
      </c>
      <c r="G255" s="832" t="s">
        <v>1843</v>
      </c>
      <c r="H255" s="832" t="s">
        <v>577</v>
      </c>
      <c r="I255" s="832" t="s">
        <v>1844</v>
      </c>
      <c r="J255" s="832" t="s">
        <v>1074</v>
      </c>
      <c r="K255" s="832" t="s">
        <v>1845</v>
      </c>
      <c r="L255" s="835">
        <v>107.27</v>
      </c>
      <c r="M255" s="835">
        <v>107.27</v>
      </c>
      <c r="N255" s="832">
        <v>1</v>
      </c>
      <c r="O255" s="836">
        <v>1</v>
      </c>
      <c r="P255" s="835">
        <v>107.27</v>
      </c>
      <c r="Q255" s="837">
        <v>1</v>
      </c>
      <c r="R255" s="832">
        <v>1</v>
      </c>
      <c r="S255" s="837">
        <v>1</v>
      </c>
      <c r="T255" s="836">
        <v>1</v>
      </c>
      <c r="U255" s="838">
        <v>1</v>
      </c>
    </row>
    <row r="256" spans="1:21" ht="14.4" customHeight="1" x14ac:dyDescent="0.3">
      <c r="A256" s="831">
        <v>50</v>
      </c>
      <c r="B256" s="832" t="s">
        <v>1587</v>
      </c>
      <c r="C256" s="832" t="s">
        <v>1593</v>
      </c>
      <c r="D256" s="833" t="s">
        <v>2222</v>
      </c>
      <c r="E256" s="834" t="s">
        <v>1610</v>
      </c>
      <c r="F256" s="832" t="s">
        <v>1588</v>
      </c>
      <c r="G256" s="832" t="s">
        <v>1621</v>
      </c>
      <c r="H256" s="832" t="s">
        <v>608</v>
      </c>
      <c r="I256" s="832" t="s">
        <v>1333</v>
      </c>
      <c r="J256" s="832" t="s">
        <v>677</v>
      </c>
      <c r="K256" s="832" t="s">
        <v>1334</v>
      </c>
      <c r="L256" s="835">
        <v>80.010000000000005</v>
      </c>
      <c r="M256" s="835">
        <v>80.010000000000005</v>
      </c>
      <c r="N256" s="832">
        <v>1</v>
      </c>
      <c r="O256" s="836">
        <v>1</v>
      </c>
      <c r="P256" s="835"/>
      <c r="Q256" s="837">
        <v>0</v>
      </c>
      <c r="R256" s="832"/>
      <c r="S256" s="837">
        <v>0</v>
      </c>
      <c r="T256" s="836"/>
      <c r="U256" s="838">
        <v>0</v>
      </c>
    </row>
    <row r="257" spans="1:21" ht="14.4" customHeight="1" x14ac:dyDescent="0.3">
      <c r="A257" s="831">
        <v>50</v>
      </c>
      <c r="B257" s="832" t="s">
        <v>1587</v>
      </c>
      <c r="C257" s="832" t="s">
        <v>1593</v>
      </c>
      <c r="D257" s="833" t="s">
        <v>2222</v>
      </c>
      <c r="E257" s="834" t="s">
        <v>1610</v>
      </c>
      <c r="F257" s="832" t="s">
        <v>1588</v>
      </c>
      <c r="G257" s="832" t="s">
        <v>1621</v>
      </c>
      <c r="H257" s="832" t="s">
        <v>608</v>
      </c>
      <c r="I257" s="832" t="s">
        <v>1335</v>
      </c>
      <c r="J257" s="832" t="s">
        <v>677</v>
      </c>
      <c r="K257" s="832" t="s">
        <v>1336</v>
      </c>
      <c r="L257" s="835">
        <v>160.03</v>
      </c>
      <c r="M257" s="835">
        <v>320.06</v>
      </c>
      <c r="N257" s="832">
        <v>2</v>
      </c>
      <c r="O257" s="836">
        <v>2</v>
      </c>
      <c r="P257" s="835">
        <v>160.03</v>
      </c>
      <c r="Q257" s="837">
        <v>0.5</v>
      </c>
      <c r="R257" s="832">
        <v>1</v>
      </c>
      <c r="S257" s="837">
        <v>0.5</v>
      </c>
      <c r="T257" s="836">
        <v>1</v>
      </c>
      <c r="U257" s="838">
        <v>0.5</v>
      </c>
    </row>
    <row r="258" spans="1:21" ht="14.4" customHeight="1" x14ac:dyDescent="0.3">
      <c r="A258" s="831">
        <v>50</v>
      </c>
      <c r="B258" s="832" t="s">
        <v>1587</v>
      </c>
      <c r="C258" s="832" t="s">
        <v>1593</v>
      </c>
      <c r="D258" s="833" t="s">
        <v>2222</v>
      </c>
      <c r="E258" s="834" t="s">
        <v>1610</v>
      </c>
      <c r="F258" s="832" t="s">
        <v>1588</v>
      </c>
      <c r="G258" s="832" t="s">
        <v>1856</v>
      </c>
      <c r="H258" s="832" t="s">
        <v>577</v>
      </c>
      <c r="I258" s="832" t="s">
        <v>2084</v>
      </c>
      <c r="J258" s="832" t="s">
        <v>2085</v>
      </c>
      <c r="K258" s="832" t="s">
        <v>1726</v>
      </c>
      <c r="L258" s="835">
        <v>207.27</v>
      </c>
      <c r="M258" s="835">
        <v>207.27</v>
      </c>
      <c r="N258" s="832">
        <v>1</v>
      </c>
      <c r="O258" s="836">
        <v>1</v>
      </c>
      <c r="P258" s="835">
        <v>207.27</v>
      </c>
      <c r="Q258" s="837">
        <v>1</v>
      </c>
      <c r="R258" s="832">
        <v>1</v>
      </c>
      <c r="S258" s="837">
        <v>1</v>
      </c>
      <c r="T258" s="836">
        <v>1</v>
      </c>
      <c r="U258" s="838">
        <v>1</v>
      </c>
    </row>
    <row r="259" spans="1:21" ht="14.4" customHeight="1" x14ac:dyDescent="0.3">
      <c r="A259" s="831">
        <v>50</v>
      </c>
      <c r="B259" s="832" t="s">
        <v>1587</v>
      </c>
      <c r="C259" s="832" t="s">
        <v>1593</v>
      </c>
      <c r="D259" s="833" t="s">
        <v>2222</v>
      </c>
      <c r="E259" s="834" t="s">
        <v>1610</v>
      </c>
      <c r="F259" s="832" t="s">
        <v>1588</v>
      </c>
      <c r="G259" s="832" t="s">
        <v>1856</v>
      </c>
      <c r="H259" s="832" t="s">
        <v>608</v>
      </c>
      <c r="I259" s="832" t="s">
        <v>2086</v>
      </c>
      <c r="J259" s="832" t="s">
        <v>1363</v>
      </c>
      <c r="K259" s="832" t="s">
        <v>2087</v>
      </c>
      <c r="L259" s="835">
        <v>93.27</v>
      </c>
      <c r="M259" s="835">
        <v>93.27</v>
      </c>
      <c r="N259" s="832">
        <v>1</v>
      </c>
      <c r="O259" s="836">
        <v>1</v>
      </c>
      <c r="P259" s="835"/>
      <c r="Q259" s="837">
        <v>0</v>
      </c>
      <c r="R259" s="832"/>
      <c r="S259" s="837">
        <v>0</v>
      </c>
      <c r="T259" s="836"/>
      <c r="U259" s="838">
        <v>0</v>
      </c>
    </row>
    <row r="260" spans="1:21" ht="14.4" customHeight="1" x14ac:dyDescent="0.3">
      <c r="A260" s="831">
        <v>50</v>
      </c>
      <c r="B260" s="832" t="s">
        <v>1587</v>
      </c>
      <c r="C260" s="832" t="s">
        <v>1593</v>
      </c>
      <c r="D260" s="833" t="s">
        <v>2222</v>
      </c>
      <c r="E260" s="834" t="s">
        <v>1610</v>
      </c>
      <c r="F260" s="832" t="s">
        <v>1588</v>
      </c>
      <c r="G260" s="832" t="s">
        <v>1622</v>
      </c>
      <c r="H260" s="832" t="s">
        <v>577</v>
      </c>
      <c r="I260" s="832" t="s">
        <v>2088</v>
      </c>
      <c r="J260" s="832" t="s">
        <v>2089</v>
      </c>
      <c r="K260" s="832" t="s">
        <v>1004</v>
      </c>
      <c r="L260" s="835">
        <v>93.18</v>
      </c>
      <c r="M260" s="835">
        <v>279.54000000000002</v>
      </c>
      <c r="N260" s="832">
        <v>3</v>
      </c>
      <c r="O260" s="836">
        <v>0.5</v>
      </c>
      <c r="P260" s="835">
        <v>279.54000000000002</v>
      </c>
      <c r="Q260" s="837">
        <v>1</v>
      </c>
      <c r="R260" s="832">
        <v>3</v>
      </c>
      <c r="S260" s="837">
        <v>1</v>
      </c>
      <c r="T260" s="836">
        <v>0.5</v>
      </c>
      <c r="U260" s="838">
        <v>1</v>
      </c>
    </row>
    <row r="261" spans="1:21" ht="14.4" customHeight="1" x14ac:dyDescent="0.3">
      <c r="A261" s="831">
        <v>50</v>
      </c>
      <c r="B261" s="832" t="s">
        <v>1587</v>
      </c>
      <c r="C261" s="832" t="s">
        <v>1593</v>
      </c>
      <c r="D261" s="833" t="s">
        <v>2222</v>
      </c>
      <c r="E261" s="834" t="s">
        <v>1610</v>
      </c>
      <c r="F261" s="832" t="s">
        <v>1588</v>
      </c>
      <c r="G261" s="832" t="s">
        <v>1872</v>
      </c>
      <c r="H261" s="832" t="s">
        <v>608</v>
      </c>
      <c r="I261" s="832" t="s">
        <v>1873</v>
      </c>
      <c r="J261" s="832" t="s">
        <v>1874</v>
      </c>
      <c r="K261" s="832" t="s">
        <v>1875</v>
      </c>
      <c r="L261" s="835">
        <v>229.38</v>
      </c>
      <c r="M261" s="835">
        <v>229.38</v>
      </c>
      <c r="N261" s="832">
        <v>1</v>
      </c>
      <c r="O261" s="836">
        <v>0.5</v>
      </c>
      <c r="P261" s="835">
        <v>229.38</v>
      </c>
      <c r="Q261" s="837">
        <v>1</v>
      </c>
      <c r="R261" s="832">
        <v>1</v>
      </c>
      <c r="S261" s="837">
        <v>1</v>
      </c>
      <c r="T261" s="836">
        <v>0.5</v>
      </c>
      <c r="U261" s="838">
        <v>1</v>
      </c>
    </row>
    <row r="262" spans="1:21" ht="14.4" customHeight="1" x14ac:dyDescent="0.3">
      <c r="A262" s="831">
        <v>50</v>
      </c>
      <c r="B262" s="832" t="s">
        <v>1587</v>
      </c>
      <c r="C262" s="832" t="s">
        <v>1593</v>
      </c>
      <c r="D262" s="833" t="s">
        <v>2222</v>
      </c>
      <c r="E262" s="834" t="s">
        <v>1610</v>
      </c>
      <c r="F262" s="832" t="s">
        <v>1588</v>
      </c>
      <c r="G262" s="832" t="s">
        <v>1611</v>
      </c>
      <c r="H262" s="832" t="s">
        <v>608</v>
      </c>
      <c r="I262" s="832" t="s">
        <v>1353</v>
      </c>
      <c r="J262" s="832" t="s">
        <v>1354</v>
      </c>
      <c r="K262" s="832" t="s">
        <v>1355</v>
      </c>
      <c r="L262" s="835">
        <v>17.559999999999999</v>
      </c>
      <c r="M262" s="835">
        <v>35.119999999999997</v>
      </c>
      <c r="N262" s="832">
        <v>2</v>
      </c>
      <c r="O262" s="836">
        <v>1.5</v>
      </c>
      <c r="P262" s="835">
        <v>17.559999999999999</v>
      </c>
      <c r="Q262" s="837">
        <v>0.5</v>
      </c>
      <c r="R262" s="832">
        <v>1</v>
      </c>
      <c r="S262" s="837">
        <v>0.5</v>
      </c>
      <c r="T262" s="836">
        <v>0.5</v>
      </c>
      <c r="U262" s="838">
        <v>0.33333333333333331</v>
      </c>
    </row>
    <row r="263" spans="1:21" ht="14.4" customHeight="1" x14ac:dyDescent="0.3">
      <c r="A263" s="831">
        <v>50</v>
      </c>
      <c r="B263" s="832" t="s">
        <v>1587</v>
      </c>
      <c r="C263" s="832" t="s">
        <v>1593</v>
      </c>
      <c r="D263" s="833" t="s">
        <v>2222</v>
      </c>
      <c r="E263" s="834" t="s">
        <v>1610</v>
      </c>
      <c r="F263" s="832" t="s">
        <v>1588</v>
      </c>
      <c r="G263" s="832" t="s">
        <v>1611</v>
      </c>
      <c r="H263" s="832" t="s">
        <v>577</v>
      </c>
      <c r="I263" s="832" t="s">
        <v>2090</v>
      </c>
      <c r="J263" s="832" t="s">
        <v>2091</v>
      </c>
      <c r="K263" s="832" t="s">
        <v>1505</v>
      </c>
      <c r="L263" s="835">
        <v>35.11</v>
      </c>
      <c r="M263" s="835">
        <v>105.33</v>
      </c>
      <c r="N263" s="832">
        <v>3</v>
      </c>
      <c r="O263" s="836">
        <v>1</v>
      </c>
      <c r="P263" s="835"/>
      <c r="Q263" s="837">
        <v>0</v>
      </c>
      <c r="R263" s="832"/>
      <c r="S263" s="837">
        <v>0</v>
      </c>
      <c r="T263" s="836"/>
      <c r="U263" s="838">
        <v>0</v>
      </c>
    </row>
    <row r="264" spans="1:21" ht="14.4" customHeight="1" x14ac:dyDescent="0.3">
      <c r="A264" s="831">
        <v>50</v>
      </c>
      <c r="B264" s="832" t="s">
        <v>1587</v>
      </c>
      <c r="C264" s="832" t="s">
        <v>1593</v>
      </c>
      <c r="D264" s="833" t="s">
        <v>2222</v>
      </c>
      <c r="E264" s="834" t="s">
        <v>1610</v>
      </c>
      <c r="F264" s="832" t="s">
        <v>1588</v>
      </c>
      <c r="G264" s="832" t="s">
        <v>1625</v>
      </c>
      <c r="H264" s="832" t="s">
        <v>577</v>
      </c>
      <c r="I264" s="832" t="s">
        <v>2092</v>
      </c>
      <c r="J264" s="832" t="s">
        <v>1627</v>
      </c>
      <c r="K264" s="832" t="s">
        <v>918</v>
      </c>
      <c r="L264" s="835">
        <v>78.33</v>
      </c>
      <c r="M264" s="835">
        <v>156.66</v>
      </c>
      <c r="N264" s="832">
        <v>2</v>
      </c>
      <c r="O264" s="836">
        <v>1.5</v>
      </c>
      <c r="P264" s="835">
        <v>78.33</v>
      </c>
      <c r="Q264" s="837">
        <v>0.5</v>
      </c>
      <c r="R264" s="832">
        <v>1</v>
      </c>
      <c r="S264" s="837">
        <v>0.5</v>
      </c>
      <c r="T264" s="836">
        <v>0.5</v>
      </c>
      <c r="U264" s="838">
        <v>0.33333333333333331</v>
      </c>
    </row>
    <row r="265" spans="1:21" ht="14.4" customHeight="1" x14ac:dyDescent="0.3">
      <c r="A265" s="831">
        <v>50</v>
      </c>
      <c r="B265" s="832" t="s">
        <v>1587</v>
      </c>
      <c r="C265" s="832" t="s">
        <v>1593</v>
      </c>
      <c r="D265" s="833" t="s">
        <v>2222</v>
      </c>
      <c r="E265" s="834" t="s">
        <v>1610</v>
      </c>
      <c r="F265" s="832" t="s">
        <v>1588</v>
      </c>
      <c r="G265" s="832" t="s">
        <v>1884</v>
      </c>
      <c r="H265" s="832" t="s">
        <v>608</v>
      </c>
      <c r="I265" s="832" t="s">
        <v>1885</v>
      </c>
      <c r="J265" s="832" t="s">
        <v>1003</v>
      </c>
      <c r="K265" s="832" t="s">
        <v>1004</v>
      </c>
      <c r="L265" s="835">
        <v>132</v>
      </c>
      <c r="M265" s="835">
        <v>132</v>
      </c>
      <c r="N265" s="832">
        <v>1</v>
      </c>
      <c r="O265" s="836">
        <v>0.5</v>
      </c>
      <c r="P265" s="835">
        <v>132</v>
      </c>
      <c r="Q265" s="837">
        <v>1</v>
      </c>
      <c r="R265" s="832">
        <v>1</v>
      </c>
      <c r="S265" s="837">
        <v>1</v>
      </c>
      <c r="T265" s="836">
        <v>0.5</v>
      </c>
      <c r="U265" s="838">
        <v>1</v>
      </c>
    </row>
    <row r="266" spans="1:21" ht="14.4" customHeight="1" x14ac:dyDescent="0.3">
      <c r="A266" s="831">
        <v>50</v>
      </c>
      <c r="B266" s="832" t="s">
        <v>1587</v>
      </c>
      <c r="C266" s="832" t="s">
        <v>1593</v>
      </c>
      <c r="D266" s="833" t="s">
        <v>2222</v>
      </c>
      <c r="E266" s="834" t="s">
        <v>1610</v>
      </c>
      <c r="F266" s="832" t="s">
        <v>1588</v>
      </c>
      <c r="G266" s="832" t="s">
        <v>1662</v>
      </c>
      <c r="H266" s="832" t="s">
        <v>577</v>
      </c>
      <c r="I266" s="832" t="s">
        <v>1663</v>
      </c>
      <c r="J266" s="832" t="s">
        <v>1664</v>
      </c>
      <c r="K266" s="832" t="s">
        <v>1665</v>
      </c>
      <c r="L266" s="835">
        <v>2026.32</v>
      </c>
      <c r="M266" s="835">
        <v>8105.28</v>
      </c>
      <c r="N266" s="832">
        <v>4</v>
      </c>
      <c r="O266" s="836">
        <v>2</v>
      </c>
      <c r="P266" s="835"/>
      <c r="Q266" s="837">
        <v>0</v>
      </c>
      <c r="R266" s="832"/>
      <c r="S266" s="837">
        <v>0</v>
      </c>
      <c r="T266" s="836"/>
      <c r="U266" s="838">
        <v>0</v>
      </c>
    </row>
    <row r="267" spans="1:21" ht="14.4" customHeight="1" x14ac:dyDescent="0.3">
      <c r="A267" s="831">
        <v>50</v>
      </c>
      <c r="B267" s="832" t="s">
        <v>1587</v>
      </c>
      <c r="C267" s="832" t="s">
        <v>1593</v>
      </c>
      <c r="D267" s="833" t="s">
        <v>2222</v>
      </c>
      <c r="E267" s="834" t="s">
        <v>1610</v>
      </c>
      <c r="F267" s="832" t="s">
        <v>1588</v>
      </c>
      <c r="G267" s="832" t="s">
        <v>1674</v>
      </c>
      <c r="H267" s="832" t="s">
        <v>577</v>
      </c>
      <c r="I267" s="832" t="s">
        <v>1888</v>
      </c>
      <c r="J267" s="832" t="s">
        <v>682</v>
      </c>
      <c r="K267" s="832" t="s">
        <v>1889</v>
      </c>
      <c r="L267" s="835">
        <v>273.33</v>
      </c>
      <c r="M267" s="835">
        <v>546.66</v>
      </c>
      <c r="N267" s="832">
        <v>2</v>
      </c>
      <c r="O267" s="836">
        <v>1.5</v>
      </c>
      <c r="P267" s="835">
        <v>273.33</v>
      </c>
      <c r="Q267" s="837">
        <v>0.5</v>
      </c>
      <c r="R267" s="832">
        <v>1</v>
      </c>
      <c r="S267" s="837">
        <v>0.5</v>
      </c>
      <c r="T267" s="836">
        <v>0.5</v>
      </c>
      <c r="U267" s="838">
        <v>0.33333333333333331</v>
      </c>
    </row>
    <row r="268" spans="1:21" ht="14.4" customHeight="1" x14ac:dyDescent="0.3">
      <c r="A268" s="831">
        <v>50</v>
      </c>
      <c r="B268" s="832" t="s">
        <v>1587</v>
      </c>
      <c r="C268" s="832" t="s">
        <v>1593</v>
      </c>
      <c r="D268" s="833" t="s">
        <v>2222</v>
      </c>
      <c r="E268" s="834" t="s">
        <v>1610</v>
      </c>
      <c r="F268" s="832" t="s">
        <v>1588</v>
      </c>
      <c r="G268" s="832" t="s">
        <v>2093</v>
      </c>
      <c r="H268" s="832" t="s">
        <v>577</v>
      </c>
      <c r="I268" s="832" t="s">
        <v>2094</v>
      </c>
      <c r="J268" s="832" t="s">
        <v>2095</v>
      </c>
      <c r="K268" s="832" t="s">
        <v>2096</v>
      </c>
      <c r="L268" s="835">
        <v>63.11</v>
      </c>
      <c r="M268" s="835">
        <v>189.32999999999998</v>
      </c>
      <c r="N268" s="832">
        <v>3</v>
      </c>
      <c r="O268" s="836">
        <v>1</v>
      </c>
      <c r="P268" s="835">
        <v>189.32999999999998</v>
      </c>
      <c r="Q268" s="837">
        <v>1</v>
      </c>
      <c r="R268" s="832">
        <v>3</v>
      </c>
      <c r="S268" s="837">
        <v>1</v>
      </c>
      <c r="T268" s="836">
        <v>1</v>
      </c>
      <c r="U268" s="838">
        <v>1</v>
      </c>
    </row>
    <row r="269" spans="1:21" ht="14.4" customHeight="1" x14ac:dyDescent="0.3">
      <c r="A269" s="831">
        <v>50</v>
      </c>
      <c r="B269" s="832" t="s">
        <v>1587</v>
      </c>
      <c r="C269" s="832" t="s">
        <v>1593</v>
      </c>
      <c r="D269" s="833" t="s">
        <v>2222</v>
      </c>
      <c r="E269" s="834" t="s">
        <v>1610</v>
      </c>
      <c r="F269" s="832" t="s">
        <v>1588</v>
      </c>
      <c r="G269" s="832" t="s">
        <v>1680</v>
      </c>
      <c r="H269" s="832" t="s">
        <v>608</v>
      </c>
      <c r="I269" s="832" t="s">
        <v>1890</v>
      </c>
      <c r="J269" s="832" t="s">
        <v>725</v>
      </c>
      <c r="K269" s="832" t="s">
        <v>1777</v>
      </c>
      <c r="L269" s="835">
        <v>42.51</v>
      </c>
      <c r="M269" s="835">
        <v>85.02</v>
      </c>
      <c r="N269" s="832">
        <v>2</v>
      </c>
      <c r="O269" s="836">
        <v>1</v>
      </c>
      <c r="P269" s="835">
        <v>85.02</v>
      </c>
      <c r="Q269" s="837">
        <v>1</v>
      </c>
      <c r="R269" s="832">
        <v>2</v>
      </c>
      <c r="S269" s="837">
        <v>1</v>
      </c>
      <c r="T269" s="836">
        <v>1</v>
      </c>
      <c r="U269" s="838">
        <v>1</v>
      </c>
    </row>
    <row r="270" spans="1:21" ht="14.4" customHeight="1" x14ac:dyDescent="0.3">
      <c r="A270" s="831">
        <v>50</v>
      </c>
      <c r="B270" s="832" t="s">
        <v>1587</v>
      </c>
      <c r="C270" s="832" t="s">
        <v>1593</v>
      </c>
      <c r="D270" s="833" t="s">
        <v>2222</v>
      </c>
      <c r="E270" s="834" t="s">
        <v>1610</v>
      </c>
      <c r="F270" s="832" t="s">
        <v>1588</v>
      </c>
      <c r="G270" s="832" t="s">
        <v>1680</v>
      </c>
      <c r="H270" s="832" t="s">
        <v>577</v>
      </c>
      <c r="I270" s="832" t="s">
        <v>1775</v>
      </c>
      <c r="J270" s="832" t="s">
        <v>1776</v>
      </c>
      <c r="K270" s="832" t="s">
        <v>1777</v>
      </c>
      <c r="L270" s="835">
        <v>42.51</v>
      </c>
      <c r="M270" s="835">
        <v>212.54999999999998</v>
      </c>
      <c r="N270" s="832">
        <v>5</v>
      </c>
      <c r="O270" s="836">
        <v>2.5</v>
      </c>
      <c r="P270" s="835">
        <v>170.04</v>
      </c>
      <c r="Q270" s="837">
        <v>0.8</v>
      </c>
      <c r="R270" s="832">
        <v>4</v>
      </c>
      <c r="S270" s="837">
        <v>0.8</v>
      </c>
      <c r="T270" s="836">
        <v>2</v>
      </c>
      <c r="U270" s="838">
        <v>0.8</v>
      </c>
    </row>
    <row r="271" spans="1:21" ht="14.4" customHeight="1" x14ac:dyDescent="0.3">
      <c r="A271" s="831">
        <v>50</v>
      </c>
      <c r="B271" s="832" t="s">
        <v>1587</v>
      </c>
      <c r="C271" s="832" t="s">
        <v>1593</v>
      </c>
      <c r="D271" s="833" t="s">
        <v>2222</v>
      </c>
      <c r="E271" s="834" t="s">
        <v>1610</v>
      </c>
      <c r="F271" s="832" t="s">
        <v>1588</v>
      </c>
      <c r="G271" s="832" t="s">
        <v>2097</v>
      </c>
      <c r="H271" s="832" t="s">
        <v>577</v>
      </c>
      <c r="I271" s="832" t="s">
        <v>2098</v>
      </c>
      <c r="J271" s="832" t="s">
        <v>2099</v>
      </c>
      <c r="K271" s="832" t="s">
        <v>2100</v>
      </c>
      <c r="L271" s="835">
        <v>84.39</v>
      </c>
      <c r="M271" s="835">
        <v>253.17000000000002</v>
      </c>
      <c r="N271" s="832">
        <v>3</v>
      </c>
      <c r="O271" s="836">
        <v>1.5</v>
      </c>
      <c r="P271" s="835"/>
      <c r="Q271" s="837">
        <v>0</v>
      </c>
      <c r="R271" s="832"/>
      <c r="S271" s="837">
        <v>0</v>
      </c>
      <c r="T271" s="836"/>
      <c r="U271" s="838">
        <v>0</v>
      </c>
    </row>
    <row r="272" spans="1:21" ht="14.4" customHeight="1" x14ac:dyDescent="0.3">
      <c r="A272" s="831">
        <v>50</v>
      </c>
      <c r="B272" s="832" t="s">
        <v>1587</v>
      </c>
      <c r="C272" s="832" t="s">
        <v>1593</v>
      </c>
      <c r="D272" s="833" t="s">
        <v>2222</v>
      </c>
      <c r="E272" s="834" t="s">
        <v>1610</v>
      </c>
      <c r="F272" s="832" t="s">
        <v>1588</v>
      </c>
      <c r="G272" s="832" t="s">
        <v>2101</v>
      </c>
      <c r="H272" s="832" t="s">
        <v>577</v>
      </c>
      <c r="I272" s="832" t="s">
        <v>2102</v>
      </c>
      <c r="J272" s="832" t="s">
        <v>2103</v>
      </c>
      <c r="K272" s="832" t="s">
        <v>2104</v>
      </c>
      <c r="L272" s="835">
        <v>0</v>
      </c>
      <c r="M272" s="835">
        <v>0</v>
      </c>
      <c r="N272" s="832">
        <v>1</v>
      </c>
      <c r="O272" s="836">
        <v>0.5</v>
      </c>
      <c r="P272" s="835">
        <v>0</v>
      </c>
      <c r="Q272" s="837"/>
      <c r="R272" s="832">
        <v>1</v>
      </c>
      <c r="S272" s="837">
        <v>1</v>
      </c>
      <c r="T272" s="836">
        <v>0.5</v>
      </c>
      <c r="U272" s="838">
        <v>1</v>
      </c>
    </row>
    <row r="273" spans="1:21" ht="14.4" customHeight="1" x14ac:dyDescent="0.3">
      <c r="A273" s="831">
        <v>50</v>
      </c>
      <c r="B273" s="832" t="s">
        <v>1587</v>
      </c>
      <c r="C273" s="832" t="s">
        <v>1593</v>
      </c>
      <c r="D273" s="833" t="s">
        <v>2222</v>
      </c>
      <c r="E273" s="834" t="s">
        <v>1610</v>
      </c>
      <c r="F273" s="832" t="s">
        <v>1588</v>
      </c>
      <c r="G273" s="832" t="s">
        <v>2105</v>
      </c>
      <c r="H273" s="832" t="s">
        <v>577</v>
      </c>
      <c r="I273" s="832" t="s">
        <v>2106</v>
      </c>
      <c r="J273" s="832" t="s">
        <v>881</v>
      </c>
      <c r="K273" s="832" t="s">
        <v>2107</v>
      </c>
      <c r="L273" s="835">
        <v>94.7</v>
      </c>
      <c r="M273" s="835">
        <v>94.7</v>
      </c>
      <c r="N273" s="832">
        <v>1</v>
      </c>
      <c r="O273" s="836">
        <v>0.5</v>
      </c>
      <c r="P273" s="835"/>
      <c r="Q273" s="837">
        <v>0</v>
      </c>
      <c r="R273" s="832"/>
      <c r="S273" s="837">
        <v>0</v>
      </c>
      <c r="T273" s="836"/>
      <c r="U273" s="838">
        <v>0</v>
      </c>
    </row>
    <row r="274" spans="1:21" ht="14.4" customHeight="1" x14ac:dyDescent="0.3">
      <c r="A274" s="831">
        <v>50</v>
      </c>
      <c r="B274" s="832" t="s">
        <v>1587</v>
      </c>
      <c r="C274" s="832" t="s">
        <v>1593</v>
      </c>
      <c r="D274" s="833" t="s">
        <v>2222</v>
      </c>
      <c r="E274" s="834" t="s">
        <v>1610</v>
      </c>
      <c r="F274" s="832" t="s">
        <v>1588</v>
      </c>
      <c r="G274" s="832" t="s">
        <v>1629</v>
      </c>
      <c r="H274" s="832" t="s">
        <v>608</v>
      </c>
      <c r="I274" s="832" t="s">
        <v>1325</v>
      </c>
      <c r="J274" s="832" t="s">
        <v>1326</v>
      </c>
      <c r="K274" s="832" t="s">
        <v>1327</v>
      </c>
      <c r="L274" s="835">
        <v>93.43</v>
      </c>
      <c r="M274" s="835">
        <v>93.43</v>
      </c>
      <c r="N274" s="832">
        <v>1</v>
      </c>
      <c r="O274" s="836">
        <v>0.5</v>
      </c>
      <c r="P274" s="835">
        <v>93.43</v>
      </c>
      <c r="Q274" s="837">
        <v>1</v>
      </c>
      <c r="R274" s="832">
        <v>1</v>
      </c>
      <c r="S274" s="837">
        <v>1</v>
      </c>
      <c r="T274" s="836">
        <v>0.5</v>
      </c>
      <c r="U274" s="838">
        <v>1</v>
      </c>
    </row>
    <row r="275" spans="1:21" ht="14.4" customHeight="1" x14ac:dyDescent="0.3">
      <c r="A275" s="831">
        <v>50</v>
      </c>
      <c r="B275" s="832" t="s">
        <v>1587</v>
      </c>
      <c r="C275" s="832" t="s">
        <v>1593</v>
      </c>
      <c r="D275" s="833" t="s">
        <v>2222</v>
      </c>
      <c r="E275" s="834" t="s">
        <v>1610</v>
      </c>
      <c r="F275" s="832" t="s">
        <v>1588</v>
      </c>
      <c r="G275" s="832" t="s">
        <v>1617</v>
      </c>
      <c r="H275" s="832" t="s">
        <v>577</v>
      </c>
      <c r="I275" s="832" t="s">
        <v>1618</v>
      </c>
      <c r="J275" s="832" t="s">
        <v>669</v>
      </c>
      <c r="K275" s="832" t="s">
        <v>1619</v>
      </c>
      <c r="L275" s="835">
        <v>577.88</v>
      </c>
      <c r="M275" s="835">
        <v>577.88</v>
      </c>
      <c r="N275" s="832">
        <v>1</v>
      </c>
      <c r="O275" s="836">
        <v>0.5</v>
      </c>
      <c r="P275" s="835"/>
      <c r="Q275" s="837">
        <v>0</v>
      </c>
      <c r="R275" s="832"/>
      <c r="S275" s="837">
        <v>0</v>
      </c>
      <c r="T275" s="836"/>
      <c r="U275" s="838">
        <v>0</v>
      </c>
    </row>
    <row r="276" spans="1:21" ht="14.4" customHeight="1" x14ac:dyDescent="0.3">
      <c r="A276" s="831">
        <v>50</v>
      </c>
      <c r="B276" s="832" t="s">
        <v>1587</v>
      </c>
      <c r="C276" s="832" t="s">
        <v>1593</v>
      </c>
      <c r="D276" s="833" t="s">
        <v>2222</v>
      </c>
      <c r="E276" s="834" t="s">
        <v>1610</v>
      </c>
      <c r="F276" s="832" t="s">
        <v>1588</v>
      </c>
      <c r="G276" s="832" t="s">
        <v>1630</v>
      </c>
      <c r="H276" s="832" t="s">
        <v>577</v>
      </c>
      <c r="I276" s="832" t="s">
        <v>1907</v>
      </c>
      <c r="J276" s="832" t="s">
        <v>735</v>
      </c>
      <c r="K276" s="832" t="s">
        <v>1908</v>
      </c>
      <c r="L276" s="835">
        <v>52.75</v>
      </c>
      <c r="M276" s="835">
        <v>52.75</v>
      </c>
      <c r="N276" s="832">
        <v>1</v>
      </c>
      <c r="O276" s="836">
        <v>1</v>
      </c>
      <c r="P276" s="835"/>
      <c r="Q276" s="837">
        <v>0</v>
      </c>
      <c r="R276" s="832"/>
      <c r="S276" s="837">
        <v>0</v>
      </c>
      <c r="T276" s="836"/>
      <c r="U276" s="838">
        <v>0</v>
      </c>
    </row>
    <row r="277" spans="1:21" ht="14.4" customHeight="1" x14ac:dyDescent="0.3">
      <c r="A277" s="831">
        <v>50</v>
      </c>
      <c r="B277" s="832" t="s">
        <v>1587</v>
      </c>
      <c r="C277" s="832" t="s">
        <v>1593</v>
      </c>
      <c r="D277" s="833" t="s">
        <v>2222</v>
      </c>
      <c r="E277" s="834" t="s">
        <v>1610</v>
      </c>
      <c r="F277" s="832" t="s">
        <v>1588</v>
      </c>
      <c r="G277" s="832" t="s">
        <v>1630</v>
      </c>
      <c r="H277" s="832" t="s">
        <v>577</v>
      </c>
      <c r="I277" s="832" t="s">
        <v>1909</v>
      </c>
      <c r="J277" s="832" t="s">
        <v>1910</v>
      </c>
      <c r="K277" s="832" t="s">
        <v>1911</v>
      </c>
      <c r="L277" s="835">
        <v>52.75</v>
      </c>
      <c r="M277" s="835">
        <v>52.75</v>
      </c>
      <c r="N277" s="832">
        <v>1</v>
      </c>
      <c r="O277" s="836">
        <v>1</v>
      </c>
      <c r="P277" s="835">
        <v>52.75</v>
      </c>
      <c r="Q277" s="837">
        <v>1</v>
      </c>
      <c r="R277" s="832">
        <v>1</v>
      </c>
      <c r="S277" s="837">
        <v>1</v>
      </c>
      <c r="T277" s="836">
        <v>1</v>
      </c>
      <c r="U277" s="838">
        <v>1</v>
      </c>
    </row>
    <row r="278" spans="1:21" ht="14.4" customHeight="1" x14ac:dyDescent="0.3">
      <c r="A278" s="831">
        <v>50</v>
      </c>
      <c r="B278" s="832" t="s">
        <v>1587</v>
      </c>
      <c r="C278" s="832" t="s">
        <v>1593</v>
      </c>
      <c r="D278" s="833" t="s">
        <v>2222</v>
      </c>
      <c r="E278" s="834" t="s">
        <v>1610</v>
      </c>
      <c r="F278" s="832" t="s">
        <v>1588</v>
      </c>
      <c r="G278" s="832" t="s">
        <v>1630</v>
      </c>
      <c r="H278" s="832" t="s">
        <v>577</v>
      </c>
      <c r="I278" s="832" t="s">
        <v>1689</v>
      </c>
      <c r="J278" s="832" t="s">
        <v>628</v>
      </c>
      <c r="K278" s="832" t="s">
        <v>1690</v>
      </c>
      <c r="L278" s="835">
        <v>58.62</v>
      </c>
      <c r="M278" s="835">
        <v>58.62</v>
      </c>
      <c r="N278" s="832">
        <v>1</v>
      </c>
      <c r="O278" s="836">
        <v>0.5</v>
      </c>
      <c r="P278" s="835">
        <v>58.62</v>
      </c>
      <c r="Q278" s="837">
        <v>1</v>
      </c>
      <c r="R278" s="832">
        <v>1</v>
      </c>
      <c r="S278" s="837">
        <v>1</v>
      </c>
      <c r="T278" s="836">
        <v>0.5</v>
      </c>
      <c r="U278" s="838">
        <v>1</v>
      </c>
    </row>
    <row r="279" spans="1:21" ht="14.4" customHeight="1" x14ac:dyDescent="0.3">
      <c r="A279" s="831">
        <v>50</v>
      </c>
      <c r="B279" s="832" t="s">
        <v>1587</v>
      </c>
      <c r="C279" s="832" t="s">
        <v>1593</v>
      </c>
      <c r="D279" s="833" t="s">
        <v>2222</v>
      </c>
      <c r="E279" s="834" t="s">
        <v>1610</v>
      </c>
      <c r="F279" s="832" t="s">
        <v>1588</v>
      </c>
      <c r="G279" s="832" t="s">
        <v>1914</v>
      </c>
      <c r="H279" s="832" t="s">
        <v>608</v>
      </c>
      <c r="I279" s="832" t="s">
        <v>2108</v>
      </c>
      <c r="J279" s="832" t="s">
        <v>2109</v>
      </c>
      <c r="K279" s="832" t="s">
        <v>2110</v>
      </c>
      <c r="L279" s="835">
        <v>32.25</v>
      </c>
      <c r="M279" s="835">
        <v>96.75</v>
      </c>
      <c r="N279" s="832">
        <v>3</v>
      </c>
      <c r="O279" s="836">
        <v>0.5</v>
      </c>
      <c r="P279" s="835">
        <v>96.75</v>
      </c>
      <c r="Q279" s="837">
        <v>1</v>
      </c>
      <c r="R279" s="832">
        <v>3</v>
      </c>
      <c r="S279" s="837">
        <v>1</v>
      </c>
      <c r="T279" s="836">
        <v>0.5</v>
      </c>
      <c r="U279" s="838">
        <v>1</v>
      </c>
    </row>
    <row r="280" spans="1:21" ht="14.4" customHeight="1" x14ac:dyDescent="0.3">
      <c r="A280" s="831">
        <v>50</v>
      </c>
      <c r="B280" s="832" t="s">
        <v>1587</v>
      </c>
      <c r="C280" s="832" t="s">
        <v>1593</v>
      </c>
      <c r="D280" s="833" t="s">
        <v>2222</v>
      </c>
      <c r="E280" s="834" t="s">
        <v>1610</v>
      </c>
      <c r="F280" s="832" t="s">
        <v>1588</v>
      </c>
      <c r="G280" s="832" t="s">
        <v>2111</v>
      </c>
      <c r="H280" s="832" t="s">
        <v>608</v>
      </c>
      <c r="I280" s="832" t="s">
        <v>2112</v>
      </c>
      <c r="J280" s="832" t="s">
        <v>2113</v>
      </c>
      <c r="K280" s="832" t="s">
        <v>1364</v>
      </c>
      <c r="L280" s="835">
        <v>58.77</v>
      </c>
      <c r="M280" s="835">
        <v>58.77</v>
      </c>
      <c r="N280" s="832">
        <v>1</v>
      </c>
      <c r="O280" s="836">
        <v>0.5</v>
      </c>
      <c r="P280" s="835">
        <v>58.77</v>
      </c>
      <c r="Q280" s="837">
        <v>1</v>
      </c>
      <c r="R280" s="832">
        <v>1</v>
      </c>
      <c r="S280" s="837">
        <v>1</v>
      </c>
      <c r="T280" s="836">
        <v>0.5</v>
      </c>
      <c r="U280" s="838">
        <v>1</v>
      </c>
    </row>
    <row r="281" spans="1:21" ht="14.4" customHeight="1" x14ac:dyDescent="0.3">
      <c r="A281" s="831">
        <v>50</v>
      </c>
      <c r="B281" s="832" t="s">
        <v>1587</v>
      </c>
      <c r="C281" s="832" t="s">
        <v>1593</v>
      </c>
      <c r="D281" s="833" t="s">
        <v>2222</v>
      </c>
      <c r="E281" s="834" t="s">
        <v>1610</v>
      </c>
      <c r="F281" s="832" t="s">
        <v>1588</v>
      </c>
      <c r="G281" s="832" t="s">
        <v>2114</v>
      </c>
      <c r="H281" s="832" t="s">
        <v>577</v>
      </c>
      <c r="I281" s="832" t="s">
        <v>2115</v>
      </c>
      <c r="J281" s="832" t="s">
        <v>2116</v>
      </c>
      <c r="K281" s="832" t="s">
        <v>2117</v>
      </c>
      <c r="L281" s="835">
        <v>0</v>
      </c>
      <c r="M281" s="835">
        <v>0</v>
      </c>
      <c r="N281" s="832">
        <v>1</v>
      </c>
      <c r="O281" s="836">
        <v>0.5</v>
      </c>
      <c r="P281" s="835"/>
      <c r="Q281" s="837"/>
      <c r="R281" s="832"/>
      <c r="S281" s="837">
        <v>0</v>
      </c>
      <c r="T281" s="836"/>
      <c r="U281" s="838">
        <v>0</v>
      </c>
    </row>
    <row r="282" spans="1:21" ht="14.4" customHeight="1" x14ac:dyDescent="0.3">
      <c r="A282" s="831">
        <v>50</v>
      </c>
      <c r="B282" s="832" t="s">
        <v>1587</v>
      </c>
      <c r="C282" s="832" t="s">
        <v>1593</v>
      </c>
      <c r="D282" s="833" t="s">
        <v>2222</v>
      </c>
      <c r="E282" s="834" t="s">
        <v>1610</v>
      </c>
      <c r="F282" s="832" t="s">
        <v>1588</v>
      </c>
      <c r="G282" s="832" t="s">
        <v>1696</v>
      </c>
      <c r="H282" s="832" t="s">
        <v>608</v>
      </c>
      <c r="I282" s="832" t="s">
        <v>2118</v>
      </c>
      <c r="J282" s="832" t="s">
        <v>1698</v>
      </c>
      <c r="K282" s="832" t="s">
        <v>2119</v>
      </c>
      <c r="L282" s="835">
        <v>146.9</v>
      </c>
      <c r="M282" s="835">
        <v>146.9</v>
      </c>
      <c r="N282" s="832">
        <v>1</v>
      </c>
      <c r="O282" s="836">
        <v>0.5</v>
      </c>
      <c r="P282" s="835">
        <v>146.9</v>
      </c>
      <c r="Q282" s="837">
        <v>1</v>
      </c>
      <c r="R282" s="832">
        <v>1</v>
      </c>
      <c r="S282" s="837">
        <v>1</v>
      </c>
      <c r="T282" s="836">
        <v>0.5</v>
      </c>
      <c r="U282" s="838">
        <v>1</v>
      </c>
    </row>
    <row r="283" spans="1:21" ht="14.4" customHeight="1" x14ac:dyDescent="0.3">
      <c r="A283" s="831">
        <v>50</v>
      </c>
      <c r="B283" s="832" t="s">
        <v>1587</v>
      </c>
      <c r="C283" s="832" t="s">
        <v>1593</v>
      </c>
      <c r="D283" s="833" t="s">
        <v>2222</v>
      </c>
      <c r="E283" s="834" t="s">
        <v>1610</v>
      </c>
      <c r="F283" s="832" t="s">
        <v>1588</v>
      </c>
      <c r="G283" s="832" t="s">
        <v>2120</v>
      </c>
      <c r="H283" s="832" t="s">
        <v>577</v>
      </c>
      <c r="I283" s="832" t="s">
        <v>2121</v>
      </c>
      <c r="J283" s="832" t="s">
        <v>693</v>
      </c>
      <c r="K283" s="832" t="s">
        <v>2122</v>
      </c>
      <c r="L283" s="835">
        <v>158.76</v>
      </c>
      <c r="M283" s="835">
        <v>317.52</v>
      </c>
      <c r="N283" s="832">
        <v>2</v>
      </c>
      <c r="O283" s="836">
        <v>0.5</v>
      </c>
      <c r="P283" s="835"/>
      <c r="Q283" s="837">
        <v>0</v>
      </c>
      <c r="R283" s="832"/>
      <c r="S283" s="837">
        <v>0</v>
      </c>
      <c r="T283" s="836"/>
      <c r="U283" s="838">
        <v>0</v>
      </c>
    </row>
    <row r="284" spans="1:21" ht="14.4" customHeight="1" x14ac:dyDescent="0.3">
      <c r="A284" s="831">
        <v>50</v>
      </c>
      <c r="B284" s="832" t="s">
        <v>1587</v>
      </c>
      <c r="C284" s="832" t="s">
        <v>1593</v>
      </c>
      <c r="D284" s="833" t="s">
        <v>2222</v>
      </c>
      <c r="E284" s="834" t="s">
        <v>1610</v>
      </c>
      <c r="F284" s="832" t="s">
        <v>1588</v>
      </c>
      <c r="G284" s="832" t="s">
        <v>1700</v>
      </c>
      <c r="H284" s="832" t="s">
        <v>608</v>
      </c>
      <c r="I284" s="832" t="s">
        <v>2079</v>
      </c>
      <c r="J284" s="832" t="s">
        <v>648</v>
      </c>
      <c r="K284" s="832" t="s">
        <v>649</v>
      </c>
      <c r="L284" s="835">
        <v>17.559999999999999</v>
      </c>
      <c r="M284" s="835">
        <v>17.559999999999999</v>
      </c>
      <c r="N284" s="832">
        <v>1</v>
      </c>
      <c r="O284" s="836">
        <v>0.5</v>
      </c>
      <c r="P284" s="835"/>
      <c r="Q284" s="837">
        <v>0</v>
      </c>
      <c r="R284" s="832"/>
      <c r="S284" s="837">
        <v>0</v>
      </c>
      <c r="T284" s="836"/>
      <c r="U284" s="838">
        <v>0</v>
      </c>
    </row>
    <row r="285" spans="1:21" ht="14.4" customHeight="1" x14ac:dyDescent="0.3">
      <c r="A285" s="831">
        <v>50</v>
      </c>
      <c r="B285" s="832" t="s">
        <v>1587</v>
      </c>
      <c r="C285" s="832" t="s">
        <v>1593</v>
      </c>
      <c r="D285" s="833" t="s">
        <v>2222</v>
      </c>
      <c r="E285" s="834" t="s">
        <v>1610</v>
      </c>
      <c r="F285" s="832" t="s">
        <v>1588</v>
      </c>
      <c r="G285" s="832" t="s">
        <v>1620</v>
      </c>
      <c r="H285" s="832" t="s">
        <v>608</v>
      </c>
      <c r="I285" s="832" t="s">
        <v>1312</v>
      </c>
      <c r="J285" s="832" t="s">
        <v>721</v>
      </c>
      <c r="K285" s="832" t="s">
        <v>1313</v>
      </c>
      <c r="L285" s="835">
        <v>1385.62</v>
      </c>
      <c r="M285" s="835">
        <v>5542.48</v>
      </c>
      <c r="N285" s="832">
        <v>4</v>
      </c>
      <c r="O285" s="836">
        <v>2.5</v>
      </c>
      <c r="P285" s="835">
        <v>2771.24</v>
      </c>
      <c r="Q285" s="837">
        <v>0.5</v>
      </c>
      <c r="R285" s="832">
        <v>2</v>
      </c>
      <c r="S285" s="837">
        <v>0.5</v>
      </c>
      <c r="T285" s="836">
        <v>1</v>
      </c>
      <c r="U285" s="838">
        <v>0.4</v>
      </c>
    </row>
    <row r="286" spans="1:21" ht="14.4" customHeight="1" x14ac:dyDescent="0.3">
      <c r="A286" s="831">
        <v>50</v>
      </c>
      <c r="B286" s="832" t="s">
        <v>1587</v>
      </c>
      <c r="C286" s="832" t="s">
        <v>1593</v>
      </c>
      <c r="D286" s="833" t="s">
        <v>2222</v>
      </c>
      <c r="E286" s="834" t="s">
        <v>1610</v>
      </c>
      <c r="F286" s="832" t="s">
        <v>1588</v>
      </c>
      <c r="G286" s="832" t="s">
        <v>1620</v>
      </c>
      <c r="H286" s="832" t="s">
        <v>608</v>
      </c>
      <c r="I286" s="832" t="s">
        <v>1633</v>
      </c>
      <c r="J286" s="832" t="s">
        <v>721</v>
      </c>
      <c r="K286" s="832" t="s">
        <v>1634</v>
      </c>
      <c r="L286" s="835">
        <v>1847.49</v>
      </c>
      <c r="M286" s="835">
        <v>1847.49</v>
      </c>
      <c r="N286" s="832">
        <v>1</v>
      </c>
      <c r="O286" s="836">
        <v>0.5</v>
      </c>
      <c r="P286" s="835">
        <v>1847.49</v>
      </c>
      <c r="Q286" s="837">
        <v>1</v>
      </c>
      <c r="R286" s="832">
        <v>1</v>
      </c>
      <c r="S286" s="837">
        <v>1</v>
      </c>
      <c r="T286" s="836">
        <v>0.5</v>
      </c>
      <c r="U286" s="838">
        <v>1</v>
      </c>
    </row>
    <row r="287" spans="1:21" ht="14.4" customHeight="1" x14ac:dyDescent="0.3">
      <c r="A287" s="831">
        <v>50</v>
      </c>
      <c r="B287" s="832" t="s">
        <v>1587</v>
      </c>
      <c r="C287" s="832" t="s">
        <v>1593</v>
      </c>
      <c r="D287" s="833" t="s">
        <v>2222</v>
      </c>
      <c r="E287" s="834" t="s">
        <v>1610</v>
      </c>
      <c r="F287" s="832" t="s">
        <v>1588</v>
      </c>
      <c r="G287" s="832" t="s">
        <v>1704</v>
      </c>
      <c r="H287" s="832" t="s">
        <v>577</v>
      </c>
      <c r="I287" s="832" t="s">
        <v>2123</v>
      </c>
      <c r="J287" s="832" t="s">
        <v>2124</v>
      </c>
      <c r="K287" s="832" t="s">
        <v>2087</v>
      </c>
      <c r="L287" s="835">
        <v>105.32</v>
      </c>
      <c r="M287" s="835">
        <v>105.32</v>
      </c>
      <c r="N287" s="832">
        <v>1</v>
      </c>
      <c r="O287" s="836">
        <v>0.5</v>
      </c>
      <c r="P287" s="835"/>
      <c r="Q287" s="837">
        <v>0</v>
      </c>
      <c r="R287" s="832"/>
      <c r="S287" s="837">
        <v>0</v>
      </c>
      <c r="T287" s="836"/>
      <c r="U287" s="838">
        <v>0</v>
      </c>
    </row>
    <row r="288" spans="1:21" ht="14.4" customHeight="1" x14ac:dyDescent="0.3">
      <c r="A288" s="831">
        <v>50</v>
      </c>
      <c r="B288" s="832" t="s">
        <v>1587</v>
      </c>
      <c r="C288" s="832" t="s">
        <v>1593</v>
      </c>
      <c r="D288" s="833" t="s">
        <v>2222</v>
      </c>
      <c r="E288" s="834" t="s">
        <v>1610</v>
      </c>
      <c r="F288" s="832" t="s">
        <v>1588</v>
      </c>
      <c r="G288" s="832" t="s">
        <v>1705</v>
      </c>
      <c r="H288" s="832" t="s">
        <v>608</v>
      </c>
      <c r="I288" s="832" t="s">
        <v>1706</v>
      </c>
      <c r="J288" s="832" t="s">
        <v>1707</v>
      </c>
      <c r="K288" s="832" t="s">
        <v>1708</v>
      </c>
      <c r="L288" s="835">
        <v>103.64</v>
      </c>
      <c r="M288" s="835">
        <v>103.64</v>
      </c>
      <c r="N288" s="832">
        <v>1</v>
      </c>
      <c r="O288" s="836">
        <v>0.5</v>
      </c>
      <c r="P288" s="835"/>
      <c r="Q288" s="837">
        <v>0</v>
      </c>
      <c r="R288" s="832"/>
      <c r="S288" s="837">
        <v>0</v>
      </c>
      <c r="T288" s="836"/>
      <c r="U288" s="838">
        <v>0</v>
      </c>
    </row>
    <row r="289" spans="1:21" ht="14.4" customHeight="1" x14ac:dyDescent="0.3">
      <c r="A289" s="831">
        <v>50</v>
      </c>
      <c r="B289" s="832" t="s">
        <v>1587</v>
      </c>
      <c r="C289" s="832" t="s">
        <v>1593</v>
      </c>
      <c r="D289" s="833" t="s">
        <v>2222</v>
      </c>
      <c r="E289" s="834" t="s">
        <v>1610</v>
      </c>
      <c r="F289" s="832" t="s">
        <v>1588</v>
      </c>
      <c r="G289" s="832" t="s">
        <v>1828</v>
      </c>
      <c r="H289" s="832" t="s">
        <v>577</v>
      </c>
      <c r="I289" s="832" t="s">
        <v>2125</v>
      </c>
      <c r="J289" s="832" t="s">
        <v>737</v>
      </c>
      <c r="K289" s="832" t="s">
        <v>2126</v>
      </c>
      <c r="L289" s="835">
        <v>103.67</v>
      </c>
      <c r="M289" s="835">
        <v>103.67</v>
      </c>
      <c r="N289" s="832">
        <v>1</v>
      </c>
      <c r="O289" s="836">
        <v>0.5</v>
      </c>
      <c r="P289" s="835">
        <v>103.67</v>
      </c>
      <c r="Q289" s="837">
        <v>1</v>
      </c>
      <c r="R289" s="832">
        <v>1</v>
      </c>
      <c r="S289" s="837">
        <v>1</v>
      </c>
      <c r="T289" s="836">
        <v>0.5</v>
      </c>
      <c r="U289" s="838">
        <v>1</v>
      </c>
    </row>
    <row r="290" spans="1:21" ht="14.4" customHeight="1" x14ac:dyDescent="0.3">
      <c r="A290" s="831">
        <v>50</v>
      </c>
      <c r="B290" s="832" t="s">
        <v>1587</v>
      </c>
      <c r="C290" s="832" t="s">
        <v>1593</v>
      </c>
      <c r="D290" s="833" t="s">
        <v>2222</v>
      </c>
      <c r="E290" s="834" t="s">
        <v>1610</v>
      </c>
      <c r="F290" s="832" t="s">
        <v>1588</v>
      </c>
      <c r="G290" s="832" t="s">
        <v>1828</v>
      </c>
      <c r="H290" s="832" t="s">
        <v>577</v>
      </c>
      <c r="I290" s="832" t="s">
        <v>1829</v>
      </c>
      <c r="J290" s="832" t="s">
        <v>737</v>
      </c>
      <c r="K290" s="832" t="s">
        <v>1830</v>
      </c>
      <c r="L290" s="835">
        <v>103.67</v>
      </c>
      <c r="M290" s="835">
        <v>103.67</v>
      </c>
      <c r="N290" s="832">
        <v>1</v>
      </c>
      <c r="O290" s="836">
        <v>1</v>
      </c>
      <c r="P290" s="835">
        <v>103.67</v>
      </c>
      <c r="Q290" s="837">
        <v>1</v>
      </c>
      <c r="R290" s="832">
        <v>1</v>
      </c>
      <c r="S290" s="837">
        <v>1</v>
      </c>
      <c r="T290" s="836">
        <v>1</v>
      </c>
      <c r="U290" s="838">
        <v>1</v>
      </c>
    </row>
    <row r="291" spans="1:21" ht="14.4" customHeight="1" x14ac:dyDescent="0.3">
      <c r="A291" s="831">
        <v>50</v>
      </c>
      <c r="B291" s="832" t="s">
        <v>1587</v>
      </c>
      <c r="C291" s="832" t="s">
        <v>1593</v>
      </c>
      <c r="D291" s="833" t="s">
        <v>2222</v>
      </c>
      <c r="E291" s="834" t="s">
        <v>1610</v>
      </c>
      <c r="F291" s="832" t="s">
        <v>1588</v>
      </c>
      <c r="G291" s="832" t="s">
        <v>2127</v>
      </c>
      <c r="H291" s="832" t="s">
        <v>577</v>
      </c>
      <c r="I291" s="832" t="s">
        <v>2128</v>
      </c>
      <c r="J291" s="832" t="s">
        <v>2129</v>
      </c>
      <c r="K291" s="832" t="s">
        <v>2130</v>
      </c>
      <c r="L291" s="835">
        <v>119.84</v>
      </c>
      <c r="M291" s="835">
        <v>239.68</v>
      </c>
      <c r="N291" s="832">
        <v>2</v>
      </c>
      <c r="O291" s="836">
        <v>0.5</v>
      </c>
      <c r="P291" s="835">
        <v>239.68</v>
      </c>
      <c r="Q291" s="837">
        <v>1</v>
      </c>
      <c r="R291" s="832">
        <v>2</v>
      </c>
      <c r="S291" s="837">
        <v>1</v>
      </c>
      <c r="T291" s="836">
        <v>0.5</v>
      </c>
      <c r="U291" s="838">
        <v>1</v>
      </c>
    </row>
    <row r="292" spans="1:21" ht="14.4" customHeight="1" x14ac:dyDescent="0.3">
      <c r="A292" s="831">
        <v>50</v>
      </c>
      <c r="B292" s="832" t="s">
        <v>1587</v>
      </c>
      <c r="C292" s="832" t="s">
        <v>1593</v>
      </c>
      <c r="D292" s="833" t="s">
        <v>2222</v>
      </c>
      <c r="E292" s="834" t="s">
        <v>1610</v>
      </c>
      <c r="F292" s="832" t="s">
        <v>1588</v>
      </c>
      <c r="G292" s="832" t="s">
        <v>1714</v>
      </c>
      <c r="H292" s="832" t="s">
        <v>608</v>
      </c>
      <c r="I292" s="832" t="s">
        <v>2069</v>
      </c>
      <c r="J292" s="832" t="s">
        <v>823</v>
      </c>
      <c r="K292" s="832" t="s">
        <v>1505</v>
      </c>
      <c r="L292" s="835">
        <v>47.7</v>
      </c>
      <c r="M292" s="835">
        <v>143.10000000000002</v>
      </c>
      <c r="N292" s="832">
        <v>3</v>
      </c>
      <c r="O292" s="836">
        <v>1.5</v>
      </c>
      <c r="P292" s="835">
        <v>95.4</v>
      </c>
      <c r="Q292" s="837">
        <v>0.66666666666666663</v>
      </c>
      <c r="R292" s="832">
        <v>2</v>
      </c>
      <c r="S292" s="837">
        <v>0.66666666666666663</v>
      </c>
      <c r="T292" s="836">
        <v>1</v>
      </c>
      <c r="U292" s="838">
        <v>0.66666666666666663</v>
      </c>
    </row>
    <row r="293" spans="1:21" ht="14.4" customHeight="1" x14ac:dyDescent="0.3">
      <c r="A293" s="831">
        <v>50</v>
      </c>
      <c r="B293" s="832" t="s">
        <v>1587</v>
      </c>
      <c r="C293" s="832" t="s">
        <v>1593</v>
      </c>
      <c r="D293" s="833" t="s">
        <v>2222</v>
      </c>
      <c r="E293" s="834" t="s">
        <v>1610</v>
      </c>
      <c r="F293" s="832" t="s">
        <v>1588</v>
      </c>
      <c r="G293" s="832" t="s">
        <v>1714</v>
      </c>
      <c r="H293" s="832" t="s">
        <v>608</v>
      </c>
      <c r="I293" s="832" t="s">
        <v>1366</v>
      </c>
      <c r="J293" s="832" t="s">
        <v>823</v>
      </c>
      <c r="K293" s="832" t="s">
        <v>1367</v>
      </c>
      <c r="L293" s="835">
        <v>143.09</v>
      </c>
      <c r="M293" s="835">
        <v>143.09</v>
      </c>
      <c r="N293" s="832">
        <v>1</v>
      </c>
      <c r="O293" s="836">
        <v>1</v>
      </c>
      <c r="P293" s="835"/>
      <c r="Q293" s="837">
        <v>0</v>
      </c>
      <c r="R293" s="832"/>
      <c r="S293" s="837">
        <v>0</v>
      </c>
      <c r="T293" s="836"/>
      <c r="U293" s="838">
        <v>0</v>
      </c>
    </row>
    <row r="294" spans="1:21" ht="14.4" customHeight="1" x14ac:dyDescent="0.3">
      <c r="A294" s="831">
        <v>50</v>
      </c>
      <c r="B294" s="832" t="s">
        <v>1587</v>
      </c>
      <c r="C294" s="832" t="s">
        <v>1593</v>
      </c>
      <c r="D294" s="833" t="s">
        <v>2222</v>
      </c>
      <c r="E294" s="834" t="s">
        <v>1610</v>
      </c>
      <c r="F294" s="832" t="s">
        <v>1588</v>
      </c>
      <c r="G294" s="832" t="s">
        <v>1715</v>
      </c>
      <c r="H294" s="832" t="s">
        <v>577</v>
      </c>
      <c r="I294" s="832" t="s">
        <v>1953</v>
      </c>
      <c r="J294" s="832" t="s">
        <v>1717</v>
      </c>
      <c r="K294" s="832" t="s">
        <v>1954</v>
      </c>
      <c r="L294" s="835">
        <v>437.23</v>
      </c>
      <c r="M294" s="835">
        <v>437.23</v>
      </c>
      <c r="N294" s="832">
        <v>1</v>
      </c>
      <c r="O294" s="836">
        <v>0.5</v>
      </c>
      <c r="P294" s="835"/>
      <c r="Q294" s="837">
        <v>0</v>
      </c>
      <c r="R294" s="832"/>
      <c r="S294" s="837">
        <v>0</v>
      </c>
      <c r="T294" s="836"/>
      <c r="U294" s="838">
        <v>0</v>
      </c>
    </row>
    <row r="295" spans="1:21" ht="14.4" customHeight="1" x14ac:dyDescent="0.3">
      <c r="A295" s="831">
        <v>50</v>
      </c>
      <c r="B295" s="832" t="s">
        <v>1587</v>
      </c>
      <c r="C295" s="832" t="s">
        <v>1593</v>
      </c>
      <c r="D295" s="833" t="s">
        <v>2222</v>
      </c>
      <c r="E295" s="834" t="s">
        <v>1610</v>
      </c>
      <c r="F295" s="832" t="s">
        <v>1588</v>
      </c>
      <c r="G295" s="832" t="s">
        <v>2131</v>
      </c>
      <c r="H295" s="832" t="s">
        <v>577</v>
      </c>
      <c r="I295" s="832" t="s">
        <v>2132</v>
      </c>
      <c r="J295" s="832" t="s">
        <v>2133</v>
      </c>
      <c r="K295" s="832" t="s">
        <v>2134</v>
      </c>
      <c r="L295" s="835">
        <v>87.67</v>
      </c>
      <c r="M295" s="835">
        <v>87.67</v>
      </c>
      <c r="N295" s="832">
        <v>1</v>
      </c>
      <c r="O295" s="836">
        <v>0.5</v>
      </c>
      <c r="P295" s="835"/>
      <c r="Q295" s="837">
        <v>0</v>
      </c>
      <c r="R295" s="832"/>
      <c r="S295" s="837">
        <v>0</v>
      </c>
      <c r="T295" s="836"/>
      <c r="U295" s="838">
        <v>0</v>
      </c>
    </row>
    <row r="296" spans="1:21" ht="14.4" customHeight="1" x14ac:dyDescent="0.3">
      <c r="A296" s="831">
        <v>50</v>
      </c>
      <c r="B296" s="832" t="s">
        <v>1587</v>
      </c>
      <c r="C296" s="832" t="s">
        <v>1593</v>
      </c>
      <c r="D296" s="833" t="s">
        <v>2222</v>
      </c>
      <c r="E296" s="834" t="s">
        <v>1610</v>
      </c>
      <c r="F296" s="832" t="s">
        <v>1588</v>
      </c>
      <c r="G296" s="832" t="s">
        <v>1957</v>
      </c>
      <c r="H296" s="832" t="s">
        <v>577</v>
      </c>
      <c r="I296" s="832" t="s">
        <v>1958</v>
      </c>
      <c r="J296" s="832" t="s">
        <v>1959</v>
      </c>
      <c r="K296" s="832" t="s">
        <v>1960</v>
      </c>
      <c r="L296" s="835">
        <v>32.25</v>
      </c>
      <c r="M296" s="835">
        <v>64.5</v>
      </c>
      <c r="N296" s="832">
        <v>2</v>
      </c>
      <c r="O296" s="836">
        <v>0.5</v>
      </c>
      <c r="P296" s="835">
        <v>64.5</v>
      </c>
      <c r="Q296" s="837">
        <v>1</v>
      </c>
      <c r="R296" s="832">
        <v>2</v>
      </c>
      <c r="S296" s="837">
        <v>1</v>
      </c>
      <c r="T296" s="836">
        <v>0.5</v>
      </c>
      <c r="U296" s="838">
        <v>1</v>
      </c>
    </row>
    <row r="297" spans="1:21" ht="14.4" customHeight="1" x14ac:dyDescent="0.3">
      <c r="A297" s="831">
        <v>50</v>
      </c>
      <c r="B297" s="832" t="s">
        <v>1587</v>
      </c>
      <c r="C297" s="832" t="s">
        <v>1593</v>
      </c>
      <c r="D297" s="833" t="s">
        <v>2222</v>
      </c>
      <c r="E297" s="834" t="s">
        <v>1610</v>
      </c>
      <c r="F297" s="832" t="s">
        <v>1588</v>
      </c>
      <c r="G297" s="832" t="s">
        <v>1614</v>
      </c>
      <c r="H297" s="832" t="s">
        <v>608</v>
      </c>
      <c r="I297" s="832" t="s">
        <v>1615</v>
      </c>
      <c r="J297" s="832" t="s">
        <v>1372</v>
      </c>
      <c r="K297" s="832" t="s">
        <v>1616</v>
      </c>
      <c r="L297" s="835">
        <v>10.34</v>
      </c>
      <c r="M297" s="835">
        <v>20.68</v>
      </c>
      <c r="N297" s="832">
        <v>2</v>
      </c>
      <c r="O297" s="836">
        <v>0.5</v>
      </c>
      <c r="P297" s="835">
        <v>20.68</v>
      </c>
      <c r="Q297" s="837">
        <v>1</v>
      </c>
      <c r="R297" s="832">
        <v>2</v>
      </c>
      <c r="S297" s="837">
        <v>1</v>
      </c>
      <c r="T297" s="836">
        <v>0.5</v>
      </c>
      <c r="U297" s="838">
        <v>1</v>
      </c>
    </row>
    <row r="298" spans="1:21" ht="14.4" customHeight="1" x14ac:dyDescent="0.3">
      <c r="A298" s="831">
        <v>50</v>
      </c>
      <c r="B298" s="832" t="s">
        <v>1587</v>
      </c>
      <c r="C298" s="832" t="s">
        <v>1593</v>
      </c>
      <c r="D298" s="833" t="s">
        <v>2222</v>
      </c>
      <c r="E298" s="834" t="s">
        <v>1610</v>
      </c>
      <c r="F298" s="832" t="s">
        <v>1588</v>
      </c>
      <c r="G298" s="832" t="s">
        <v>1728</v>
      </c>
      <c r="H298" s="832" t="s">
        <v>577</v>
      </c>
      <c r="I298" s="832" t="s">
        <v>1729</v>
      </c>
      <c r="J298" s="832" t="s">
        <v>1730</v>
      </c>
      <c r="K298" s="832" t="s">
        <v>1731</v>
      </c>
      <c r="L298" s="835">
        <v>6167.15</v>
      </c>
      <c r="M298" s="835">
        <v>6167.15</v>
      </c>
      <c r="N298" s="832">
        <v>1</v>
      </c>
      <c r="O298" s="836">
        <v>0.5</v>
      </c>
      <c r="P298" s="835"/>
      <c r="Q298" s="837">
        <v>0</v>
      </c>
      <c r="R298" s="832"/>
      <c r="S298" s="837">
        <v>0</v>
      </c>
      <c r="T298" s="836"/>
      <c r="U298" s="838">
        <v>0</v>
      </c>
    </row>
    <row r="299" spans="1:21" ht="14.4" customHeight="1" x14ac:dyDescent="0.3">
      <c r="A299" s="831">
        <v>50</v>
      </c>
      <c r="B299" s="832" t="s">
        <v>1587</v>
      </c>
      <c r="C299" s="832" t="s">
        <v>1593</v>
      </c>
      <c r="D299" s="833" t="s">
        <v>2222</v>
      </c>
      <c r="E299" s="834" t="s">
        <v>1610</v>
      </c>
      <c r="F299" s="832" t="s">
        <v>1588</v>
      </c>
      <c r="G299" s="832" t="s">
        <v>1973</v>
      </c>
      <c r="H299" s="832" t="s">
        <v>608</v>
      </c>
      <c r="I299" s="832" t="s">
        <v>2135</v>
      </c>
      <c r="J299" s="832" t="s">
        <v>2136</v>
      </c>
      <c r="K299" s="832" t="s">
        <v>1624</v>
      </c>
      <c r="L299" s="835">
        <v>220.53</v>
      </c>
      <c r="M299" s="835">
        <v>220.53</v>
      </c>
      <c r="N299" s="832">
        <v>1</v>
      </c>
      <c r="O299" s="836">
        <v>0.5</v>
      </c>
      <c r="P299" s="835">
        <v>220.53</v>
      </c>
      <c r="Q299" s="837">
        <v>1</v>
      </c>
      <c r="R299" s="832">
        <v>1</v>
      </c>
      <c r="S299" s="837">
        <v>1</v>
      </c>
      <c r="T299" s="836">
        <v>0.5</v>
      </c>
      <c r="U299" s="838">
        <v>1</v>
      </c>
    </row>
    <row r="300" spans="1:21" ht="14.4" customHeight="1" x14ac:dyDescent="0.3">
      <c r="A300" s="831">
        <v>50</v>
      </c>
      <c r="B300" s="832" t="s">
        <v>1587</v>
      </c>
      <c r="C300" s="832" t="s">
        <v>1593</v>
      </c>
      <c r="D300" s="833" t="s">
        <v>2222</v>
      </c>
      <c r="E300" s="834" t="s">
        <v>1610</v>
      </c>
      <c r="F300" s="832" t="s">
        <v>1588</v>
      </c>
      <c r="G300" s="832" t="s">
        <v>1980</v>
      </c>
      <c r="H300" s="832" t="s">
        <v>577</v>
      </c>
      <c r="I300" s="832" t="s">
        <v>1981</v>
      </c>
      <c r="J300" s="832" t="s">
        <v>843</v>
      </c>
      <c r="K300" s="832" t="s">
        <v>1982</v>
      </c>
      <c r="L300" s="835">
        <v>128.69999999999999</v>
      </c>
      <c r="M300" s="835">
        <v>128.69999999999999</v>
      </c>
      <c r="N300" s="832">
        <v>1</v>
      </c>
      <c r="O300" s="836">
        <v>0.5</v>
      </c>
      <c r="P300" s="835"/>
      <c r="Q300" s="837">
        <v>0</v>
      </c>
      <c r="R300" s="832"/>
      <c r="S300" s="837">
        <v>0</v>
      </c>
      <c r="T300" s="836"/>
      <c r="U300" s="838">
        <v>0</v>
      </c>
    </row>
    <row r="301" spans="1:21" ht="14.4" customHeight="1" x14ac:dyDescent="0.3">
      <c r="A301" s="831">
        <v>50</v>
      </c>
      <c r="B301" s="832" t="s">
        <v>1587</v>
      </c>
      <c r="C301" s="832" t="s">
        <v>1593</v>
      </c>
      <c r="D301" s="833" t="s">
        <v>2222</v>
      </c>
      <c r="E301" s="834" t="s">
        <v>1610</v>
      </c>
      <c r="F301" s="832" t="s">
        <v>1588</v>
      </c>
      <c r="G301" s="832" t="s">
        <v>1788</v>
      </c>
      <c r="H301" s="832" t="s">
        <v>577</v>
      </c>
      <c r="I301" s="832" t="s">
        <v>1991</v>
      </c>
      <c r="J301" s="832" t="s">
        <v>879</v>
      </c>
      <c r="K301" s="832" t="s">
        <v>1992</v>
      </c>
      <c r="L301" s="835">
        <v>210.38</v>
      </c>
      <c r="M301" s="835">
        <v>420.76</v>
      </c>
      <c r="N301" s="832">
        <v>2</v>
      </c>
      <c r="O301" s="836">
        <v>1.5</v>
      </c>
      <c r="P301" s="835">
        <v>420.76</v>
      </c>
      <c r="Q301" s="837">
        <v>1</v>
      </c>
      <c r="R301" s="832">
        <v>2</v>
      </c>
      <c r="S301" s="837">
        <v>1</v>
      </c>
      <c r="T301" s="836">
        <v>1.5</v>
      </c>
      <c r="U301" s="838">
        <v>1</v>
      </c>
    </row>
    <row r="302" spans="1:21" ht="14.4" customHeight="1" x14ac:dyDescent="0.3">
      <c r="A302" s="831">
        <v>50</v>
      </c>
      <c r="B302" s="832" t="s">
        <v>1587</v>
      </c>
      <c r="C302" s="832" t="s">
        <v>1593</v>
      </c>
      <c r="D302" s="833" t="s">
        <v>2222</v>
      </c>
      <c r="E302" s="834" t="s">
        <v>1610</v>
      </c>
      <c r="F302" s="832" t="s">
        <v>1588</v>
      </c>
      <c r="G302" s="832" t="s">
        <v>1791</v>
      </c>
      <c r="H302" s="832" t="s">
        <v>577</v>
      </c>
      <c r="I302" s="832" t="s">
        <v>1792</v>
      </c>
      <c r="J302" s="832" t="s">
        <v>945</v>
      </c>
      <c r="K302" s="832" t="s">
        <v>1793</v>
      </c>
      <c r="L302" s="835">
        <v>219.37</v>
      </c>
      <c r="M302" s="835">
        <v>658.11</v>
      </c>
      <c r="N302" s="832">
        <v>3</v>
      </c>
      <c r="O302" s="836">
        <v>1</v>
      </c>
      <c r="P302" s="835"/>
      <c r="Q302" s="837">
        <v>0</v>
      </c>
      <c r="R302" s="832"/>
      <c r="S302" s="837">
        <v>0</v>
      </c>
      <c r="T302" s="836"/>
      <c r="U302" s="838">
        <v>0</v>
      </c>
    </row>
    <row r="303" spans="1:21" ht="14.4" customHeight="1" x14ac:dyDescent="0.3">
      <c r="A303" s="831">
        <v>50</v>
      </c>
      <c r="B303" s="832" t="s">
        <v>1587</v>
      </c>
      <c r="C303" s="832" t="s">
        <v>1593</v>
      </c>
      <c r="D303" s="833" t="s">
        <v>2222</v>
      </c>
      <c r="E303" s="834" t="s">
        <v>1610</v>
      </c>
      <c r="F303" s="832" t="s">
        <v>1588</v>
      </c>
      <c r="G303" s="832" t="s">
        <v>1996</v>
      </c>
      <c r="H303" s="832" t="s">
        <v>608</v>
      </c>
      <c r="I303" s="832" t="s">
        <v>1381</v>
      </c>
      <c r="J303" s="832" t="s">
        <v>1382</v>
      </c>
      <c r="K303" s="832" t="s">
        <v>1383</v>
      </c>
      <c r="L303" s="835">
        <v>263.68</v>
      </c>
      <c r="M303" s="835">
        <v>263.68</v>
      </c>
      <c r="N303" s="832">
        <v>1</v>
      </c>
      <c r="O303" s="836">
        <v>0.5</v>
      </c>
      <c r="P303" s="835">
        <v>263.68</v>
      </c>
      <c r="Q303" s="837">
        <v>1</v>
      </c>
      <c r="R303" s="832">
        <v>1</v>
      </c>
      <c r="S303" s="837">
        <v>1</v>
      </c>
      <c r="T303" s="836">
        <v>0.5</v>
      </c>
      <c r="U303" s="838">
        <v>1</v>
      </c>
    </row>
    <row r="304" spans="1:21" ht="14.4" customHeight="1" x14ac:dyDescent="0.3">
      <c r="A304" s="831">
        <v>50</v>
      </c>
      <c r="B304" s="832" t="s">
        <v>1587</v>
      </c>
      <c r="C304" s="832" t="s">
        <v>1593</v>
      </c>
      <c r="D304" s="833" t="s">
        <v>2222</v>
      </c>
      <c r="E304" s="834" t="s">
        <v>1610</v>
      </c>
      <c r="F304" s="832" t="s">
        <v>1588</v>
      </c>
      <c r="G304" s="832" t="s">
        <v>1741</v>
      </c>
      <c r="H304" s="832" t="s">
        <v>608</v>
      </c>
      <c r="I304" s="832" t="s">
        <v>1742</v>
      </c>
      <c r="J304" s="832" t="s">
        <v>1743</v>
      </c>
      <c r="K304" s="832" t="s">
        <v>1744</v>
      </c>
      <c r="L304" s="835">
        <v>345.69</v>
      </c>
      <c r="M304" s="835">
        <v>345.69</v>
      </c>
      <c r="N304" s="832">
        <v>1</v>
      </c>
      <c r="O304" s="836">
        <v>0.5</v>
      </c>
      <c r="P304" s="835">
        <v>345.69</v>
      </c>
      <c r="Q304" s="837">
        <v>1</v>
      </c>
      <c r="R304" s="832">
        <v>1</v>
      </c>
      <c r="S304" s="837">
        <v>1</v>
      </c>
      <c r="T304" s="836">
        <v>0.5</v>
      </c>
      <c r="U304" s="838">
        <v>1</v>
      </c>
    </row>
    <row r="305" spans="1:21" ht="14.4" customHeight="1" x14ac:dyDescent="0.3">
      <c r="A305" s="831">
        <v>50</v>
      </c>
      <c r="B305" s="832" t="s">
        <v>1587</v>
      </c>
      <c r="C305" s="832" t="s">
        <v>1593</v>
      </c>
      <c r="D305" s="833" t="s">
        <v>2222</v>
      </c>
      <c r="E305" s="834" t="s">
        <v>1610</v>
      </c>
      <c r="F305" s="832" t="s">
        <v>1588</v>
      </c>
      <c r="G305" s="832" t="s">
        <v>1741</v>
      </c>
      <c r="H305" s="832" t="s">
        <v>577</v>
      </c>
      <c r="I305" s="832" t="s">
        <v>2137</v>
      </c>
      <c r="J305" s="832" t="s">
        <v>1743</v>
      </c>
      <c r="K305" s="832" t="s">
        <v>2138</v>
      </c>
      <c r="L305" s="835">
        <v>289.08999999999997</v>
      </c>
      <c r="M305" s="835">
        <v>578.17999999999995</v>
      </c>
      <c r="N305" s="832">
        <v>2</v>
      </c>
      <c r="O305" s="836">
        <v>1</v>
      </c>
      <c r="P305" s="835">
        <v>578.17999999999995</v>
      </c>
      <c r="Q305" s="837">
        <v>1</v>
      </c>
      <c r="R305" s="832">
        <v>2</v>
      </c>
      <c r="S305" s="837">
        <v>1</v>
      </c>
      <c r="T305" s="836">
        <v>1</v>
      </c>
      <c r="U305" s="838">
        <v>1</v>
      </c>
    </row>
    <row r="306" spans="1:21" ht="14.4" customHeight="1" x14ac:dyDescent="0.3">
      <c r="A306" s="831">
        <v>50</v>
      </c>
      <c r="B306" s="832" t="s">
        <v>1587</v>
      </c>
      <c r="C306" s="832" t="s">
        <v>1593</v>
      </c>
      <c r="D306" s="833" t="s">
        <v>2222</v>
      </c>
      <c r="E306" s="834" t="s">
        <v>1610</v>
      </c>
      <c r="F306" s="832" t="s">
        <v>1588</v>
      </c>
      <c r="G306" s="832" t="s">
        <v>2139</v>
      </c>
      <c r="H306" s="832" t="s">
        <v>577</v>
      </c>
      <c r="I306" s="832" t="s">
        <v>2140</v>
      </c>
      <c r="J306" s="832" t="s">
        <v>2141</v>
      </c>
      <c r="K306" s="832" t="s">
        <v>2142</v>
      </c>
      <c r="L306" s="835">
        <v>25.12</v>
      </c>
      <c r="M306" s="835">
        <v>25.12</v>
      </c>
      <c r="N306" s="832">
        <v>1</v>
      </c>
      <c r="O306" s="836">
        <v>0.5</v>
      </c>
      <c r="P306" s="835"/>
      <c r="Q306" s="837">
        <v>0</v>
      </c>
      <c r="R306" s="832"/>
      <c r="S306" s="837">
        <v>0</v>
      </c>
      <c r="T306" s="836"/>
      <c r="U306" s="838">
        <v>0</v>
      </c>
    </row>
    <row r="307" spans="1:21" ht="14.4" customHeight="1" x14ac:dyDescent="0.3">
      <c r="A307" s="831">
        <v>50</v>
      </c>
      <c r="B307" s="832" t="s">
        <v>1587</v>
      </c>
      <c r="C307" s="832" t="s">
        <v>1593</v>
      </c>
      <c r="D307" s="833" t="s">
        <v>2222</v>
      </c>
      <c r="E307" s="834" t="s">
        <v>1610</v>
      </c>
      <c r="F307" s="832" t="s">
        <v>1588</v>
      </c>
      <c r="G307" s="832" t="s">
        <v>2021</v>
      </c>
      <c r="H307" s="832" t="s">
        <v>577</v>
      </c>
      <c r="I307" s="832" t="s">
        <v>2143</v>
      </c>
      <c r="J307" s="832" t="s">
        <v>2026</v>
      </c>
      <c r="K307" s="832" t="s">
        <v>2144</v>
      </c>
      <c r="L307" s="835">
        <v>218.73</v>
      </c>
      <c r="M307" s="835">
        <v>218.73</v>
      </c>
      <c r="N307" s="832">
        <v>1</v>
      </c>
      <c r="O307" s="836">
        <v>0.5</v>
      </c>
      <c r="P307" s="835">
        <v>218.73</v>
      </c>
      <c r="Q307" s="837">
        <v>1</v>
      </c>
      <c r="R307" s="832">
        <v>1</v>
      </c>
      <c r="S307" s="837">
        <v>1</v>
      </c>
      <c r="T307" s="836">
        <v>0.5</v>
      </c>
      <c r="U307" s="838">
        <v>1</v>
      </c>
    </row>
    <row r="308" spans="1:21" ht="14.4" customHeight="1" x14ac:dyDescent="0.3">
      <c r="A308" s="831">
        <v>50</v>
      </c>
      <c r="B308" s="832" t="s">
        <v>1587</v>
      </c>
      <c r="C308" s="832" t="s">
        <v>1593</v>
      </c>
      <c r="D308" s="833" t="s">
        <v>2222</v>
      </c>
      <c r="E308" s="834" t="s">
        <v>1610</v>
      </c>
      <c r="F308" s="832" t="s">
        <v>1588</v>
      </c>
      <c r="G308" s="832" t="s">
        <v>1643</v>
      </c>
      <c r="H308" s="832" t="s">
        <v>608</v>
      </c>
      <c r="I308" s="832" t="s">
        <v>1308</v>
      </c>
      <c r="J308" s="832" t="s">
        <v>1309</v>
      </c>
      <c r="K308" s="832" t="s">
        <v>1310</v>
      </c>
      <c r="L308" s="835">
        <v>184.74</v>
      </c>
      <c r="M308" s="835">
        <v>184.74</v>
      </c>
      <c r="N308" s="832">
        <v>1</v>
      </c>
      <c r="O308" s="836">
        <v>0.5</v>
      </c>
      <c r="P308" s="835">
        <v>184.74</v>
      </c>
      <c r="Q308" s="837">
        <v>1</v>
      </c>
      <c r="R308" s="832">
        <v>1</v>
      </c>
      <c r="S308" s="837">
        <v>1</v>
      </c>
      <c r="T308" s="836">
        <v>0.5</v>
      </c>
      <c r="U308" s="838">
        <v>1</v>
      </c>
    </row>
    <row r="309" spans="1:21" ht="14.4" customHeight="1" x14ac:dyDescent="0.3">
      <c r="A309" s="831">
        <v>50</v>
      </c>
      <c r="B309" s="832" t="s">
        <v>1587</v>
      </c>
      <c r="C309" s="832" t="s">
        <v>1593</v>
      </c>
      <c r="D309" s="833" t="s">
        <v>2222</v>
      </c>
      <c r="E309" s="834" t="s">
        <v>1610</v>
      </c>
      <c r="F309" s="832" t="s">
        <v>1588</v>
      </c>
      <c r="G309" s="832" t="s">
        <v>2028</v>
      </c>
      <c r="H309" s="832" t="s">
        <v>608</v>
      </c>
      <c r="I309" s="832" t="s">
        <v>2145</v>
      </c>
      <c r="J309" s="832" t="s">
        <v>2030</v>
      </c>
      <c r="K309" s="832" t="s">
        <v>2146</v>
      </c>
      <c r="L309" s="835">
        <v>2669.75</v>
      </c>
      <c r="M309" s="835">
        <v>5339.5</v>
      </c>
      <c r="N309" s="832">
        <v>2</v>
      </c>
      <c r="O309" s="836">
        <v>1.5</v>
      </c>
      <c r="P309" s="835">
        <v>5339.5</v>
      </c>
      <c r="Q309" s="837">
        <v>1</v>
      </c>
      <c r="R309" s="832">
        <v>2</v>
      </c>
      <c r="S309" s="837">
        <v>1</v>
      </c>
      <c r="T309" s="836">
        <v>1.5</v>
      </c>
      <c r="U309" s="838">
        <v>1</v>
      </c>
    </row>
    <row r="310" spans="1:21" ht="14.4" customHeight="1" x14ac:dyDescent="0.3">
      <c r="A310" s="831">
        <v>50</v>
      </c>
      <c r="B310" s="832" t="s">
        <v>1587</v>
      </c>
      <c r="C310" s="832" t="s">
        <v>1593</v>
      </c>
      <c r="D310" s="833" t="s">
        <v>2222</v>
      </c>
      <c r="E310" s="834" t="s">
        <v>1610</v>
      </c>
      <c r="F310" s="832" t="s">
        <v>1588</v>
      </c>
      <c r="G310" s="832" t="s">
        <v>1834</v>
      </c>
      <c r="H310" s="832" t="s">
        <v>608</v>
      </c>
      <c r="I310" s="832" t="s">
        <v>2147</v>
      </c>
      <c r="J310" s="832" t="s">
        <v>1836</v>
      </c>
      <c r="K310" s="832" t="s">
        <v>2148</v>
      </c>
      <c r="L310" s="835">
        <v>544.38</v>
      </c>
      <c r="M310" s="835">
        <v>1088.76</v>
      </c>
      <c r="N310" s="832">
        <v>2</v>
      </c>
      <c r="O310" s="836">
        <v>2</v>
      </c>
      <c r="P310" s="835"/>
      <c r="Q310" s="837">
        <v>0</v>
      </c>
      <c r="R310" s="832"/>
      <c r="S310" s="837">
        <v>0</v>
      </c>
      <c r="T310" s="836"/>
      <c r="U310" s="838">
        <v>0</v>
      </c>
    </row>
    <row r="311" spans="1:21" ht="14.4" customHeight="1" x14ac:dyDescent="0.3">
      <c r="A311" s="831">
        <v>50</v>
      </c>
      <c r="B311" s="832" t="s">
        <v>1587</v>
      </c>
      <c r="C311" s="832" t="s">
        <v>1593</v>
      </c>
      <c r="D311" s="833" t="s">
        <v>2222</v>
      </c>
      <c r="E311" s="834" t="s">
        <v>1610</v>
      </c>
      <c r="F311" s="832" t="s">
        <v>1588</v>
      </c>
      <c r="G311" s="832" t="s">
        <v>1838</v>
      </c>
      <c r="H311" s="832" t="s">
        <v>577</v>
      </c>
      <c r="I311" s="832" t="s">
        <v>2149</v>
      </c>
      <c r="J311" s="832" t="s">
        <v>2150</v>
      </c>
      <c r="K311" s="832" t="s">
        <v>2151</v>
      </c>
      <c r="L311" s="835">
        <v>299.83999999999997</v>
      </c>
      <c r="M311" s="835">
        <v>299.83999999999997</v>
      </c>
      <c r="N311" s="832">
        <v>1</v>
      </c>
      <c r="O311" s="836">
        <v>1</v>
      </c>
      <c r="P311" s="835">
        <v>299.83999999999997</v>
      </c>
      <c r="Q311" s="837">
        <v>1</v>
      </c>
      <c r="R311" s="832">
        <v>1</v>
      </c>
      <c r="S311" s="837">
        <v>1</v>
      </c>
      <c r="T311" s="836">
        <v>1</v>
      </c>
      <c r="U311" s="838">
        <v>1</v>
      </c>
    </row>
    <row r="312" spans="1:21" ht="14.4" customHeight="1" x14ac:dyDescent="0.3">
      <c r="A312" s="831">
        <v>50</v>
      </c>
      <c r="B312" s="832" t="s">
        <v>1587</v>
      </c>
      <c r="C312" s="832" t="s">
        <v>1593</v>
      </c>
      <c r="D312" s="833" t="s">
        <v>2222</v>
      </c>
      <c r="E312" s="834" t="s">
        <v>1610</v>
      </c>
      <c r="F312" s="832" t="s">
        <v>1588</v>
      </c>
      <c r="G312" s="832" t="s">
        <v>1838</v>
      </c>
      <c r="H312" s="832" t="s">
        <v>577</v>
      </c>
      <c r="I312" s="832" t="s">
        <v>2152</v>
      </c>
      <c r="J312" s="832" t="s">
        <v>2150</v>
      </c>
      <c r="K312" s="832" t="s">
        <v>2153</v>
      </c>
      <c r="L312" s="835">
        <v>150.94</v>
      </c>
      <c r="M312" s="835">
        <v>150.94</v>
      </c>
      <c r="N312" s="832">
        <v>1</v>
      </c>
      <c r="O312" s="836">
        <v>0.5</v>
      </c>
      <c r="P312" s="835">
        <v>150.94</v>
      </c>
      <c r="Q312" s="837">
        <v>1</v>
      </c>
      <c r="R312" s="832">
        <v>1</v>
      </c>
      <c r="S312" s="837">
        <v>1</v>
      </c>
      <c r="T312" s="836">
        <v>0.5</v>
      </c>
      <c r="U312" s="838">
        <v>1</v>
      </c>
    </row>
    <row r="313" spans="1:21" ht="14.4" customHeight="1" x14ac:dyDescent="0.3">
      <c r="A313" s="831">
        <v>50</v>
      </c>
      <c r="B313" s="832" t="s">
        <v>1587</v>
      </c>
      <c r="C313" s="832" t="s">
        <v>1593</v>
      </c>
      <c r="D313" s="833" t="s">
        <v>2222</v>
      </c>
      <c r="E313" s="834" t="s">
        <v>1610</v>
      </c>
      <c r="F313" s="832" t="s">
        <v>1588</v>
      </c>
      <c r="G313" s="832" t="s">
        <v>2050</v>
      </c>
      <c r="H313" s="832" t="s">
        <v>577</v>
      </c>
      <c r="I313" s="832" t="s">
        <v>2154</v>
      </c>
      <c r="J313" s="832" t="s">
        <v>2052</v>
      </c>
      <c r="K313" s="832" t="s">
        <v>2155</v>
      </c>
      <c r="L313" s="835">
        <v>83.38</v>
      </c>
      <c r="M313" s="835">
        <v>83.38</v>
      </c>
      <c r="N313" s="832">
        <v>1</v>
      </c>
      <c r="O313" s="836">
        <v>0.5</v>
      </c>
      <c r="P313" s="835">
        <v>83.38</v>
      </c>
      <c r="Q313" s="837">
        <v>1</v>
      </c>
      <c r="R313" s="832">
        <v>1</v>
      </c>
      <c r="S313" s="837">
        <v>1</v>
      </c>
      <c r="T313" s="836">
        <v>0.5</v>
      </c>
      <c r="U313" s="838">
        <v>1</v>
      </c>
    </row>
    <row r="314" spans="1:21" ht="14.4" customHeight="1" x14ac:dyDescent="0.3">
      <c r="A314" s="831">
        <v>50</v>
      </c>
      <c r="B314" s="832" t="s">
        <v>1587</v>
      </c>
      <c r="C314" s="832" t="s">
        <v>1593</v>
      </c>
      <c r="D314" s="833" t="s">
        <v>2222</v>
      </c>
      <c r="E314" s="834" t="s">
        <v>1610</v>
      </c>
      <c r="F314" s="832" t="s">
        <v>1588</v>
      </c>
      <c r="G314" s="832" t="s">
        <v>1756</v>
      </c>
      <c r="H314" s="832" t="s">
        <v>608</v>
      </c>
      <c r="I314" s="832" t="s">
        <v>2156</v>
      </c>
      <c r="J314" s="832" t="s">
        <v>1524</v>
      </c>
      <c r="K314" s="832" t="s">
        <v>2157</v>
      </c>
      <c r="L314" s="835">
        <v>63.14</v>
      </c>
      <c r="M314" s="835">
        <v>63.14</v>
      </c>
      <c r="N314" s="832">
        <v>1</v>
      </c>
      <c r="O314" s="836">
        <v>0.5</v>
      </c>
      <c r="P314" s="835">
        <v>63.14</v>
      </c>
      <c r="Q314" s="837">
        <v>1</v>
      </c>
      <c r="R314" s="832">
        <v>1</v>
      </c>
      <c r="S314" s="837">
        <v>1</v>
      </c>
      <c r="T314" s="836">
        <v>0.5</v>
      </c>
      <c r="U314" s="838">
        <v>1</v>
      </c>
    </row>
    <row r="315" spans="1:21" ht="14.4" customHeight="1" x14ac:dyDescent="0.3">
      <c r="A315" s="831">
        <v>50</v>
      </c>
      <c r="B315" s="832" t="s">
        <v>1587</v>
      </c>
      <c r="C315" s="832" t="s">
        <v>1593</v>
      </c>
      <c r="D315" s="833" t="s">
        <v>2222</v>
      </c>
      <c r="E315" s="834" t="s">
        <v>1610</v>
      </c>
      <c r="F315" s="832" t="s">
        <v>1588</v>
      </c>
      <c r="G315" s="832" t="s">
        <v>1843</v>
      </c>
      <c r="H315" s="832" t="s">
        <v>577</v>
      </c>
      <c r="I315" s="832" t="s">
        <v>1844</v>
      </c>
      <c r="J315" s="832" t="s">
        <v>1074</v>
      </c>
      <c r="K315" s="832" t="s">
        <v>1845</v>
      </c>
      <c r="L315" s="835">
        <v>107.27</v>
      </c>
      <c r="M315" s="835">
        <v>321.81</v>
      </c>
      <c r="N315" s="832">
        <v>3</v>
      </c>
      <c r="O315" s="836">
        <v>0.5</v>
      </c>
      <c r="P315" s="835">
        <v>321.81</v>
      </c>
      <c r="Q315" s="837">
        <v>1</v>
      </c>
      <c r="R315" s="832">
        <v>3</v>
      </c>
      <c r="S315" s="837">
        <v>1</v>
      </c>
      <c r="T315" s="836">
        <v>0.5</v>
      </c>
      <c r="U315" s="838">
        <v>1</v>
      </c>
    </row>
    <row r="316" spans="1:21" ht="14.4" customHeight="1" x14ac:dyDescent="0.3">
      <c r="A316" s="831">
        <v>50</v>
      </c>
      <c r="B316" s="832" t="s">
        <v>1587</v>
      </c>
      <c r="C316" s="832" t="s">
        <v>1593</v>
      </c>
      <c r="D316" s="833" t="s">
        <v>2222</v>
      </c>
      <c r="E316" s="834" t="s">
        <v>1610</v>
      </c>
      <c r="F316" s="832" t="s">
        <v>1589</v>
      </c>
      <c r="G316" s="832" t="s">
        <v>2158</v>
      </c>
      <c r="H316" s="832" t="s">
        <v>577</v>
      </c>
      <c r="I316" s="832" t="s">
        <v>2159</v>
      </c>
      <c r="J316" s="832" t="s">
        <v>2160</v>
      </c>
      <c r="K316" s="832"/>
      <c r="L316" s="835">
        <v>0</v>
      </c>
      <c r="M316" s="835">
        <v>0</v>
      </c>
      <c r="N316" s="832">
        <v>1</v>
      </c>
      <c r="O316" s="836">
        <v>1</v>
      </c>
      <c r="P316" s="835">
        <v>0</v>
      </c>
      <c r="Q316" s="837"/>
      <c r="R316" s="832">
        <v>1</v>
      </c>
      <c r="S316" s="837">
        <v>1</v>
      </c>
      <c r="T316" s="836">
        <v>1</v>
      </c>
      <c r="U316" s="838">
        <v>1</v>
      </c>
    </row>
    <row r="317" spans="1:21" ht="14.4" customHeight="1" x14ac:dyDescent="0.3">
      <c r="A317" s="831">
        <v>50</v>
      </c>
      <c r="B317" s="832" t="s">
        <v>1587</v>
      </c>
      <c r="C317" s="832" t="s">
        <v>1593</v>
      </c>
      <c r="D317" s="833" t="s">
        <v>2222</v>
      </c>
      <c r="E317" s="834" t="s">
        <v>1610</v>
      </c>
      <c r="F317" s="832" t="s">
        <v>1590</v>
      </c>
      <c r="G317" s="832" t="s">
        <v>1757</v>
      </c>
      <c r="H317" s="832" t="s">
        <v>577</v>
      </c>
      <c r="I317" s="832" t="s">
        <v>1758</v>
      </c>
      <c r="J317" s="832" t="s">
        <v>1759</v>
      </c>
      <c r="K317" s="832" t="s">
        <v>1760</v>
      </c>
      <c r="L317" s="835">
        <v>25</v>
      </c>
      <c r="M317" s="835">
        <v>200</v>
      </c>
      <c r="N317" s="832">
        <v>8</v>
      </c>
      <c r="O317" s="836">
        <v>2</v>
      </c>
      <c r="P317" s="835">
        <v>200</v>
      </c>
      <c r="Q317" s="837">
        <v>1</v>
      </c>
      <c r="R317" s="832">
        <v>8</v>
      </c>
      <c r="S317" s="837">
        <v>1</v>
      </c>
      <c r="T317" s="836">
        <v>2</v>
      </c>
      <c r="U317" s="838">
        <v>1</v>
      </c>
    </row>
    <row r="318" spans="1:21" ht="14.4" customHeight="1" x14ac:dyDescent="0.3">
      <c r="A318" s="831">
        <v>50</v>
      </c>
      <c r="B318" s="832" t="s">
        <v>1587</v>
      </c>
      <c r="C318" s="832" t="s">
        <v>1593</v>
      </c>
      <c r="D318" s="833" t="s">
        <v>2222</v>
      </c>
      <c r="E318" s="834" t="s">
        <v>1610</v>
      </c>
      <c r="F318" s="832" t="s">
        <v>1590</v>
      </c>
      <c r="G318" s="832" t="s">
        <v>1757</v>
      </c>
      <c r="H318" s="832" t="s">
        <v>577</v>
      </c>
      <c r="I318" s="832" t="s">
        <v>1761</v>
      </c>
      <c r="J318" s="832" t="s">
        <v>1759</v>
      </c>
      <c r="K318" s="832" t="s">
        <v>1762</v>
      </c>
      <c r="L318" s="835">
        <v>30</v>
      </c>
      <c r="M318" s="835">
        <v>360</v>
      </c>
      <c r="N318" s="832">
        <v>12</v>
      </c>
      <c r="O318" s="836">
        <v>3</v>
      </c>
      <c r="P318" s="835">
        <v>360</v>
      </c>
      <c r="Q318" s="837">
        <v>1</v>
      </c>
      <c r="R318" s="832">
        <v>12</v>
      </c>
      <c r="S318" s="837">
        <v>1</v>
      </c>
      <c r="T318" s="836">
        <v>3</v>
      </c>
      <c r="U318" s="838">
        <v>1</v>
      </c>
    </row>
    <row r="319" spans="1:21" ht="14.4" customHeight="1" x14ac:dyDescent="0.3">
      <c r="A319" s="831">
        <v>50</v>
      </c>
      <c r="B319" s="832" t="s">
        <v>1587</v>
      </c>
      <c r="C319" s="832" t="s">
        <v>1593</v>
      </c>
      <c r="D319" s="833" t="s">
        <v>2222</v>
      </c>
      <c r="E319" s="834" t="s">
        <v>1610</v>
      </c>
      <c r="F319" s="832" t="s">
        <v>1590</v>
      </c>
      <c r="G319" s="832" t="s">
        <v>1763</v>
      </c>
      <c r="H319" s="832" t="s">
        <v>577</v>
      </c>
      <c r="I319" s="832" t="s">
        <v>1764</v>
      </c>
      <c r="J319" s="832" t="s">
        <v>1765</v>
      </c>
      <c r="K319" s="832" t="s">
        <v>1766</v>
      </c>
      <c r="L319" s="835">
        <v>378.48</v>
      </c>
      <c r="M319" s="835">
        <v>756.96</v>
      </c>
      <c r="N319" s="832">
        <v>2</v>
      </c>
      <c r="O319" s="836">
        <v>2</v>
      </c>
      <c r="P319" s="835">
        <v>756.96</v>
      </c>
      <c r="Q319" s="837">
        <v>1</v>
      </c>
      <c r="R319" s="832">
        <v>2</v>
      </c>
      <c r="S319" s="837">
        <v>1</v>
      </c>
      <c r="T319" s="836">
        <v>2</v>
      </c>
      <c r="U319" s="838">
        <v>1</v>
      </c>
    </row>
    <row r="320" spans="1:21" ht="14.4" customHeight="1" x14ac:dyDescent="0.3">
      <c r="A320" s="831">
        <v>50</v>
      </c>
      <c r="B320" s="832" t="s">
        <v>1587</v>
      </c>
      <c r="C320" s="832" t="s">
        <v>1593</v>
      </c>
      <c r="D320" s="833" t="s">
        <v>2222</v>
      </c>
      <c r="E320" s="834" t="s">
        <v>1610</v>
      </c>
      <c r="F320" s="832" t="s">
        <v>1590</v>
      </c>
      <c r="G320" s="832" t="s">
        <v>1763</v>
      </c>
      <c r="H320" s="832" t="s">
        <v>577</v>
      </c>
      <c r="I320" s="832" t="s">
        <v>1767</v>
      </c>
      <c r="J320" s="832" t="s">
        <v>1768</v>
      </c>
      <c r="K320" s="832" t="s">
        <v>1769</v>
      </c>
      <c r="L320" s="835">
        <v>378.48</v>
      </c>
      <c r="M320" s="835">
        <v>1135.44</v>
      </c>
      <c r="N320" s="832">
        <v>3</v>
      </c>
      <c r="O320" s="836">
        <v>3</v>
      </c>
      <c r="P320" s="835">
        <v>1135.44</v>
      </c>
      <c r="Q320" s="837">
        <v>1</v>
      </c>
      <c r="R320" s="832">
        <v>3</v>
      </c>
      <c r="S320" s="837">
        <v>1</v>
      </c>
      <c r="T320" s="836">
        <v>3</v>
      </c>
      <c r="U320" s="838">
        <v>1</v>
      </c>
    </row>
    <row r="321" spans="1:21" ht="14.4" customHeight="1" x14ac:dyDescent="0.3">
      <c r="A321" s="831">
        <v>50</v>
      </c>
      <c r="B321" s="832" t="s">
        <v>1587</v>
      </c>
      <c r="C321" s="832" t="s">
        <v>1593</v>
      </c>
      <c r="D321" s="833" t="s">
        <v>2222</v>
      </c>
      <c r="E321" s="834" t="s">
        <v>1602</v>
      </c>
      <c r="F321" s="832" t="s">
        <v>1588</v>
      </c>
      <c r="G321" s="832" t="s">
        <v>1621</v>
      </c>
      <c r="H321" s="832" t="s">
        <v>608</v>
      </c>
      <c r="I321" s="832" t="s">
        <v>1333</v>
      </c>
      <c r="J321" s="832" t="s">
        <v>677</v>
      </c>
      <c r="K321" s="832" t="s">
        <v>1334</v>
      </c>
      <c r="L321" s="835">
        <v>80.010000000000005</v>
      </c>
      <c r="M321" s="835">
        <v>640.08000000000004</v>
      </c>
      <c r="N321" s="832">
        <v>8</v>
      </c>
      <c r="O321" s="836">
        <v>4.5</v>
      </c>
      <c r="P321" s="835">
        <v>320.04000000000002</v>
      </c>
      <c r="Q321" s="837">
        <v>0.5</v>
      </c>
      <c r="R321" s="832">
        <v>4</v>
      </c>
      <c r="S321" s="837">
        <v>0.5</v>
      </c>
      <c r="T321" s="836">
        <v>2</v>
      </c>
      <c r="U321" s="838">
        <v>0.44444444444444442</v>
      </c>
    </row>
    <row r="322" spans="1:21" ht="14.4" customHeight="1" x14ac:dyDescent="0.3">
      <c r="A322" s="831">
        <v>50</v>
      </c>
      <c r="B322" s="832" t="s">
        <v>1587</v>
      </c>
      <c r="C322" s="832" t="s">
        <v>1593</v>
      </c>
      <c r="D322" s="833" t="s">
        <v>2222</v>
      </c>
      <c r="E322" s="834" t="s">
        <v>1602</v>
      </c>
      <c r="F322" s="832" t="s">
        <v>1588</v>
      </c>
      <c r="G322" s="832" t="s">
        <v>1856</v>
      </c>
      <c r="H322" s="832" t="s">
        <v>608</v>
      </c>
      <c r="I322" s="832" t="s">
        <v>1362</v>
      </c>
      <c r="J322" s="832" t="s">
        <v>1363</v>
      </c>
      <c r="K322" s="832" t="s">
        <v>1364</v>
      </c>
      <c r="L322" s="835">
        <v>62.18</v>
      </c>
      <c r="M322" s="835">
        <v>62.18</v>
      </c>
      <c r="N322" s="832">
        <v>1</v>
      </c>
      <c r="O322" s="836">
        <v>0.5</v>
      </c>
      <c r="P322" s="835"/>
      <c r="Q322" s="837">
        <v>0</v>
      </c>
      <c r="R322" s="832"/>
      <c r="S322" s="837">
        <v>0</v>
      </c>
      <c r="T322" s="836"/>
      <c r="U322" s="838">
        <v>0</v>
      </c>
    </row>
    <row r="323" spans="1:21" ht="14.4" customHeight="1" x14ac:dyDescent="0.3">
      <c r="A323" s="831">
        <v>50</v>
      </c>
      <c r="B323" s="832" t="s">
        <v>1587</v>
      </c>
      <c r="C323" s="832" t="s">
        <v>1593</v>
      </c>
      <c r="D323" s="833" t="s">
        <v>2222</v>
      </c>
      <c r="E323" s="834" t="s">
        <v>1602</v>
      </c>
      <c r="F323" s="832" t="s">
        <v>1588</v>
      </c>
      <c r="G323" s="832" t="s">
        <v>1622</v>
      </c>
      <c r="H323" s="832" t="s">
        <v>608</v>
      </c>
      <c r="I323" s="832" t="s">
        <v>1512</v>
      </c>
      <c r="J323" s="832" t="s">
        <v>1513</v>
      </c>
      <c r="K323" s="832" t="s">
        <v>1514</v>
      </c>
      <c r="L323" s="835">
        <v>278.63</v>
      </c>
      <c r="M323" s="835">
        <v>1393.15</v>
      </c>
      <c r="N323" s="832">
        <v>5</v>
      </c>
      <c r="O323" s="836">
        <v>2.5</v>
      </c>
      <c r="P323" s="835">
        <v>835.89</v>
      </c>
      <c r="Q323" s="837">
        <v>0.6</v>
      </c>
      <c r="R323" s="832">
        <v>3</v>
      </c>
      <c r="S323" s="837">
        <v>0.6</v>
      </c>
      <c r="T323" s="836">
        <v>1.5</v>
      </c>
      <c r="U323" s="838">
        <v>0.6</v>
      </c>
    </row>
    <row r="324" spans="1:21" ht="14.4" customHeight="1" x14ac:dyDescent="0.3">
      <c r="A324" s="831">
        <v>50</v>
      </c>
      <c r="B324" s="832" t="s">
        <v>1587</v>
      </c>
      <c r="C324" s="832" t="s">
        <v>1593</v>
      </c>
      <c r="D324" s="833" t="s">
        <v>2222</v>
      </c>
      <c r="E324" s="834" t="s">
        <v>1602</v>
      </c>
      <c r="F324" s="832" t="s">
        <v>1588</v>
      </c>
      <c r="G324" s="832" t="s">
        <v>1622</v>
      </c>
      <c r="H324" s="832" t="s">
        <v>577</v>
      </c>
      <c r="I324" s="832" t="s">
        <v>1623</v>
      </c>
      <c r="J324" s="832" t="s">
        <v>1513</v>
      </c>
      <c r="K324" s="832" t="s">
        <v>1624</v>
      </c>
      <c r="L324" s="835">
        <v>181.11</v>
      </c>
      <c r="M324" s="835">
        <v>181.11</v>
      </c>
      <c r="N324" s="832">
        <v>1</v>
      </c>
      <c r="O324" s="836">
        <v>0.5</v>
      </c>
      <c r="P324" s="835"/>
      <c r="Q324" s="837">
        <v>0</v>
      </c>
      <c r="R324" s="832"/>
      <c r="S324" s="837">
        <v>0</v>
      </c>
      <c r="T324" s="836"/>
      <c r="U324" s="838">
        <v>0</v>
      </c>
    </row>
    <row r="325" spans="1:21" ht="14.4" customHeight="1" x14ac:dyDescent="0.3">
      <c r="A325" s="831">
        <v>50</v>
      </c>
      <c r="B325" s="832" t="s">
        <v>1587</v>
      </c>
      <c r="C325" s="832" t="s">
        <v>1593</v>
      </c>
      <c r="D325" s="833" t="s">
        <v>2222</v>
      </c>
      <c r="E325" s="834" t="s">
        <v>1602</v>
      </c>
      <c r="F325" s="832" t="s">
        <v>1588</v>
      </c>
      <c r="G325" s="832" t="s">
        <v>1622</v>
      </c>
      <c r="H325" s="832" t="s">
        <v>608</v>
      </c>
      <c r="I325" s="832" t="s">
        <v>2161</v>
      </c>
      <c r="J325" s="832" t="s">
        <v>1386</v>
      </c>
      <c r="K325" s="832" t="s">
        <v>2162</v>
      </c>
      <c r="L325" s="835">
        <v>93.18</v>
      </c>
      <c r="M325" s="835">
        <v>93.18</v>
      </c>
      <c r="N325" s="832">
        <v>1</v>
      </c>
      <c r="O325" s="836">
        <v>0.5</v>
      </c>
      <c r="P325" s="835">
        <v>93.18</v>
      </c>
      <c r="Q325" s="837">
        <v>1</v>
      </c>
      <c r="R325" s="832">
        <v>1</v>
      </c>
      <c r="S325" s="837">
        <v>1</v>
      </c>
      <c r="T325" s="836">
        <v>0.5</v>
      </c>
      <c r="U325" s="838">
        <v>1</v>
      </c>
    </row>
    <row r="326" spans="1:21" ht="14.4" customHeight="1" x14ac:dyDescent="0.3">
      <c r="A326" s="831">
        <v>50</v>
      </c>
      <c r="B326" s="832" t="s">
        <v>1587</v>
      </c>
      <c r="C326" s="832" t="s">
        <v>1593</v>
      </c>
      <c r="D326" s="833" t="s">
        <v>2222</v>
      </c>
      <c r="E326" s="834" t="s">
        <v>1602</v>
      </c>
      <c r="F326" s="832" t="s">
        <v>1588</v>
      </c>
      <c r="G326" s="832" t="s">
        <v>1622</v>
      </c>
      <c r="H326" s="832" t="s">
        <v>577</v>
      </c>
      <c r="I326" s="832" t="s">
        <v>2163</v>
      </c>
      <c r="J326" s="832" t="s">
        <v>1868</v>
      </c>
      <c r="K326" s="832" t="s">
        <v>1624</v>
      </c>
      <c r="L326" s="835">
        <v>143.35</v>
      </c>
      <c r="M326" s="835">
        <v>143.35</v>
      </c>
      <c r="N326" s="832">
        <v>1</v>
      </c>
      <c r="O326" s="836">
        <v>0.5</v>
      </c>
      <c r="P326" s="835"/>
      <c r="Q326" s="837">
        <v>0</v>
      </c>
      <c r="R326" s="832"/>
      <c r="S326" s="837">
        <v>0</v>
      </c>
      <c r="T326" s="836"/>
      <c r="U326" s="838">
        <v>0</v>
      </c>
    </row>
    <row r="327" spans="1:21" ht="14.4" customHeight="1" x14ac:dyDescent="0.3">
      <c r="A327" s="831">
        <v>50</v>
      </c>
      <c r="B327" s="832" t="s">
        <v>1587</v>
      </c>
      <c r="C327" s="832" t="s">
        <v>1593</v>
      </c>
      <c r="D327" s="833" t="s">
        <v>2222</v>
      </c>
      <c r="E327" s="834" t="s">
        <v>1602</v>
      </c>
      <c r="F327" s="832" t="s">
        <v>1588</v>
      </c>
      <c r="G327" s="832" t="s">
        <v>1622</v>
      </c>
      <c r="H327" s="832" t="s">
        <v>608</v>
      </c>
      <c r="I327" s="832" t="s">
        <v>1652</v>
      </c>
      <c r="J327" s="832" t="s">
        <v>1386</v>
      </c>
      <c r="K327" s="832" t="s">
        <v>1624</v>
      </c>
      <c r="L327" s="835">
        <v>143.35</v>
      </c>
      <c r="M327" s="835">
        <v>143.35</v>
      </c>
      <c r="N327" s="832">
        <v>1</v>
      </c>
      <c r="O327" s="836">
        <v>0.5</v>
      </c>
      <c r="P327" s="835"/>
      <c r="Q327" s="837">
        <v>0</v>
      </c>
      <c r="R327" s="832"/>
      <c r="S327" s="837">
        <v>0</v>
      </c>
      <c r="T327" s="836"/>
      <c r="U327" s="838">
        <v>0</v>
      </c>
    </row>
    <row r="328" spans="1:21" ht="14.4" customHeight="1" x14ac:dyDescent="0.3">
      <c r="A328" s="831">
        <v>50</v>
      </c>
      <c r="B328" s="832" t="s">
        <v>1587</v>
      </c>
      <c r="C328" s="832" t="s">
        <v>1593</v>
      </c>
      <c r="D328" s="833" t="s">
        <v>2222</v>
      </c>
      <c r="E328" s="834" t="s">
        <v>1602</v>
      </c>
      <c r="F328" s="832" t="s">
        <v>1588</v>
      </c>
      <c r="G328" s="832" t="s">
        <v>1622</v>
      </c>
      <c r="H328" s="832" t="s">
        <v>577</v>
      </c>
      <c r="I328" s="832" t="s">
        <v>2164</v>
      </c>
      <c r="J328" s="832" t="s">
        <v>2165</v>
      </c>
      <c r="K328" s="832" t="s">
        <v>1514</v>
      </c>
      <c r="L328" s="835">
        <v>278.49</v>
      </c>
      <c r="M328" s="835">
        <v>278.49</v>
      </c>
      <c r="N328" s="832">
        <v>1</v>
      </c>
      <c r="O328" s="836">
        <v>1</v>
      </c>
      <c r="P328" s="835"/>
      <c r="Q328" s="837">
        <v>0</v>
      </c>
      <c r="R328" s="832"/>
      <c r="S328" s="837">
        <v>0</v>
      </c>
      <c r="T328" s="836"/>
      <c r="U328" s="838">
        <v>0</v>
      </c>
    </row>
    <row r="329" spans="1:21" ht="14.4" customHeight="1" x14ac:dyDescent="0.3">
      <c r="A329" s="831">
        <v>50</v>
      </c>
      <c r="B329" s="832" t="s">
        <v>1587</v>
      </c>
      <c r="C329" s="832" t="s">
        <v>1593</v>
      </c>
      <c r="D329" s="833" t="s">
        <v>2222</v>
      </c>
      <c r="E329" s="834" t="s">
        <v>1602</v>
      </c>
      <c r="F329" s="832" t="s">
        <v>1588</v>
      </c>
      <c r="G329" s="832" t="s">
        <v>1869</v>
      </c>
      <c r="H329" s="832" t="s">
        <v>608</v>
      </c>
      <c r="I329" s="832" t="s">
        <v>1391</v>
      </c>
      <c r="J329" s="832" t="s">
        <v>1392</v>
      </c>
      <c r="K329" s="832" t="s">
        <v>1393</v>
      </c>
      <c r="L329" s="835">
        <v>77.69</v>
      </c>
      <c r="M329" s="835">
        <v>77.69</v>
      </c>
      <c r="N329" s="832">
        <v>1</v>
      </c>
      <c r="O329" s="836">
        <v>0.5</v>
      </c>
      <c r="P329" s="835">
        <v>77.69</v>
      </c>
      <c r="Q329" s="837">
        <v>1</v>
      </c>
      <c r="R329" s="832">
        <v>1</v>
      </c>
      <c r="S329" s="837">
        <v>1</v>
      </c>
      <c r="T329" s="836">
        <v>0.5</v>
      </c>
      <c r="U329" s="838">
        <v>1</v>
      </c>
    </row>
    <row r="330" spans="1:21" ht="14.4" customHeight="1" x14ac:dyDescent="0.3">
      <c r="A330" s="831">
        <v>50</v>
      </c>
      <c r="B330" s="832" t="s">
        <v>1587</v>
      </c>
      <c r="C330" s="832" t="s">
        <v>1593</v>
      </c>
      <c r="D330" s="833" t="s">
        <v>2222</v>
      </c>
      <c r="E330" s="834" t="s">
        <v>1602</v>
      </c>
      <c r="F330" s="832" t="s">
        <v>1588</v>
      </c>
      <c r="G330" s="832" t="s">
        <v>1611</v>
      </c>
      <c r="H330" s="832" t="s">
        <v>577</v>
      </c>
      <c r="I330" s="832" t="s">
        <v>1612</v>
      </c>
      <c r="J330" s="832" t="s">
        <v>1613</v>
      </c>
      <c r="K330" s="832" t="s">
        <v>1505</v>
      </c>
      <c r="L330" s="835">
        <v>35.11</v>
      </c>
      <c r="M330" s="835">
        <v>35.11</v>
      </c>
      <c r="N330" s="832">
        <v>1</v>
      </c>
      <c r="O330" s="836">
        <v>0.5</v>
      </c>
      <c r="P330" s="835"/>
      <c r="Q330" s="837">
        <v>0</v>
      </c>
      <c r="R330" s="832"/>
      <c r="S330" s="837">
        <v>0</v>
      </c>
      <c r="T330" s="836"/>
      <c r="U330" s="838">
        <v>0</v>
      </c>
    </row>
    <row r="331" spans="1:21" ht="14.4" customHeight="1" x14ac:dyDescent="0.3">
      <c r="A331" s="831">
        <v>50</v>
      </c>
      <c r="B331" s="832" t="s">
        <v>1587</v>
      </c>
      <c r="C331" s="832" t="s">
        <v>1593</v>
      </c>
      <c r="D331" s="833" t="s">
        <v>2222</v>
      </c>
      <c r="E331" s="834" t="s">
        <v>1602</v>
      </c>
      <c r="F331" s="832" t="s">
        <v>1588</v>
      </c>
      <c r="G331" s="832" t="s">
        <v>1611</v>
      </c>
      <c r="H331" s="832" t="s">
        <v>608</v>
      </c>
      <c r="I331" s="832" t="s">
        <v>1353</v>
      </c>
      <c r="J331" s="832" t="s">
        <v>1354</v>
      </c>
      <c r="K331" s="832" t="s">
        <v>1355</v>
      </c>
      <c r="L331" s="835">
        <v>17.559999999999999</v>
      </c>
      <c r="M331" s="835">
        <v>70.239999999999995</v>
      </c>
      <c r="N331" s="832">
        <v>4</v>
      </c>
      <c r="O331" s="836">
        <v>2</v>
      </c>
      <c r="P331" s="835">
        <v>35.119999999999997</v>
      </c>
      <c r="Q331" s="837">
        <v>0.5</v>
      </c>
      <c r="R331" s="832">
        <v>2</v>
      </c>
      <c r="S331" s="837">
        <v>0.5</v>
      </c>
      <c r="T331" s="836">
        <v>1</v>
      </c>
      <c r="U331" s="838">
        <v>0.5</v>
      </c>
    </row>
    <row r="332" spans="1:21" ht="14.4" customHeight="1" x14ac:dyDescent="0.3">
      <c r="A332" s="831">
        <v>50</v>
      </c>
      <c r="B332" s="832" t="s">
        <v>1587</v>
      </c>
      <c r="C332" s="832" t="s">
        <v>1593</v>
      </c>
      <c r="D332" s="833" t="s">
        <v>2222</v>
      </c>
      <c r="E332" s="834" t="s">
        <v>1602</v>
      </c>
      <c r="F332" s="832" t="s">
        <v>1588</v>
      </c>
      <c r="G332" s="832" t="s">
        <v>1611</v>
      </c>
      <c r="H332" s="832" t="s">
        <v>608</v>
      </c>
      <c r="I332" s="832" t="s">
        <v>1504</v>
      </c>
      <c r="J332" s="832" t="s">
        <v>1354</v>
      </c>
      <c r="K332" s="832" t="s">
        <v>1505</v>
      </c>
      <c r="L332" s="835">
        <v>35.11</v>
      </c>
      <c r="M332" s="835">
        <v>140.44</v>
      </c>
      <c r="N332" s="832">
        <v>4</v>
      </c>
      <c r="O332" s="836">
        <v>2</v>
      </c>
      <c r="P332" s="835">
        <v>70.22</v>
      </c>
      <c r="Q332" s="837">
        <v>0.5</v>
      </c>
      <c r="R332" s="832">
        <v>2</v>
      </c>
      <c r="S332" s="837">
        <v>0.5</v>
      </c>
      <c r="T332" s="836">
        <v>1</v>
      </c>
      <c r="U332" s="838">
        <v>0.5</v>
      </c>
    </row>
    <row r="333" spans="1:21" ht="14.4" customHeight="1" x14ac:dyDescent="0.3">
      <c r="A333" s="831">
        <v>50</v>
      </c>
      <c r="B333" s="832" t="s">
        <v>1587</v>
      </c>
      <c r="C333" s="832" t="s">
        <v>1593</v>
      </c>
      <c r="D333" s="833" t="s">
        <v>2222</v>
      </c>
      <c r="E333" s="834" t="s">
        <v>1602</v>
      </c>
      <c r="F333" s="832" t="s">
        <v>1588</v>
      </c>
      <c r="G333" s="832" t="s">
        <v>1611</v>
      </c>
      <c r="H333" s="832" t="s">
        <v>577</v>
      </c>
      <c r="I333" s="832" t="s">
        <v>2090</v>
      </c>
      <c r="J333" s="832" t="s">
        <v>2091</v>
      </c>
      <c r="K333" s="832" t="s">
        <v>1505</v>
      </c>
      <c r="L333" s="835">
        <v>35.11</v>
      </c>
      <c r="M333" s="835">
        <v>35.11</v>
      </c>
      <c r="N333" s="832">
        <v>1</v>
      </c>
      <c r="O333" s="836">
        <v>0.5</v>
      </c>
      <c r="P333" s="835">
        <v>35.11</v>
      </c>
      <c r="Q333" s="837">
        <v>1</v>
      </c>
      <c r="R333" s="832">
        <v>1</v>
      </c>
      <c r="S333" s="837">
        <v>1</v>
      </c>
      <c r="T333" s="836">
        <v>0.5</v>
      </c>
      <c r="U333" s="838">
        <v>1</v>
      </c>
    </row>
    <row r="334" spans="1:21" ht="14.4" customHeight="1" x14ac:dyDescent="0.3">
      <c r="A334" s="831">
        <v>50</v>
      </c>
      <c r="B334" s="832" t="s">
        <v>1587</v>
      </c>
      <c r="C334" s="832" t="s">
        <v>1593</v>
      </c>
      <c r="D334" s="833" t="s">
        <v>2222</v>
      </c>
      <c r="E334" s="834" t="s">
        <v>1602</v>
      </c>
      <c r="F334" s="832" t="s">
        <v>1588</v>
      </c>
      <c r="G334" s="832" t="s">
        <v>1611</v>
      </c>
      <c r="H334" s="832" t="s">
        <v>577</v>
      </c>
      <c r="I334" s="832" t="s">
        <v>2166</v>
      </c>
      <c r="J334" s="832" t="s">
        <v>1354</v>
      </c>
      <c r="K334" s="832" t="s">
        <v>1002</v>
      </c>
      <c r="L334" s="835">
        <v>70.23</v>
      </c>
      <c r="M334" s="835">
        <v>70.23</v>
      </c>
      <c r="N334" s="832">
        <v>1</v>
      </c>
      <c r="O334" s="836">
        <v>0.5</v>
      </c>
      <c r="P334" s="835"/>
      <c r="Q334" s="837">
        <v>0</v>
      </c>
      <c r="R334" s="832"/>
      <c r="S334" s="837">
        <v>0</v>
      </c>
      <c r="T334" s="836"/>
      <c r="U334" s="838">
        <v>0</v>
      </c>
    </row>
    <row r="335" spans="1:21" ht="14.4" customHeight="1" x14ac:dyDescent="0.3">
      <c r="A335" s="831">
        <v>50</v>
      </c>
      <c r="B335" s="832" t="s">
        <v>1587</v>
      </c>
      <c r="C335" s="832" t="s">
        <v>1593</v>
      </c>
      <c r="D335" s="833" t="s">
        <v>2222</v>
      </c>
      <c r="E335" s="834" t="s">
        <v>1602</v>
      </c>
      <c r="F335" s="832" t="s">
        <v>1588</v>
      </c>
      <c r="G335" s="832" t="s">
        <v>2066</v>
      </c>
      <c r="H335" s="832" t="s">
        <v>577</v>
      </c>
      <c r="I335" s="832" t="s">
        <v>2067</v>
      </c>
      <c r="J335" s="832" t="s">
        <v>702</v>
      </c>
      <c r="K335" s="832" t="s">
        <v>2068</v>
      </c>
      <c r="L335" s="835">
        <v>159.16999999999999</v>
      </c>
      <c r="M335" s="835">
        <v>318.33999999999997</v>
      </c>
      <c r="N335" s="832">
        <v>2</v>
      </c>
      <c r="O335" s="836">
        <v>1</v>
      </c>
      <c r="P335" s="835">
        <v>159.16999999999999</v>
      </c>
      <c r="Q335" s="837">
        <v>0.5</v>
      </c>
      <c r="R335" s="832">
        <v>1</v>
      </c>
      <c r="S335" s="837">
        <v>0.5</v>
      </c>
      <c r="T335" s="836">
        <v>0.5</v>
      </c>
      <c r="U335" s="838">
        <v>0.5</v>
      </c>
    </row>
    <row r="336" spans="1:21" ht="14.4" customHeight="1" x14ac:dyDescent="0.3">
      <c r="A336" s="831">
        <v>50</v>
      </c>
      <c r="B336" s="832" t="s">
        <v>1587</v>
      </c>
      <c r="C336" s="832" t="s">
        <v>1593</v>
      </c>
      <c r="D336" s="833" t="s">
        <v>2222</v>
      </c>
      <c r="E336" s="834" t="s">
        <v>1602</v>
      </c>
      <c r="F336" s="832" t="s">
        <v>1588</v>
      </c>
      <c r="G336" s="832" t="s">
        <v>1680</v>
      </c>
      <c r="H336" s="832" t="s">
        <v>608</v>
      </c>
      <c r="I336" s="832" t="s">
        <v>1890</v>
      </c>
      <c r="J336" s="832" t="s">
        <v>725</v>
      </c>
      <c r="K336" s="832" t="s">
        <v>1777</v>
      </c>
      <c r="L336" s="835">
        <v>42.51</v>
      </c>
      <c r="M336" s="835">
        <v>255.06</v>
      </c>
      <c r="N336" s="832">
        <v>6</v>
      </c>
      <c r="O336" s="836">
        <v>3</v>
      </c>
      <c r="P336" s="835">
        <v>127.53</v>
      </c>
      <c r="Q336" s="837">
        <v>0.5</v>
      </c>
      <c r="R336" s="832">
        <v>3</v>
      </c>
      <c r="S336" s="837">
        <v>0.5</v>
      </c>
      <c r="T336" s="836">
        <v>1.5</v>
      </c>
      <c r="U336" s="838">
        <v>0.5</v>
      </c>
    </row>
    <row r="337" spans="1:21" ht="14.4" customHeight="1" x14ac:dyDescent="0.3">
      <c r="A337" s="831">
        <v>50</v>
      </c>
      <c r="B337" s="832" t="s">
        <v>1587</v>
      </c>
      <c r="C337" s="832" t="s">
        <v>1593</v>
      </c>
      <c r="D337" s="833" t="s">
        <v>2222</v>
      </c>
      <c r="E337" s="834" t="s">
        <v>1602</v>
      </c>
      <c r="F337" s="832" t="s">
        <v>1588</v>
      </c>
      <c r="G337" s="832" t="s">
        <v>2167</v>
      </c>
      <c r="H337" s="832" t="s">
        <v>577</v>
      </c>
      <c r="I337" s="832" t="s">
        <v>2168</v>
      </c>
      <c r="J337" s="832" t="s">
        <v>767</v>
      </c>
      <c r="K337" s="832" t="s">
        <v>2169</v>
      </c>
      <c r="L337" s="835">
        <v>45.03</v>
      </c>
      <c r="M337" s="835">
        <v>45.03</v>
      </c>
      <c r="N337" s="832">
        <v>1</v>
      </c>
      <c r="O337" s="836">
        <v>0.5</v>
      </c>
      <c r="P337" s="835"/>
      <c r="Q337" s="837">
        <v>0</v>
      </c>
      <c r="R337" s="832"/>
      <c r="S337" s="837">
        <v>0</v>
      </c>
      <c r="T337" s="836"/>
      <c r="U337" s="838">
        <v>0</v>
      </c>
    </row>
    <row r="338" spans="1:21" ht="14.4" customHeight="1" x14ac:dyDescent="0.3">
      <c r="A338" s="831">
        <v>50</v>
      </c>
      <c r="B338" s="832" t="s">
        <v>1587</v>
      </c>
      <c r="C338" s="832" t="s">
        <v>1593</v>
      </c>
      <c r="D338" s="833" t="s">
        <v>2222</v>
      </c>
      <c r="E338" s="834" t="s">
        <v>1602</v>
      </c>
      <c r="F338" s="832" t="s">
        <v>1588</v>
      </c>
      <c r="G338" s="832" t="s">
        <v>1811</v>
      </c>
      <c r="H338" s="832" t="s">
        <v>577</v>
      </c>
      <c r="I338" s="832" t="s">
        <v>2170</v>
      </c>
      <c r="J338" s="832" t="s">
        <v>1813</v>
      </c>
      <c r="K338" s="832" t="s">
        <v>2171</v>
      </c>
      <c r="L338" s="835">
        <v>64.36</v>
      </c>
      <c r="M338" s="835">
        <v>64.36</v>
      </c>
      <c r="N338" s="832">
        <v>1</v>
      </c>
      <c r="O338" s="836">
        <v>1</v>
      </c>
      <c r="P338" s="835"/>
      <c r="Q338" s="837">
        <v>0</v>
      </c>
      <c r="R338" s="832"/>
      <c r="S338" s="837">
        <v>0</v>
      </c>
      <c r="T338" s="836"/>
      <c r="U338" s="838">
        <v>0</v>
      </c>
    </row>
    <row r="339" spans="1:21" ht="14.4" customHeight="1" x14ac:dyDescent="0.3">
      <c r="A339" s="831">
        <v>50</v>
      </c>
      <c r="B339" s="832" t="s">
        <v>1587</v>
      </c>
      <c r="C339" s="832" t="s">
        <v>1593</v>
      </c>
      <c r="D339" s="833" t="s">
        <v>2222</v>
      </c>
      <c r="E339" s="834" t="s">
        <v>1602</v>
      </c>
      <c r="F339" s="832" t="s">
        <v>1588</v>
      </c>
      <c r="G339" s="832" t="s">
        <v>2172</v>
      </c>
      <c r="H339" s="832" t="s">
        <v>577</v>
      </c>
      <c r="I339" s="832" t="s">
        <v>2173</v>
      </c>
      <c r="J339" s="832" t="s">
        <v>2174</v>
      </c>
      <c r="K339" s="832" t="s">
        <v>2175</v>
      </c>
      <c r="L339" s="835">
        <v>111.72</v>
      </c>
      <c r="M339" s="835">
        <v>111.72</v>
      </c>
      <c r="N339" s="832">
        <v>1</v>
      </c>
      <c r="O339" s="836">
        <v>0.5</v>
      </c>
      <c r="P339" s="835"/>
      <c r="Q339" s="837">
        <v>0</v>
      </c>
      <c r="R339" s="832"/>
      <c r="S339" s="837">
        <v>0</v>
      </c>
      <c r="T339" s="836"/>
      <c r="U339" s="838">
        <v>0</v>
      </c>
    </row>
    <row r="340" spans="1:21" ht="14.4" customHeight="1" x14ac:dyDescent="0.3">
      <c r="A340" s="831">
        <v>50</v>
      </c>
      <c r="B340" s="832" t="s">
        <v>1587</v>
      </c>
      <c r="C340" s="832" t="s">
        <v>1593</v>
      </c>
      <c r="D340" s="833" t="s">
        <v>2222</v>
      </c>
      <c r="E340" s="834" t="s">
        <v>1602</v>
      </c>
      <c r="F340" s="832" t="s">
        <v>1588</v>
      </c>
      <c r="G340" s="832" t="s">
        <v>1629</v>
      </c>
      <c r="H340" s="832" t="s">
        <v>608</v>
      </c>
      <c r="I340" s="832" t="s">
        <v>1325</v>
      </c>
      <c r="J340" s="832" t="s">
        <v>1326</v>
      </c>
      <c r="K340" s="832" t="s">
        <v>1327</v>
      </c>
      <c r="L340" s="835">
        <v>93.43</v>
      </c>
      <c r="M340" s="835">
        <v>373.72</v>
      </c>
      <c r="N340" s="832">
        <v>4</v>
      </c>
      <c r="O340" s="836">
        <v>2</v>
      </c>
      <c r="P340" s="835">
        <v>186.86</v>
      </c>
      <c r="Q340" s="837">
        <v>0.5</v>
      </c>
      <c r="R340" s="832">
        <v>2</v>
      </c>
      <c r="S340" s="837">
        <v>0.5</v>
      </c>
      <c r="T340" s="836">
        <v>1</v>
      </c>
      <c r="U340" s="838">
        <v>0.5</v>
      </c>
    </row>
    <row r="341" spans="1:21" ht="14.4" customHeight="1" x14ac:dyDescent="0.3">
      <c r="A341" s="831">
        <v>50</v>
      </c>
      <c r="B341" s="832" t="s">
        <v>1587</v>
      </c>
      <c r="C341" s="832" t="s">
        <v>1593</v>
      </c>
      <c r="D341" s="833" t="s">
        <v>2222</v>
      </c>
      <c r="E341" s="834" t="s">
        <v>1602</v>
      </c>
      <c r="F341" s="832" t="s">
        <v>1588</v>
      </c>
      <c r="G341" s="832" t="s">
        <v>1629</v>
      </c>
      <c r="H341" s="832" t="s">
        <v>608</v>
      </c>
      <c r="I341" s="832" t="s">
        <v>1328</v>
      </c>
      <c r="J341" s="832" t="s">
        <v>1326</v>
      </c>
      <c r="K341" s="832" t="s">
        <v>1329</v>
      </c>
      <c r="L341" s="835">
        <v>186.87</v>
      </c>
      <c r="M341" s="835">
        <v>373.74</v>
      </c>
      <c r="N341" s="832">
        <v>2</v>
      </c>
      <c r="O341" s="836">
        <v>1</v>
      </c>
      <c r="P341" s="835">
        <v>186.87</v>
      </c>
      <c r="Q341" s="837">
        <v>0.5</v>
      </c>
      <c r="R341" s="832">
        <v>1</v>
      </c>
      <c r="S341" s="837">
        <v>0.5</v>
      </c>
      <c r="T341" s="836">
        <v>0.5</v>
      </c>
      <c r="U341" s="838">
        <v>0.5</v>
      </c>
    </row>
    <row r="342" spans="1:21" ht="14.4" customHeight="1" x14ac:dyDescent="0.3">
      <c r="A342" s="831">
        <v>50</v>
      </c>
      <c r="B342" s="832" t="s">
        <v>1587</v>
      </c>
      <c r="C342" s="832" t="s">
        <v>1593</v>
      </c>
      <c r="D342" s="833" t="s">
        <v>2222</v>
      </c>
      <c r="E342" s="834" t="s">
        <v>1602</v>
      </c>
      <c r="F342" s="832" t="s">
        <v>1588</v>
      </c>
      <c r="G342" s="832" t="s">
        <v>1617</v>
      </c>
      <c r="H342" s="832" t="s">
        <v>577</v>
      </c>
      <c r="I342" s="832" t="s">
        <v>2176</v>
      </c>
      <c r="J342" s="832" t="s">
        <v>669</v>
      </c>
      <c r="K342" s="832" t="s">
        <v>2177</v>
      </c>
      <c r="L342" s="835">
        <v>231.16</v>
      </c>
      <c r="M342" s="835">
        <v>231.16</v>
      </c>
      <c r="N342" s="832">
        <v>1</v>
      </c>
      <c r="O342" s="836">
        <v>0.5</v>
      </c>
      <c r="P342" s="835">
        <v>231.16</v>
      </c>
      <c r="Q342" s="837">
        <v>1</v>
      </c>
      <c r="R342" s="832">
        <v>1</v>
      </c>
      <c r="S342" s="837">
        <v>1</v>
      </c>
      <c r="T342" s="836">
        <v>0.5</v>
      </c>
      <c r="U342" s="838">
        <v>1</v>
      </c>
    </row>
    <row r="343" spans="1:21" ht="14.4" customHeight="1" x14ac:dyDescent="0.3">
      <c r="A343" s="831">
        <v>50</v>
      </c>
      <c r="B343" s="832" t="s">
        <v>1587</v>
      </c>
      <c r="C343" s="832" t="s">
        <v>1593</v>
      </c>
      <c r="D343" s="833" t="s">
        <v>2222</v>
      </c>
      <c r="E343" s="834" t="s">
        <v>1602</v>
      </c>
      <c r="F343" s="832" t="s">
        <v>1588</v>
      </c>
      <c r="G343" s="832" t="s">
        <v>1630</v>
      </c>
      <c r="H343" s="832" t="s">
        <v>577</v>
      </c>
      <c r="I343" s="832" t="s">
        <v>2178</v>
      </c>
      <c r="J343" s="832" t="s">
        <v>628</v>
      </c>
      <c r="K343" s="832" t="s">
        <v>2179</v>
      </c>
      <c r="L343" s="835">
        <v>31.65</v>
      </c>
      <c r="M343" s="835">
        <v>253.2</v>
      </c>
      <c r="N343" s="832">
        <v>8</v>
      </c>
      <c r="O343" s="836">
        <v>4</v>
      </c>
      <c r="P343" s="835">
        <v>63.3</v>
      </c>
      <c r="Q343" s="837">
        <v>0.25</v>
      </c>
      <c r="R343" s="832">
        <v>2</v>
      </c>
      <c r="S343" s="837">
        <v>0.25</v>
      </c>
      <c r="T343" s="836">
        <v>1</v>
      </c>
      <c r="U343" s="838">
        <v>0.25</v>
      </c>
    </row>
    <row r="344" spans="1:21" ht="14.4" customHeight="1" x14ac:dyDescent="0.3">
      <c r="A344" s="831">
        <v>50</v>
      </c>
      <c r="B344" s="832" t="s">
        <v>1587</v>
      </c>
      <c r="C344" s="832" t="s">
        <v>1593</v>
      </c>
      <c r="D344" s="833" t="s">
        <v>2222</v>
      </c>
      <c r="E344" s="834" t="s">
        <v>1602</v>
      </c>
      <c r="F344" s="832" t="s">
        <v>1588</v>
      </c>
      <c r="G344" s="832" t="s">
        <v>2180</v>
      </c>
      <c r="H344" s="832" t="s">
        <v>577</v>
      </c>
      <c r="I344" s="832" t="s">
        <v>2181</v>
      </c>
      <c r="J344" s="832" t="s">
        <v>2182</v>
      </c>
      <c r="K344" s="832" t="s">
        <v>2183</v>
      </c>
      <c r="L344" s="835">
        <v>54.18</v>
      </c>
      <c r="M344" s="835">
        <v>108.36</v>
      </c>
      <c r="N344" s="832">
        <v>2</v>
      </c>
      <c r="O344" s="836">
        <v>1</v>
      </c>
      <c r="P344" s="835"/>
      <c r="Q344" s="837">
        <v>0</v>
      </c>
      <c r="R344" s="832"/>
      <c r="S344" s="837">
        <v>0</v>
      </c>
      <c r="T344" s="836"/>
      <c r="U344" s="838">
        <v>0</v>
      </c>
    </row>
    <row r="345" spans="1:21" ht="14.4" customHeight="1" x14ac:dyDescent="0.3">
      <c r="A345" s="831">
        <v>50</v>
      </c>
      <c r="B345" s="832" t="s">
        <v>1587</v>
      </c>
      <c r="C345" s="832" t="s">
        <v>1593</v>
      </c>
      <c r="D345" s="833" t="s">
        <v>2222</v>
      </c>
      <c r="E345" s="834" t="s">
        <v>1602</v>
      </c>
      <c r="F345" s="832" t="s">
        <v>1588</v>
      </c>
      <c r="G345" s="832" t="s">
        <v>1700</v>
      </c>
      <c r="H345" s="832" t="s">
        <v>608</v>
      </c>
      <c r="I345" s="832" t="s">
        <v>1933</v>
      </c>
      <c r="J345" s="832" t="s">
        <v>648</v>
      </c>
      <c r="K345" s="832" t="s">
        <v>1934</v>
      </c>
      <c r="L345" s="835">
        <v>10.65</v>
      </c>
      <c r="M345" s="835">
        <v>21.3</v>
      </c>
      <c r="N345" s="832">
        <v>2</v>
      </c>
      <c r="O345" s="836">
        <v>1</v>
      </c>
      <c r="P345" s="835">
        <v>21.3</v>
      </c>
      <c r="Q345" s="837">
        <v>1</v>
      </c>
      <c r="R345" s="832">
        <v>2</v>
      </c>
      <c r="S345" s="837">
        <v>1</v>
      </c>
      <c r="T345" s="836">
        <v>1</v>
      </c>
      <c r="U345" s="838">
        <v>1</v>
      </c>
    </row>
    <row r="346" spans="1:21" ht="14.4" customHeight="1" x14ac:dyDescent="0.3">
      <c r="A346" s="831">
        <v>50</v>
      </c>
      <c r="B346" s="832" t="s">
        <v>1587</v>
      </c>
      <c r="C346" s="832" t="s">
        <v>1593</v>
      </c>
      <c r="D346" s="833" t="s">
        <v>2222</v>
      </c>
      <c r="E346" s="834" t="s">
        <v>1602</v>
      </c>
      <c r="F346" s="832" t="s">
        <v>1588</v>
      </c>
      <c r="G346" s="832" t="s">
        <v>1700</v>
      </c>
      <c r="H346" s="832" t="s">
        <v>608</v>
      </c>
      <c r="I346" s="832" t="s">
        <v>2079</v>
      </c>
      <c r="J346" s="832" t="s">
        <v>648</v>
      </c>
      <c r="K346" s="832" t="s">
        <v>649</v>
      </c>
      <c r="L346" s="835">
        <v>17.559999999999999</v>
      </c>
      <c r="M346" s="835">
        <v>35.119999999999997</v>
      </c>
      <c r="N346" s="832">
        <v>2</v>
      </c>
      <c r="O346" s="836">
        <v>1</v>
      </c>
      <c r="P346" s="835"/>
      <c r="Q346" s="837">
        <v>0</v>
      </c>
      <c r="R346" s="832"/>
      <c r="S346" s="837">
        <v>0</v>
      </c>
      <c r="T346" s="836"/>
      <c r="U346" s="838">
        <v>0</v>
      </c>
    </row>
    <row r="347" spans="1:21" ht="14.4" customHeight="1" x14ac:dyDescent="0.3">
      <c r="A347" s="831">
        <v>50</v>
      </c>
      <c r="B347" s="832" t="s">
        <v>1587</v>
      </c>
      <c r="C347" s="832" t="s">
        <v>1593</v>
      </c>
      <c r="D347" s="833" t="s">
        <v>2222</v>
      </c>
      <c r="E347" s="834" t="s">
        <v>1602</v>
      </c>
      <c r="F347" s="832" t="s">
        <v>1588</v>
      </c>
      <c r="G347" s="832" t="s">
        <v>1620</v>
      </c>
      <c r="H347" s="832" t="s">
        <v>608</v>
      </c>
      <c r="I347" s="832" t="s">
        <v>1312</v>
      </c>
      <c r="J347" s="832" t="s">
        <v>721</v>
      </c>
      <c r="K347" s="832" t="s">
        <v>1313</v>
      </c>
      <c r="L347" s="835">
        <v>1385.62</v>
      </c>
      <c r="M347" s="835">
        <v>1385.62</v>
      </c>
      <c r="N347" s="832">
        <v>1</v>
      </c>
      <c r="O347" s="836">
        <v>0.5</v>
      </c>
      <c r="P347" s="835"/>
      <c r="Q347" s="837">
        <v>0</v>
      </c>
      <c r="R347" s="832"/>
      <c r="S347" s="837">
        <v>0</v>
      </c>
      <c r="T347" s="836"/>
      <c r="U347" s="838">
        <v>0</v>
      </c>
    </row>
    <row r="348" spans="1:21" ht="14.4" customHeight="1" x14ac:dyDescent="0.3">
      <c r="A348" s="831">
        <v>50</v>
      </c>
      <c r="B348" s="832" t="s">
        <v>1587</v>
      </c>
      <c r="C348" s="832" t="s">
        <v>1593</v>
      </c>
      <c r="D348" s="833" t="s">
        <v>2222</v>
      </c>
      <c r="E348" s="834" t="s">
        <v>1602</v>
      </c>
      <c r="F348" s="832" t="s">
        <v>1588</v>
      </c>
      <c r="G348" s="832" t="s">
        <v>1620</v>
      </c>
      <c r="H348" s="832" t="s">
        <v>608</v>
      </c>
      <c r="I348" s="832" t="s">
        <v>1633</v>
      </c>
      <c r="J348" s="832" t="s">
        <v>721</v>
      </c>
      <c r="K348" s="832" t="s">
        <v>1634</v>
      </c>
      <c r="L348" s="835">
        <v>1847.49</v>
      </c>
      <c r="M348" s="835">
        <v>1847.49</v>
      </c>
      <c r="N348" s="832">
        <v>1</v>
      </c>
      <c r="O348" s="836">
        <v>0.5</v>
      </c>
      <c r="P348" s="835">
        <v>1847.49</v>
      </c>
      <c r="Q348" s="837">
        <v>1</v>
      </c>
      <c r="R348" s="832">
        <v>1</v>
      </c>
      <c r="S348" s="837">
        <v>1</v>
      </c>
      <c r="T348" s="836">
        <v>0.5</v>
      </c>
      <c r="U348" s="838">
        <v>1</v>
      </c>
    </row>
    <row r="349" spans="1:21" ht="14.4" customHeight="1" x14ac:dyDescent="0.3">
      <c r="A349" s="831">
        <v>50</v>
      </c>
      <c r="B349" s="832" t="s">
        <v>1587</v>
      </c>
      <c r="C349" s="832" t="s">
        <v>1593</v>
      </c>
      <c r="D349" s="833" t="s">
        <v>2222</v>
      </c>
      <c r="E349" s="834" t="s">
        <v>1602</v>
      </c>
      <c r="F349" s="832" t="s">
        <v>1588</v>
      </c>
      <c r="G349" s="832" t="s">
        <v>1620</v>
      </c>
      <c r="H349" s="832" t="s">
        <v>608</v>
      </c>
      <c r="I349" s="832" t="s">
        <v>1316</v>
      </c>
      <c r="J349" s="832" t="s">
        <v>716</v>
      </c>
      <c r="K349" s="832" t="s">
        <v>1317</v>
      </c>
      <c r="L349" s="835">
        <v>923.74</v>
      </c>
      <c r="M349" s="835">
        <v>923.74</v>
      </c>
      <c r="N349" s="832">
        <v>1</v>
      </c>
      <c r="O349" s="836">
        <v>0.5</v>
      </c>
      <c r="P349" s="835">
        <v>923.74</v>
      </c>
      <c r="Q349" s="837">
        <v>1</v>
      </c>
      <c r="R349" s="832">
        <v>1</v>
      </c>
      <c r="S349" s="837">
        <v>1</v>
      </c>
      <c r="T349" s="836">
        <v>0.5</v>
      </c>
      <c r="U349" s="838">
        <v>1</v>
      </c>
    </row>
    <row r="350" spans="1:21" ht="14.4" customHeight="1" x14ac:dyDescent="0.3">
      <c r="A350" s="831">
        <v>50</v>
      </c>
      <c r="B350" s="832" t="s">
        <v>1587</v>
      </c>
      <c r="C350" s="832" t="s">
        <v>1593</v>
      </c>
      <c r="D350" s="833" t="s">
        <v>2222</v>
      </c>
      <c r="E350" s="834" t="s">
        <v>1602</v>
      </c>
      <c r="F350" s="832" t="s">
        <v>1588</v>
      </c>
      <c r="G350" s="832" t="s">
        <v>2184</v>
      </c>
      <c r="H350" s="832" t="s">
        <v>577</v>
      </c>
      <c r="I350" s="832" t="s">
        <v>2185</v>
      </c>
      <c r="J350" s="832" t="s">
        <v>700</v>
      </c>
      <c r="K350" s="832" t="s">
        <v>1703</v>
      </c>
      <c r="L350" s="835">
        <v>134.47999999999999</v>
      </c>
      <c r="M350" s="835">
        <v>134.47999999999999</v>
      </c>
      <c r="N350" s="832">
        <v>1</v>
      </c>
      <c r="O350" s="836">
        <v>0.5</v>
      </c>
      <c r="P350" s="835"/>
      <c r="Q350" s="837">
        <v>0</v>
      </c>
      <c r="R350" s="832"/>
      <c r="S350" s="837">
        <v>0</v>
      </c>
      <c r="T350" s="836"/>
      <c r="U350" s="838">
        <v>0</v>
      </c>
    </row>
    <row r="351" spans="1:21" ht="14.4" customHeight="1" x14ac:dyDescent="0.3">
      <c r="A351" s="831">
        <v>50</v>
      </c>
      <c r="B351" s="832" t="s">
        <v>1587</v>
      </c>
      <c r="C351" s="832" t="s">
        <v>1593</v>
      </c>
      <c r="D351" s="833" t="s">
        <v>2222</v>
      </c>
      <c r="E351" s="834" t="s">
        <v>1602</v>
      </c>
      <c r="F351" s="832" t="s">
        <v>1588</v>
      </c>
      <c r="G351" s="832" t="s">
        <v>1704</v>
      </c>
      <c r="H351" s="832" t="s">
        <v>577</v>
      </c>
      <c r="I351" s="832" t="s">
        <v>2186</v>
      </c>
      <c r="J351" s="832" t="s">
        <v>2124</v>
      </c>
      <c r="K351" s="832" t="s">
        <v>1360</v>
      </c>
      <c r="L351" s="835">
        <v>32.76</v>
      </c>
      <c r="M351" s="835">
        <v>32.76</v>
      </c>
      <c r="N351" s="832">
        <v>1</v>
      </c>
      <c r="O351" s="836">
        <v>0.5</v>
      </c>
      <c r="P351" s="835"/>
      <c r="Q351" s="837">
        <v>0</v>
      </c>
      <c r="R351" s="832"/>
      <c r="S351" s="837">
        <v>0</v>
      </c>
      <c r="T351" s="836"/>
      <c r="U351" s="838">
        <v>0</v>
      </c>
    </row>
    <row r="352" spans="1:21" ht="14.4" customHeight="1" x14ac:dyDescent="0.3">
      <c r="A352" s="831">
        <v>50</v>
      </c>
      <c r="B352" s="832" t="s">
        <v>1587</v>
      </c>
      <c r="C352" s="832" t="s">
        <v>1593</v>
      </c>
      <c r="D352" s="833" t="s">
        <v>2222</v>
      </c>
      <c r="E352" s="834" t="s">
        <v>1602</v>
      </c>
      <c r="F352" s="832" t="s">
        <v>1588</v>
      </c>
      <c r="G352" s="832" t="s">
        <v>1828</v>
      </c>
      <c r="H352" s="832" t="s">
        <v>577</v>
      </c>
      <c r="I352" s="832" t="s">
        <v>1829</v>
      </c>
      <c r="J352" s="832" t="s">
        <v>737</v>
      </c>
      <c r="K352" s="832" t="s">
        <v>1830</v>
      </c>
      <c r="L352" s="835">
        <v>103.67</v>
      </c>
      <c r="M352" s="835">
        <v>103.67</v>
      </c>
      <c r="N352" s="832">
        <v>1</v>
      </c>
      <c r="O352" s="836">
        <v>0.5</v>
      </c>
      <c r="P352" s="835"/>
      <c r="Q352" s="837">
        <v>0</v>
      </c>
      <c r="R352" s="832"/>
      <c r="S352" s="837">
        <v>0</v>
      </c>
      <c r="T352" s="836"/>
      <c r="U352" s="838">
        <v>0</v>
      </c>
    </row>
    <row r="353" spans="1:21" ht="14.4" customHeight="1" x14ac:dyDescent="0.3">
      <c r="A353" s="831">
        <v>50</v>
      </c>
      <c r="B353" s="832" t="s">
        <v>1587</v>
      </c>
      <c r="C353" s="832" t="s">
        <v>1593</v>
      </c>
      <c r="D353" s="833" t="s">
        <v>2222</v>
      </c>
      <c r="E353" s="834" t="s">
        <v>1602</v>
      </c>
      <c r="F353" s="832" t="s">
        <v>1588</v>
      </c>
      <c r="G353" s="832" t="s">
        <v>1828</v>
      </c>
      <c r="H353" s="832" t="s">
        <v>577</v>
      </c>
      <c r="I353" s="832" t="s">
        <v>2187</v>
      </c>
      <c r="J353" s="832" t="s">
        <v>2188</v>
      </c>
      <c r="K353" s="832" t="s">
        <v>2189</v>
      </c>
      <c r="L353" s="835">
        <v>34.56</v>
      </c>
      <c r="M353" s="835">
        <v>34.56</v>
      </c>
      <c r="N353" s="832">
        <v>1</v>
      </c>
      <c r="O353" s="836">
        <v>0.5</v>
      </c>
      <c r="P353" s="835">
        <v>34.56</v>
      </c>
      <c r="Q353" s="837">
        <v>1</v>
      </c>
      <c r="R353" s="832">
        <v>1</v>
      </c>
      <c r="S353" s="837">
        <v>1</v>
      </c>
      <c r="T353" s="836">
        <v>0.5</v>
      </c>
      <c r="U353" s="838">
        <v>1</v>
      </c>
    </row>
    <row r="354" spans="1:21" ht="14.4" customHeight="1" x14ac:dyDescent="0.3">
      <c r="A354" s="831">
        <v>50</v>
      </c>
      <c r="B354" s="832" t="s">
        <v>1587</v>
      </c>
      <c r="C354" s="832" t="s">
        <v>1593</v>
      </c>
      <c r="D354" s="833" t="s">
        <v>2222</v>
      </c>
      <c r="E354" s="834" t="s">
        <v>1602</v>
      </c>
      <c r="F354" s="832" t="s">
        <v>1588</v>
      </c>
      <c r="G354" s="832" t="s">
        <v>1714</v>
      </c>
      <c r="H354" s="832" t="s">
        <v>608</v>
      </c>
      <c r="I354" s="832" t="s">
        <v>2069</v>
      </c>
      <c r="J354" s="832" t="s">
        <v>823</v>
      </c>
      <c r="K354" s="832" t="s">
        <v>1505</v>
      </c>
      <c r="L354" s="835">
        <v>47.7</v>
      </c>
      <c r="M354" s="835">
        <v>95.4</v>
      </c>
      <c r="N354" s="832">
        <v>2</v>
      </c>
      <c r="O354" s="836">
        <v>1</v>
      </c>
      <c r="P354" s="835">
        <v>47.7</v>
      </c>
      <c r="Q354" s="837">
        <v>0.5</v>
      </c>
      <c r="R354" s="832">
        <v>1</v>
      </c>
      <c r="S354" s="837">
        <v>0.5</v>
      </c>
      <c r="T354" s="836">
        <v>0.5</v>
      </c>
      <c r="U354" s="838">
        <v>0.5</v>
      </c>
    </row>
    <row r="355" spans="1:21" ht="14.4" customHeight="1" x14ac:dyDescent="0.3">
      <c r="A355" s="831">
        <v>50</v>
      </c>
      <c r="B355" s="832" t="s">
        <v>1587</v>
      </c>
      <c r="C355" s="832" t="s">
        <v>1593</v>
      </c>
      <c r="D355" s="833" t="s">
        <v>2222</v>
      </c>
      <c r="E355" s="834" t="s">
        <v>1602</v>
      </c>
      <c r="F355" s="832" t="s">
        <v>1588</v>
      </c>
      <c r="G355" s="832" t="s">
        <v>1715</v>
      </c>
      <c r="H355" s="832" t="s">
        <v>577</v>
      </c>
      <c r="I355" s="832" t="s">
        <v>1716</v>
      </c>
      <c r="J355" s="832" t="s">
        <v>1717</v>
      </c>
      <c r="K355" s="832" t="s">
        <v>1718</v>
      </c>
      <c r="L355" s="835">
        <v>72.88</v>
      </c>
      <c r="M355" s="835">
        <v>72.88</v>
      </c>
      <c r="N355" s="832">
        <v>1</v>
      </c>
      <c r="O355" s="836">
        <v>0.5</v>
      </c>
      <c r="P355" s="835"/>
      <c r="Q355" s="837">
        <v>0</v>
      </c>
      <c r="R355" s="832"/>
      <c r="S355" s="837">
        <v>0</v>
      </c>
      <c r="T355" s="836"/>
      <c r="U355" s="838">
        <v>0</v>
      </c>
    </row>
    <row r="356" spans="1:21" ht="14.4" customHeight="1" x14ac:dyDescent="0.3">
      <c r="A356" s="831">
        <v>50</v>
      </c>
      <c r="B356" s="832" t="s">
        <v>1587</v>
      </c>
      <c r="C356" s="832" t="s">
        <v>1593</v>
      </c>
      <c r="D356" s="833" t="s">
        <v>2222</v>
      </c>
      <c r="E356" s="834" t="s">
        <v>1602</v>
      </c>
      <c r="F356" s="832" t="s">
        <v>1588</v>
      </c>
      <c r="G356" s="832" t="s">
        <v>1614</v>
      </c>
      <c r="H356" s="832" t="s">
        <v>608</v>
      </c>
      <c r="I356" s="832" t="s">
        <v>1371</v>
      </c>
      <c r="J356" s="832" t="s">
        <v>1372</v>
      </c>
      <c r="K356" s="832" t="s">
        <v>1373</v>
      </c>
      <c r="L356" s="835">
        <v>15.9</v>
      </c>
      <c r="M356" s="835">
        <v>31.8</v>
      </c>
      <c r="N356" s="832">
        <v>2</v>
      </c>
      <c r="O356" s="836">
        <v>1</v>
      </c>
      <c r="P356" s="835"/>
      <c r="Q356" s="837">
        <v>0</v>
      </c>
      <c r="R356" s="832"/>
      <c r="S356" s="837">
        <v>0</v>
      </c>
      <c r="T356" s="836"/>
      <c r="U356" s="838">
        <v>0</v>
      </c>
    </row>
    <row r="357" spans="1:21" ht="14.4" customHeight="1" x14ac:dyDescent="0.3">
      <c r="A357" s="831">
        <v>50</v>
      </c>
      <c r="B357" s="832" t="s">
        <v>1587</v>
      </c>
      <c r="C357" s="832" t="s">
        <v>1593</v>
      </c>
      <c r="D357" s="833" t="s">
        <v>2222</v>
      </c>
      <c r="E357" s="834" t="s">
        <v>1602</v>
      </c>
      <c r="F357" s="832" t="s">
        <v>1588</v>
      </c>
      <c r="G357" s="832" t="s">
        <v>1614</v>
      </c>
      <c r="H357" s="832" t="s">
        <v>608</v>
      </c>
      <c r="I357" s="832" t="s">
        <v>1374</v>
      </c>
      <c r="J357" s="832" t="s">
        <v>1372</v>
      </c>
      <c r="K357" s="832" t="s">
        <v>1375</v>
      </c>
      <c r="L357" s="835">
        <v>47.7</v>
      </c>
      <c r="M357" s="835">
        <v>95.4</v>
      </c>
      <c r="N357" s="832">
        <v>2</v>
      </c>
      <c r="O357" s="836">
        <v>1</v>
      </c>
      <c r="P357" s="835">
        <v>47.7</v>
      </c>
      <c r="Q357" s="837">
        <v>0.5</v>
      </c>
      <c r="R357" s="832">
        <v>1</v>
      </c>
      <c r="S357" s="837">
        <v>0.5</v>
      </c>
      <c r="T357" s="836">
        <v>0.5</v>
      </c>
      <c r="U357" s="838">
        <v>0.5</v>
      </c>
    </row>
    <row r="358" spans="1:21" ht="14.4" customHeight="1" x14ac:dyDescent="0.3">
      <c r="A358" s="831">
        <v>50</v>
      </c>
      <c r="B358" s="832" t="s">
        <v>1587</v>
      </c>
      <c r="C358" s="832" t="s">
        <v>1593</v>
      </c>
      <c r="D358" s="833" t="s">
        <v>2222</v>
      </c>
      <c r="E358" s="834" t="s">
        <v>1602</v>
      </c>
      <c r="F358" s="832" t="s">
        <v>1588</v>
      </c>
      <c r="G358" s="832" t="s">
        <v>1973</v>
      </c>
      <c r="H358" s="832" t="s">
        <v>608</v>
      </c>
      <c r="I358" s="832" t="s">
        <v>2135</v>
      </c>
      <c r="J358" s="832" t="s">
        <v>2136</v>
      </c>
      <c r="K358" s="832" t="s">
        <v>1624</v>
      </c>
      <c r="L358" s="835">
        <v>220.53</v>
      </c>
      <c r="M358" s="835">
        <v>661.59</v>
      </c>
      <c r="N358" s="832">
        <v>3</v>
      </c>
      <c r="O358" s="836">
        <v>2</v>
      </c>
      <c r="P358" s="835">
        <v>441.06</v>
      </c>
      <c r="Q358" s="837">
        <v>0.66666666666666663</v>
      </c>
      <c r="R358" s="832">
        <v>2</v>
      </c>
      <c r="S358" s="837">
        <v>0.66666666666666663</v>
      </c>
      <c r="T358" s="836">
        <v>1</v>
      </c>
      <c r="U358" s="838">
        <v>0.5</v>
      </c>
    </row>
    <row r="359" spans="1:21" ht="14.4" customHeight="1" x14ac:dyDescent="0.3">
      <c r="A359" s="831">
        <v>50</v>
      </c>
      <c r="B359" s="832" t="s">
        <v>1587</v>
      </c>
      <c r="C359" s="832" t="s">
        <v>1593</v>
      </c>
      <c r="D359" s="833" t="s">
        <v>2222</v>
      </c>
      <c r="E359" s="834" t="s">
        <v>1602</v>
      </c>
      <c r="F359" s="832" t="s">
        <v>1588</v>
      </c>
      <c r="G359" s="832" t="s">
        <v>1980</v>
      </c>
      <c r="H359" s="832" t="s">
        <v>577</v>
      </c>
      <c r="I359" s="832" t="s">
        <v>1981</v>
      </c>
      <c r="J359" s="832" t="s">
        <v>843</v>
      </c>
      <c r="K359" s="832" t="s">
        <v>1982</v>
      </c>
      <c r="L359" s="835">
        <v>128.69999999999999</v>
      </c>
      <c r="M359" s="835">
        <v>643.5</v>
      </c>
      <c r="N359" s="832">
        <v>5</v>
      </c>
      <c r="O359" s="836">
        <v>3</v>
      </c>
      <c r="P359" s="835">
        <v>257.39999999999998</v>
      </c>
      <c r="Q359" s="837">
        <v>0.39999999999999997</v>
      </c>
      <c r="R359" s="832">
        <v>2</v>
      </c>
      <c r="S359" s="837">
        <v>0.4</v>
      </c>
      <c r="T359" s="836">
        <v>1</v>
      </c>
      <c r="U359" s="838">
        <v>0.33333333333333331</v>
      </c>
    </row>
    <row r="360" spans="1:21" ht="14.4" customHeight="1" x14ac:dyDescent="0.3">
      <c r="A360" s="831">
        <v>50</v>
      </c>
      <c r="B360" s="832" t="s">
        <v>1587</v>
      </c>
      <c r="C360" s="832" t="s">
        <v>1593</v>
      </c>
      <c r="D360" s="833" t="s">
        <v>2222</v>
      </c>
      <c r="E360" s="834" t="s">
        <v>1602</v>
      </c>
      <c r="F360" s="832" t="s">
        <v>1588</v>
      </c>
      <c r="G360" s="832" t="s">
        <v>1788</v>
      </c>
      <c r="H360" s="832" t="s">
        <v>577</v>
      </c>
      <c r="I360" s="832" t="s">
        <v>1789</v>
      </c>
      <c r="J360" s="832" t="s">
        <v>879</v>
      </c>
      <c r="K360" s="832" t="s">
        <v>1790</v>
      </c>
      <c r="L360" s="835">
        <v>42.08</v>
      </c>
      <c r="M360" s="835">
        <v>168.32</v>
      </c>
      <c r="N360" s="832">
        <v>4</v>
      </c>
      <c r="O360" s="836">
        <v>2</v>
      </c>
      <c r="P360" s="835">
        <v>42.08</v>
      </c>
      <c r="Q360" s="837">
        <v>0.25</v>
      </c>
      <c r="R360" s="832">
        <v>1</v>
      </c>
      <c r="S360" s="837">
        <v>0.25</v>
      </c>
      <c r="T360" s="836">
        <v>0.5</v>
      </c>
      <c r="U360" s="838">
        <v>0.25</v>
      </c>
    </row>
    <row r="361" spans="1:21" ht="14.4" customHeight="1" x14ac:dyDescent="0.3">
      <c r="A361" s="831">
        <v>50</v>
      </c>
      <c r="B361" s="832" t="s">
        <v>1587</v>
      </c>
      <c r="C361" s="832" t="s">
        <v>1593</v>
      </c>
      <c r="D361" s="833" t="s">
        <v>2222</v>
      </c>
      <c r="E361" s="834" t="s">
        <v>1602</v>
      </c>
      <c r="F361" s="832" t="s">
        <v>1588</v>
      </c>
      <c r="G361" s="832" t="s">
        <v>1639</v>
      </c>
      <c r="H361" s="832" t="s">
        <v>577</v>
      </c>
      <c r="I361" s="832" t="s">
        <v>2070</v>
      </c>
      <c r="J361" s="832" t="s">
        <v>943</v>
      </c>
      <c r="K361" s="832" t="s">
        <v>1642</v>
      </c>
      <c r="L361" s="835">
        <v>42.54</v>
      </c>
      <c r="M361" s="835">
        <v>42.54</v>
      </c>
      <c r="N361" s="832">
        <v>1</v>
      </c>
      <c r="O361" s="836">
        <v>1</v>
      </c>
      <c r="P361" s="835"/>
      <c r="Q361" s="837">
        <v>0</v>
      </c>
      <c r="R361" s="832"/>
      <c r="S361" s="837">
        <v>0</v>
      </c>
      <c r="T361" s="836"/>
      <c r="U361" s="838">
        <v>0</v>
      </c>
    </row>
    <row r="362" spans="1:21" ht="14.4" customHeight="1" x14ac:dyDescent="0.3">
      <c r="A362" s="831">
        <v>50</v>
      </c>
      <c r="B362" s="832" t="s">
        <v>1587</v>
      </c>
      <c r="C362" s="832" t="s">
        <v>1593</v>
      </c>
      <c r="D362" s="833" t="s">
        <v>2222</v>
      </c>
      <c r="E362" s="834" t="s">
        <v>1602</v>
      </c>
      <c r="F362" s="832" t="s">
        <v>1588</v>
      </c>
      <c r="G362" s="832" t="s">
        <v>1737</v>
      </c>
      <c r="H362" s="832" t="s">
        <v>608</v>
      </c>
      <c r="I362" s="832" t="s">
        <v>1738</v>
      </c>
      <c r="J362" s="832" t="s">
        <v>1739</v>
      </c>
      <c r="K362" s="832" t="s">
        <v>1740</v>
      </c>
      <c r="L362" s="835">
        <v>131.86000000000001</v>
      </c>
      <c r="M362" s="835">
        <v>131.86000000000001</v>
      </c>
      <c r="N362" s="832">
        <v>1</v>
      </c>
      <c r="O362" s="836">
        <v>0.5</v>
      </c>
      <c r="P362" s="835"/>
      <c r="Q362" s="837">
        <v>0</v>
      </c>
      <c r="R362" s="832"/>
      <c r="S362" s="837">
        <v>0</v>
      </c>
      <c r="T362" s="836"/>
      <c r="U362" s="838">
        <v>0</v>
      </c>
    </row>
    <row r="363" spans="1:21" ht="14.4" customHeight="1" x14ac:dyDescent="0.3">
      <c r="A363" s="831">
        <v>50</v>
      </c>
      <c r="B363" s="832" t="s">
        <v>1587</v>
      </c>
      <c r="C363" s="832" t="s">
        <v>1593</v>
      </c>
      <c r="D363" s="833" t="s">
        <v>2222</v>
      </c>
      <c r="E363" s="834" t="s">
        <v>1602</v>
      </c>
      <c r="F363" s="832" t="s">
        <v>1588</v>
      </c>
      <c r="G363" s="832" t="s">
        <v>1741</v>
      </c>
      <c r="H363" s="832" t="s">
        <v>608</v>
      </c>
      <c r="I363" s="832" t="s">
        <v>1742</v>
      </c>
      <c r="J363" s="832" t="s">
        <v>1743</v>
      </c>
      <c r="K363" s="832" t="s">
        <v>1744</v>
      </c>
      <c r="L363" s="835">
        <v>345.69</v>
      </c>
      <c r="M363" s="835">
        <v>345.69</v>
      </c>
      <c r="N363" s="832">
        <v>1</v>
      </c>
      <c r="O363" s="836">
        <v>0.5</v>
      </c>
      <c r="P363" s="835"/>
      <c r="Q363" s="837">
        <v>0</v>
      </c>
      <c r="R363" s="832"/>
      <c r="S363" s="837">
        <v>0</v>
      </c>
      <c r="T363" s="836"/>
      <c r="U363" s="838">
        <v>0</v>
      </c>
    </row>
    <row r="364" spans="1:21" ht="14.4" customHeight="1" x14ac:dyDescent="0.3">
      <c r="A364" s="831">
        <v>50</v>
      </c>
      <c r="B364" s="832" t="s">
        <v>1587</v>
      </c>
      <c r="C364" s="832" t="s">
        <v>1593</v>
      </c>
      <c r="D364" s="833" t="s">
        <v>2222</v>
      </c>
      <c r="E364" s="834" t="s">
        <v>1602</v>
      </c>
      <c r="F364" s="832" t="s">
        <v>1588</v>
      </c>
      <c r="G364" s="832" t="s">
        <v>1643</v>
      </c>
      <c r="H364" s="832" t="s">
        <v>608</v>
      </c>
      <c r="I364" s="832" t="s">
        <v>2190</v>
      </c>
      <c r="J364" s="832" t="s">
        <v>1309</v>
      </c>
      <c r="K364" s="832" t="s">
        <v>2191</v>
      </c>
      <c r="L364" s="835">
        <v>93.75</v>
      </c>
      <c r="M364" s="835">
        <v>93.75</v>
      </c>
      <c r="N364" s="832">
        <v>1</v>
      </c>
      <c r="O364" s="836">
        <v>0.5</v>
      </c>
      <c r="P364" s="835">
        <v>93.75</v>
      </c>
      <c r="Q364" s="837">
        <v>1</v>
      </c>
      <c r="R364" s="832">
        <v>1</v>
      </c>
      <c r="S364" s="837">
        <v>1</v>
      </c>
      <c r="T364" s="836">
        <v>0.5</v>
      </c>
      <c r="U364" s="838">
        <v>1</v>
      </c>
    </row>
    <row r="365" spans="1:21" ht="14.4" customHeight="1" x14ac:dyDescent="0.3">
      <c r="A365" s="831">
        <v>50</v>
      </c>
      <c r="B365" s="832" t="s">
        <v>1587</v>
      </c>
      <c r="C365" s="832" t="s">
        <v>1593</v>
      </c>
      <c r="D365" s="833" t="s">
        <v>2222</v>
      </c>
      <c r="E365" s="834" t="s">
        <v>1602</v>
      </c>
      <c r="F365" s="832" t="s">
        <v>1588</v>
      </c>
      <c r="G365" s="832" t="s">
        <v>1643</v>
      </c>
      <c r="H365" s="832" t="s">
        <v>608</v>
      </c>
      <c r="I365" s="832" t="s">
        <v>1308</v>
      </c>
      <c r="J365" s="832" t="s">
        <v>1309</v>
      </c>
      <c r="K365" s="832" t="s">
        <v>1310</v>
      </c>
      <c r="L365" s="835">
        <v>184.74</v>
      </c>
      <c r="M365" s="835">
        <v>1108.44</v>
      </c>
      <c r="N365" s="832">
        <v>6</v>
      </c>
      <c r="O365" s="836">
        <v>3</v>
      </c>
      <c r="P365" s="835">
        <v>738.96</v>
      </c>
      <c r="Q365" s="837">
        <v>0.66666666666666663</v>
      </c>
      <c r="R365" s="832">
        <v>4</v>
      </c>
      <c r="S365" s="837">
        <v>0.66666666666666663</v>
      </c>
      <c r="T365" s="836">
        <v>2</v>
      </c>
      <c r="U365" s="838">
        <v>0.66666666666666663</v>
      </c>
    </row>
    <row r="366" spans="1:21" ht="14.4" customHeight="1" x14ac:dyDescent="0.3">
      <c r="A366" s="831">
        <v>50</v>
      </c>
      <c r="B366" s="832" t="s">
        <v>1587</v>
      </c>
      <c r="C366" s="832" t="s">
        <v>1593</v>
      </c>
      <c r="D366" s="833" t="s">
        <v>2222</v>
      </c>
      <c r="E366" s="834" t="s">
        <v>1602</v>
      </c>
      <c r="F366" s="832" t="s">
        <v>1588</v>
      </c>
      <c r="G366" s="832" t="s">
        <v>1643</v>
      </c>
      <c r="H366" s="832" t="s">
        <v>608</v>
      </c>
      <c r="I366" s="832" t="s">
        <v>1753</v>
      </c>
      <c r="J366" s="832" t="s">
        <v>1645</v>
      </c>
      <c r="K366" s="832" t="s">
        <v>1754</v>
      </c>
      <c r="L366" s="835">
        <v>120.61</v>
      </c>
      <c r="M366" s="835">
        <v>361.83</v>
      </c>
      <c r="N366" s="832">
        <v>3</v>
      </c>
      <c r="O366" s="836">
        <v>1.5</v>
      </c>
      <c r="P366" s="835">
        <v>120.61</v>
      </c>
      <c r="Q366" s="837">
        <v>0.33333333333333337</v>
      </c>
      <c r="R366" s="832">
        <v>1</v>
      </c>
      <c r="S366" s="837">
        <v>0.33333333333333331</v>
      </c>
      <c r="T366" s="836">
        <v>0.5</v>
      </c>
      <c r="U366" s="838">
        <v>0.33333333333333331</v>
      </c>
    </row>
    <row r="367" spans="1:21" ht="14.4" customHeight="1" x14ac:dyDescent="0.3">
      <c r="A367" s="831">
        <v>50</v>
      </c>
      <c r="B367" s="832" t="s">
        <v>1587</v>
      </c>
      <c r="C367" s="832" t="s">
        <v>1593</v>
      </c>
      <c r="D367" s="833" t="s">
        <v>2222</v>
      </c>
      <c r="E367" s="834" t="s">
        <v>1602</v>
      </c>
      <c r="F367" s="832" t="s">
        <v>1588</v>
      </c>
      <c r="G367" s="832" t="s">
        <v>1755</v>
      </c>
      <c r="H367" s="832" t="s">
        <v>608</v>
      </c>
      <c r="I367" s="832" t="s">
        <v>2192</v>
      </c>
      <c r="J367" s="832" t="s">
        <v>886</v>
      </c>
      <c r="K367" s="832" t="s">
        <v>2193</v>
      </c>
      <c r="L367" s="835">
        <v>0</v>
      </c>
      <c r="M367" s="835">
        <v>0</v>
      </c>
      <c r="N367" s="832">
        <v>1</v>
      </c>
      <c r="O367" s="836">
        <v>0.5</v>
      </c>
      <c r="P367" s="835"/>
      <c r="Q367" s="837"/>
      <c r="R367" s="832"/>
      <c r="S367" s="837">
        <v>0</v>
      </c>
      <c r="T367" s="836"/>
      <c r="U367" s="838">
        <v>0</v>
      </c>
    </row>
    <row r="368" spans="1:21" ht="14.4" customHeight="1" x14ac:dyDescent="0.3">
      <c r="A368" s="831">
        <v>50</v>
      </c>
      <c r="B368" s="832" t="s">
        <v>1587</v>
      </c>
      <c r="C368" s="832" t="s">
        <v>1593</v>
      </c>
      <c r="D368" s="833" t="s">
        <v>2222</v>
      </c>
      <c r="E368" s="834" t="s">
        <v>1602</v>
      </c>
      <c r="F368" s="832" t="s">
        <v>1588</v>
      </c>
      <c r="G368" s="832" t="s">
        <v>1834</v>
      </c>
      <c r="H368" s="832" t="s">
        <v>608</v>
      </c>
      <c r="I368" s="832" t="s">
        <v>2194</v>
      </c>
      <c r="J368" s="832" t="s">
        <v>1836</v>
      </c>
      <c r="K368" s="832" t="s">
        <v>2195</v>
      </c>
      <c r="L368" s="835">
        <v>109.17</v>
      </c>
      <c r="M368" s="835">
        <v>109.17</v>
      </c>
      <c r="N368" s="832">
        <v>1</v>
      </c>
      <c r="O368" s="836">
        <v>0.5</v>
      </c>
      <c r="P368" s="835"/>
      <c r="Q368" s="837">
        <v>0</v>
      </c>
      <c r="R368" s="832"/>
      <c r="S368" s="837">
        <v>0</v>
      </c>
      <c r="T368" s="836"/>
      <c r="U368" s="838">
        <v>0</v>
      </c>
    </row>
    <row r="369" spans="1:21" ht="14.4" customHeight="1" x14ac:dyDescent="0.3">
      <c r="A369" s="831">
        <v>50</v>
      </c>
      <c r="B369" s="832" t="s">
        <v>1587</v>
      </c>
      <c r="C369" s="832" t="s">
        <v>1593</v>
      </c>
      <c r="D369" s="833" t="s">
        <v>2222</v>
      </c>
      <c r="E369" s="834" t="s">
        <v>1602</v>
      </c>
      <c r="F369" s="832" t="s">
        <v>1588</v>
      </c>
      <c r="G369" s="832" t="s">
        <v>1834</v>
      </c>
      <c r="H369" s="832" t="s">
        <v>577</v>
      </c>
      <c r="I369" s="832" t="s">
        <v>2196</v>
      </c>
      <c r="J369" s="832" t="s">
        <v>2197</v>
      </c>
      <c r="K369" s="832" t="s">
        <v>2198</v>
      </c>
      <c r="L369" s="835">
        <v>181.45</v>
      </c>
      <c r="M369" s="835">
        <v>181.45</v>
      </c>
      <c r="N369" s="832">
        <v>1</v>
      </c>
      <c r="O369" s="836">
        <v>0.5</v>
      </c>
      <c r="P369" s="835">
        <v>181.45</v>
      </c>
      <c r="Q369" s="837">
        <v>1</v>
      </c>
      <c r="R369" s="832">
        <v>1</v>
      </c>
      <c r="S369" s="837">
        <v>1</v>
      </c>
      <c r="T369" s="836">
        <v>0.5</v>
      </c>
      <c r="U369" s="838">
        <v>1</v>
      </c>
    </row>
    <row r="370" spans="1:21" ht="14.4" customHeight="1" x14ac:dyDescent="0.3">
      <c r="A370" s="831">
        <v>50</v>
      </c>
      <c r="B370" s="832" t="s">
        <v>1587</v>
      </c>
      <c r="C370" s="832" t="s">
        <v>1593</v>
      </c>
      <c r="D370" s="833" t="s">
        <v>2222</v>
      </c>
      <c r="E370" s="834" t="s">
        <v>1602</v>
      </c>
      <c r="F370" s="832" t="s">
        <v>1588</v>
      </c>
      <c r="G370" s="832" t="s">
        <v>1842</v>
      </c>
      <c r="H370" s="832" t="s">
        <v>608</v>
      </c>
      <c r="I370" s="832" t="s">
        <v>2199</v>
      </c>
      <c r="J370" s="832" t="s">
        <v>1408</v>
      </c>
      <c r="K370" s="832" t="s">
        <v>2200</v>
      </c>
      <c r="L370" s="835">
        <v>225.06</v>
      </c>
      <c r="M370" s="835">
        <v>450.12</v>
      </c>
      <c r="N370" s="832">
        <v>2</v>
      </c>
      <c r="O370" s="836">
        <v>0.5</v>
      </c>
      <c r="P370" s="835">
        <v>450.12</v>
      </c>
      <c r="Q370" s="837">
        <v>1</v>
      </c>
      <c r="R370" s="832">
        <v>2</v>
      </c>
      <c r="S370" s="837">
        <v>1</v>
      </c>
      <c r="T370" s="836">
        <v>0.5</v>
      </c>
      <c r="U370" s="838">
        <v>1</v>
      </c>
    </row>
    <row r="371" spans="1:21" ht="14.4" customHeight="1" x14ac:dyDescent="0.3">
      <c r="A371" s="831">
        <v>50</v>
      </c>
      <c r="B371" s="832" t="s">
        <v>1587</v>
      </c>
      <c r="C371" s="832" t="s">
        <v>1593</v>
      </c>
      <c r="D371" s="833" t="s">
        <v>2222</v>
      </c>
      <c r="E371" s="834" t="s">
        <v>1602</v>
      </c>
      <c r="F371" s="832" t="s">
        <v>1588</v>
      </c>
      <c r="G371" s="832" t="s">
        <v>1756</v>
      </c>
      <c r="H371" s="832" t="s">
        <v>608</v>
      </c>
      <c r="I371" s="832" t="s">
        <v>1523</v>
      </c>
      <c r="J371" s="832" t="s">
        <v>1524</v>
      </c>
      <c r="K371" s="832" t="s">
        <v>1525</v>
      </c>
      <c r="L371" s="835">
        <v>84.18</v>
      </c>
      <c r="M371" s="835">
        <v>84.18</v>
      </c>
      <c r="N371" s="832">
        <v>1</v>
      </c>
      <c r="O371" s="836">
        <v>0.5</v>
      </c>
      <c r="P371" s="835">
        <v>84.18</v>
      </c>
      <c r="Q371" s="837">
        <v>1</v>
      </c>
      <c r="R371" s="832">
        <v>1</v>
      </c>
      <c r="S371" s="837">
        <v>1</v>
      </c>
      <c r="T371" s="836">
        <v>0.5</v>
      </c>
      <c r="U371" s="838">
        <v>1</v>
      </c>
    </row>
    <row r="372" spans="1:21" ht="14.4" customHeight="1" x14ac:dyDescent="0.3">
      <c r="A372" s="831">
        <v>50</v>
      </c>
      <c r="B372" s="832" t="s">
        <v>1587</v>
      </c>
      <c r="C372" s="832" t="s">
        <v>1593</v>
      </c>
      <c r="D372" s="833" t="s">
        <v>2222</v>
      </c>
      <c r="E372" s="834" t="s">
        <v>1602</v>
      </c>
      <c r="F372" s="832" t="s">
        <v>1588</v>
      </c>
      <c r="G372" s="832" t="s">
        <v>1756</v>
      </c>
      <c r="H372" s="832" t="s">
        <v>608</v>
      </c>
      <c r="I372" s="832" t="s">
        <v>2201</v>
      </c>
      <c r="J372" s="832" t="s">
        <v>1404</v>
      </c>
      <c r="K372" s="832" t="s">
        <v>2202</v>
      </c>
      <c r="L372" s="835">
        <v>63.14</v>
      </c>
      <c r="M372" s="835">
        <v>63.14</v>
      </c>
      <c r="N372" s="832">
        <v>1</v>
      </c>
      <c r="O372" s="836">
        <v>0.5</v>
      </c>
      <c r="P372" s="835">
        <v>63.14</v>
      </c>
      <c r="Q372" s="837">
        <v>1</v>
      </c>
      <c r="R372" s="832">
        <v>1</v>
      </c>
      <c r="S372" s="837">
        <v>1</v>
      </c>
      <c r="T372" s="836">
        <v>0.5</v>
      </c>
      <c r="U372" s="838">
        <v>1</v>
      </c>
    </row>
    <row r="373" spans="1:21" ht="14.4" customHeight="1" x14ac:dyDescent="0.3">
      <c r="A373" s="831">
        <v>50</v>
      </c>
      <c r="B373" s="832" t="s">
        <v>1587</v>
      </c>
      <c r="C373" s="832" t="s">
        <v>1593</v>
      </c>
      <c r="D373" s="833" t="s">
        <v>2222</v>
      </c>
      <c r="E373" s="834" t="s">
        <v>1598</v>
      </c>
      <c r="F373" s="832" t="s">
        <v>1588</v>
      </c>
      <c r="G373" s="832" t="s">
        <v>1621</v>
      </c>
      <c r="H373" s="832" t="s">
        <v>608</v>
      </c>
      <c r="I373" s="832" t="s">
        <v>1333</v>
      </c>
      <c r="J373" s="832" t="s">
        <v>677</v>
      </c>
      <c r="K373" s="832" t="s">
        <v>1334</v>
      </c>
      <c r="L373" s="835">
        <v>80.010000000000005</v>
      </c>
      <c r="M373" s="835">
        <v>160.02000000000001</v>
      </c>
      <c r="N373" s="832">
        <v>2</v>
      </c>
      <c r="O373" s="836">
        <v>1</v>
      </c>
      <c r="P373" s="835">
        <v>80.010000000000005</v>
      </c>
      <c r="Q373" s="837">
        <v>0.5</v>
      </c>
      <c r="R373" s="832">
        <v>1</v>
      </c>
      <c r="S373" s="837">
        <v>0.5</v>
      </c>
      <c r="T373" s="836">
        <v>0.5</v>
      </c>
      <c r="U373" s="838">
        <v>0.5</v>
      </c>
    </row>
    <row r="374" spans="1:21" ht="14.4" customHeight="1" x14ac:dyDescent="0.3">
      <c r="A374" s="831">
        <v>50</v>
      </c>
      <c r="B374" s="832" t="s">
        <v>1587</v>
      </c>
      <c r="C374" s="832" t="s">
        <v>1593</v>
      </c>
      <c r="D374" s="833" t="s">
        <v>2222</v>
      </c>
      <c r="E374" s="834" t="s">
        <v>1598</v>
      </c>
      <c r="F374" s="832" t="s">
        <v>1588</v>
      </c>
      <c r="G374" s="832" t="s">
        <v>1622</v>
      </c>
      <c r="H374" s="832" t="s">
        <v>608</v>
      </c>
      <c r="I374" s="832" t="s">
        <v>1512</v>
      </c>
      <c r="J374" s="832" t="s">
        <v>1513</v>
      </c>
      <c r="K374" s="832" t="s">
        <v>1514</v>
      </c>
      <c r="L374" s="835">
        <v>278.63</v>
      </c>
      <c r="M374" s="835">
        <v>278.63</v>
      </c>
      <c r="N374" s="832">
        <v>1</v>
      </c>
      <c r="O374" s="836">
        <v>1</v>
      </c>
      <c r="P374" s="835"/>
      <c r="Q374" s="837">
        <v>0</v>
      </c>
      <c r="R374" s="832"/>
      <c r="S374" s="837">
        <v>0</v>
      </c>
      <c r="T374" s="836"/>
      <c r="U374" s="838">
        <v>0</v>
      </c>
    </row>
    <row r="375" spans="1:21" ht="14.4" customHeight="1" x14ac:dyDescent="0.3">
      <c r="A375" s="831">
        <v>50</v>
      </c>
      <c r="B375" s="832" t="s">
        <v>1587</v>
      </c>
      <c r="C375" s="832" t="s">
        <v>1593</v>
      </c>
      <c r="D375" s="833" t="s">
        <v>2222</v>
      </c>
      <c r="E375" s="834" t="s">
        <v>1598</v>
      </c>
      <c r="F375" s="832" t="s">
        <v>1588</v>
      </c>
      <c r="G375" s="832" t="s">
        <v>1622</v>
      </c>
      <c r="H375" s="832" t="s">
        <v>577</v>
      </c>
      <c r="I375" s="832" t="s">
        <v>2203</v>
      </c>
      <c r="J375" s="832" t="s">
        <v>2204</v>
      </c>
      <c r="K375" s="832" t="s">
        <v>1624</v>
      </c>
      <c r="L375" s="835">
        <v>143.35</v>
      </c>
      <c r="M375" s="835">
        <v>143.35</v>
      </c>
      <c r="N375" s="832">
        <v>1</v>
      </c>
      <c r="O375" s="836">
        <v>0.5</v>
      </c>
      <c r="P375" s="835"/>
      <c r="Q375" s="837">
        <v>0</v>
      </c>
      <c r="R375" s="832"/>
      <c r="S375" s="837">
        <v>0</v>
      </c>
      <c r="T375" s="836"/>
      <c r="U375" s="838">
        <v>0</v>
      </c>
    </row>
    <row r="376" spans="1:21" ht="14.4" customHeight="1" x14ac:dyDescent="0.3">
      <c r="A376" s="831">
        <v>50</v>
      </c>
      <c r="B376" s="832" t="s">
        <v>1587</v>
      </c>
      <c r="C376" s="832" t="s">
        <v>1593</v>
      </c>
      <c r="D376" s="833" t="s">
        <v>2222</v>
      </c>
      <c r="E376" s="834" t="s">
        <v>1598</v>
      </c>
      <c r="F376" s="832" t="s">
        <v>1588</v>
      </c>
      <c r="G376" s="832" t="s">
        <v>1680</v>
      </c>
      <c r="H376" s="832" t="s">
        <v>577</v>
      </c>
      <c r="I376" s="832" t="s">
        <v>1775</v>
      </c>
      <c r="J376" s="832" t="s">
        <v>1776</v>
      </c>
      <c r="K376" s="832" t="s">
        <v>1777</v>
      </c>
      <c r="L376" s="835">
        <v>42.51</v>
      </c>
      <c r="M376" s="835">
        <v>85.02</v>
      </c>
      <c r="N376" s="832">
        <v>2</v>
      </c>
      <c r="O376" s="836">
        <v>1</v>
      </c>
      <c r="P376" s="835">
        <v>85.02</v>
      </c>
      <c r="Q376" s="837">
        <v>1</v>
      </c>
      <c r="R376" s="832">
        <v>2</v>
      </c>
      <c r="S376" s="837">
        <v>1</v>
      </c>
      <c r="T376" s="836">
        <v>1</v>
      </c>
      <c r="U376" s="838">
        <v>1</v>
      </c>
    </row>
    <row r="377" spans="1:21" ht="14.4" customHeight="1" x14ac:dyDescent="0.3">
      <c r="A377" s="831">
        <v>50</v>
      </c>
      <c r="B377" s="832" t="s">
        <v>1587</v>
      </c>
      <c r="C377" s="832" t="s">
        <v>1593</v>
      </c>
      <c r="D377" s="833" t="s">
        <v>2222</v>
      </c>
      <c r="E377" s="834" t="s">
        <v>1598</v>
      </c>
      <c r="F377" s="832" t="s">
        <v>1588</v>
      </c>
      <c r="G377" s="832" t="s">
        <v>2167</v>
      </c>
      <c r="H377" s="832" t="s">
        <v>577</v>
      </c>
      <c r="I377" s="832" t="s">
        <v>2168</v>
      </c>
      <c r="J377" s="832" t="s">
        <v>767</v>
      </c>
      <c r="K377" s="832" t="s">
        <v>2169</v>
      </c>
      <c r="L377" s="835">
        <v>45.03</v>
      </c>
      <c r="M377" s="835">
        <v>45.03</v>
      </c>
      <c r="N377" s="832">
        <v>1</v>
      </c>
      <c r="O377" s="836">
        <v>0.5</v>
      </c>
      <c r="P377" s="835">
        <v>45.03</v>
      </c>
      <c r="Q377" s="837">
        <v>1</v>
      </c>
      <c r="R377" s="832">
        <v>1</v>
      </c>
      <c r="S377" s="837">
        <v>1</v>
      </c>
      <c r="T377" s="836">
        <v>0.5</v>
      </c>
      <c r="U377" s="838">
        <v>1</v>
      </c>
    </row>
    <row r="378" spans="1:21" ht="14.4" customHeight="1" x14ac:dyDescent="0.3">
      <c r="A378" s="831">
        <v>50</v>
      </c>
      <c r="B378" s="832" t="s">
        <v>1587</v>
      </c>
      <c r="C378" s="832" t="s">
        <v>1593</v>
      </c>
      <c r="D378" s="833" t="s">
        <v>2222</v>
      </c>
      <c r="E378" s="834" t="s">
        <v>1598</v>
      </c>
      <c r="F378" s="832" t="s">
        <v>1588</v>
      </c>
      <c r="G378" s="832" t="s">
        <v>1629</v>
      </c>
      <c r="H378" s="832" t="s">
        <v>577</v>
      </c>
      <c r="I378" s="832" t="s">
        <v>2205</v>
      </c>
      <c r="J378" s="832" t="s">
        <v>2206</v>
      </c>
      <c r="K378" s="832" t="s">
        <v>2207</v>
      </c>
      <c r="L378" s="835">
        <v>300.33</v>
      </c>
      <c r="M378" s="835">
        <v>300.33</v>
      </c>
      <c r="N378" s="832">
        <v>1</v>
      </c>
      <c r="O378" s="836">
        <v>0.5</v>
      </c>
      <c r="P378" s="835">
        <v>300.33</v>
      </c>
      <c r="Q378" s="837">
        <v>1</v>
      </c>
      <c r="R378" s="832">
        <v>1</v>
      </c>
      <c r="S378" s="837">
        <v>1</v>
      </c>
      <c r="T378" s="836">
        <v>0.5</v>
      </c>
      <c r="U378" s="838">
        <v>1</v>
      </c>
    </row>
    <row r="379" spans="1:21" ht="14.4" customHeight="1" x14ac:dyDescent="0.3">
      <c r="A379" s="831">
        <v>50</v>
      </c>
      <c r="B379" s="832" t="s">
        <v>1587</v>
      </c>
      <c r="C379" s="832" t="s">
        <v>1593</v>
      </c>
      <c r="D379" s="833" t="s">
        <v>2222</v>
      </c>
      <c r="E379" s="834" t="s">
        <v>1598</v>
      </c>
      <c r="F379" s="832" t="s">
        <v>1588</v>
      </c>
      <c r="G379" s="832" t="s">
        <v>1630</v>
      </c>
      <c r="H379" s="832" t="s">
        <v>577</v>
      </c>
      <c r="I379" s="832" t="s">
        <v>2208</v>
      </c>
      <c r="J379" s="832" t="s">
        <v>735</v>
      </c>
      <c r="K379" s="832" t="s">
        <v>2209</v>
      </c>
      <c r="L379" s="835">
        <v>26.37</v>
      </c>
      <c r="M379" s="835">
        <v>26.37</v>
      </c>
      <c r="N379" s="832">
        <v>1</v>
      </c>
      <c r="O379" s="836">
        <v>0.5</v>
      </c>
      <c r="P379" s="835"/>
      <c r="Q379" s="837">
        <v>0</v>
      </c>
      <c r="R379" s="832"/>
      <c r="S379" s="837">
        <v>0</v>
      </c>
      <c r="T379" s="836"/>
      <c r="U379" s="838">
        <v>0</v>
      </c>
    </row>
    <row r="380" spans="1:21" ht="14.4" customHeight="1" x14ac:dyDescent="0.3">
      <c r="A380" s="831">
        <v>50</v>
      </c>
      <c r="B380" s="832" t="s">
        <v>1587</v>
      </c>
      <c r="C380" s="832" t="s">
        <v>1593</v>
      </c>
      <c r="D380" s="833" t="s">
        <v>2222</v>
      </c>
      <c r="E380" s="834" t="s">
        <v>1598</v>
      </c>
      <c r="F380" s="832" t="s">
        <v>1588</v>
      </c>
      <c r="G380" s="832" t="s">
        <v>1630</v>
      </c>
      <c r="H380" s="832" t="s">
        <v>577</v>
      </c>
      <c r="I380" s="832" t="s">
        <v>1689</v>
      </c>
      <c r="J380" s="832" t="s">
        <v>628</v>
      </c>
      <c r="K380" s="832" t="s">
        <v>1690</v>
      </c>
      <c r="L380" s="835">
        <v>58.62</v>
      </c>
      <c r="M380" s="835">
        <v>117.24</v>
      </c>
      <c r="N380" s="832">
        <v>2</v>
      </c>
      <c r="O380" s="836">
        <v>1</v>
      </c>
      <c r="P380" s="835">
        <v>58.62</v>
      </c>
      <c r="Q380" s="837">
        <v>0.5</v>
      </c>
      <c r="R380" s="832">
        <v>1</v>
      </c>
      <c r="S380" s="837">
        <v>0.5</v>
      </c>
      <c r="T380" s="836">
        <v>0.5</v>
      </c>
      <c r="U380" s="838">
        <v>0.5</v>
      </c>
    </row>
    <row r="381" spans="1:21" ht="14.4" customHeight="1" x14ac:dyDescent="0.3">
      <c r="A381" s="831">
        <v>50</v>
      </c>
      <c r="B381" s="832" t="s">
        <v>1587</v>
      </c>
      <c r="C381" s="832" t="s">
        <v>1593</v>
      </c>
      <c r="D381" s="833" t="s">
        <v>2222</v>
      </c>
      <c r="E381" s="834" t="s">
        <v>1598</v>
      </c>
      <c r="F381" s="832" t="s">
        <v>1588</v>
      </c>
      <c r="G381" s="832" t="s">
        <v>1714</v>
      </c>
      <c r="H381" s="832" t="s">
        <v>608</v>
      </c>
      <c r="I381" s="832" t="s">
        <v>2069</v>
      </c>
      <c r="J381" s="832" t="s">
        <v>823</v>
      </c>
      <c r="K381" s="832" t="s">
        <v>1505</v>
      </c>
      <c r="L381" s="835">
        <v>47.7</v>
      </c>
      <c r="M381" s="835">
        <v>47.7</v>
      </c>
      <c r="N381" s="832">
        <v>1</v>
      </c>
      <c r="O381" s="836">
        <v>0.5</v>
      </c>
      <c r="P381" s="835">
        <v>47.7</v>
      </c>
      <c r="Q381" s="837">
        <v>1</v>
      </c>
      <c r="R381" s="832">
        <v>1</v>
      </c>
      <c r="S381" s="837">
        <v>1</v>
      </c>
      <c r="T381" s="836">
        <v>0.5</v>
      </c>
      <c r="U381" s="838">
        <v>1</v>
      </c>
    </row>
    <row r="382" spans="1:21" ht="14.4" customHeight="1" x14ac:dyDescent="0.3">
      <c r="A382" s="831">
        <v>50</v>
      </c>
      <c r="B382" s="832" t="s">
        <v>1587</v>
      </c>
      <c r="C382" s="832" t="s">
        <v>1593</v>
      </c>
      <c r="D382" s="833" t="s">
        <v>2222</v>
      </c>
      <c r="E382" s="834" t="s">
        <v>1598</v>
      </c>
      <c r="F382" s="832" t="s">
        <v>1588</v>
      </c>
      <c r="G382" s="832" t="s">
        <v>1614</v>
      </c>
      <c r="H382" s="832" t="s">
        <v>608</v>
      </c>
      <c r="I382" s="832" t="s">
        <v>1615</v>
      </c>
      <c r="J382" s="832" t="s">
        <v>1372</v>
      </c>
      <c r="K382" s="832" t="s">
        <v>1616</v>
      </c>
      <c r="L382" s="835">
        <v>10.34</v>
      </c>
      <c r="M382" s="835">
        <v>10.34</v>
      </c>
      <c r="N382" s="832">
        <v>1</v>
      </c>
      <c r="O382" s="836">
        <v>1</v>
      </c>
      <c r="P382" s="835">
        <v>10.34</v>
      </c>
      <c r="Q382" s="837">
        <v>1</v>
      </c>
      <c r="R382" s="832">
        <v>1</v>
      </c>
      <c r="S382" s="837">
        <v>1</v>
      </c>
      <c r="T382" s="836">
        <v>1</v>
      </c>
      <c r="U382" s="838">
        <v>1</v>
      </c>
    </row>
    <row r="383" spans="1:21" ht="14.4" customHeight="1" x14ac:dyDescent="0.3">
      <c r="A383" s="831">
        <v>50</v>
      </c>
      <c r="B383" s="832" t="s">
        <v>1587</v>
      </c>
      <c r="C383" s="832" t="s">
        <v>1593</v>
      </c>
      <c r="D383" s="833" t="s">
        <v>2222</v>
      </c>
      <c r="E383" s="834" t="s">
        <v>1598</v>
      </c>
      <c r="F383" s="832" t="s">
        <v>1588</v>
      </c>
      <c r="G383" s="832" t="s">
        <v>1614</v>
      </c>
      <c r="H383" s="832" t="s">
        <v>608</v>
      </c>
      <c r="I383" s="832" t="s">
        <v>1374</v>
      </c>
      <c r="J383" s="832" t="s">
        <v>1372</v>
      </c>
      <c r="K383" s="832" t="s">
        <v>1375</v>
      </c>
      <c r="L383" s="835">
        <v>47.7</v>
      </c>
      <c r="M383" s="835">
        <v>47.7</v>
      </c>
      <c r="N383" s="832">
        <v>1</v>
      </c>
      <c r="O383" s="836">
        <v>0.5</v>
      </c>
      <c r="P383" s="835"/>
      <c r="Q383" s="837">
        <v>0</v>
      </c>
      <c r="R383" s="832"/>
      <c r="S383" s="837">
        <v>0</v>
      </c>
      <c r="T383" s="836"/>
      <c r="U383" s="838">
        <v>0</v>
      </c>
    </row>
    <row r="384" spans="1:21" ht="14.4" customHeight="1" x14ac:dyDescent="0.3">
      <c r="A384" s="831">
        <v>50</v>
      </c>
      <c r="B384" s="832" t="s">
        <v>1587</v>
      </c>
      <c r="C384" s="832" t="s">
        <v>1593</v>
      </c>
      <c r="D384" s="833" t="s">
        <v>2222</v>
      </c>
      <c r="E384" s="834" t="s">
        <v>1598</v>
      </c>
      <c r="F384" s="832" t="s">
        <v>1588</v>
      </c>
      <c r="G384" s="832" t="s">
        <v>1973</v>
      </c>
      <c r="H384" s="832" t="s">
        <v>577</v>
      </c>
      <c r="I384" s="832" t="s">
        <v>2210</v>
      </c>
      <c r="J384" s="832" t="s">
        <v>1975</v>
      </c>
      <c r="K384" s="832" t="s">
        <v>1624</v>
      </c>
      <c r="L384" s="835">
        <v>220.53</v>
      </c>
      <c r="M384" s="835">
        <v>220.53</v>
      </c>
      <c r="N384" s="832">
        <v>1</v>
      </c>
      <c r="O384" s="836">
        <v>0.5</v>
      </c>
      <c r="P384" s="835">
        <v>220.53</v>
      </c>
      <c r="Q384" s="837">
        <v>1</v>
      </c>
      <c r="R384" s="832">
        <v>1</v>
      </c>
      <c r="S384" s="837">
        <v>1</v>
      </c>
      <c r="T384" s="836">
        <v>0.5</v>
      </c>
      <c r="U384" s="838">
        <v>1</v>
      </c>
    </row>
    <row r="385" spans="1:21" ht="14.4" customHeight="1" x14ac:dyDescent="0.3">
      <c r="A385" s="831">
        <v>50</v>
      </c>
      <c r="B385" s="832" t="s">
        <v>1587</v>
      </c>
      <c r="C385" s="832" t="s">
        <v>1593</v>
      </c>
      <c r="D385" s="833" t="s">
        <v>2222</v>
      </c>
      <c r="E385" s="834" t="s">
        <v>1598</v>
      </c>
      <c r="F385" s="832" t="s">
        <v>1588</v>
      </c>
      <c r="G385" s="832" t="s">
        <v>1980</v>
      </c>
      <c r="H385" s="832" t="s">
        <v>577</v>
      </c>
      <c r="I385" s="832" t="s">
        <v>1981</v>
      </c>
      <c r="J385" s="832" t="s">
        <v>843</v>
      </c>
      <c r="K385" s="832" t="s">
        <v>1982</v>
      </c>
      <c r="L385" s="835">
        <v>128.69999999999999</v>
      </c>
      <c r="M385" s="835">
        <v>128.69999999999999</v>
      </c>
      <c r="N385" s="832">
        <v>1</v>
      </c>
      <c r="O385" s="836">
        <v>0.5</v>
      </c>
      <c r="P385" s="835">
        <v>128.69999999999999</v>
      </c>
      <c r="Q385" s="837">
        <v>1</v>
      </c>
      <c r="R385" s="832">
        <v>1</v>
      </c>
      <c r="S385" s="837">
        <v>1</v>
      </c>
      <c r="T385" s="836">
        <v>0.5</v>
      </c>
      <c r="U385" s="838">
        <v>1</v>
      </c>
    </row>
    <row r="386" spans="1:21" ht="14.4" customHeight="1" x14ac:dyDescent="0.3">
      <c r="A386" s="831">
        <v>50</v>
      </c>
      <c r="B386" s="832" t="s">
        <v>1587</v>
      </c>
      <c r="C386" s="832" t="s">
        <v>1593</v>
      </c>
      <c r="D386" s="833" t="s">
        <v>2222</v>
      </c>
      <c r="E386" s="834" t="s">
        <v>1598</v>
      </c>
      <c r="F386" s="832" t="s">
        <v>1588</v>
      </c>
      <c r="G386" s="832" t="s">
        <v>1788</v>
      </c>
      <c r="H386" s="832" t="s">
        <v>577</v>
      </c>
      <c r="I386" s="832" t="s">
        <v>1789</v>
      </c>
      <c r="J386" s="832" t="s">
        <v>879</v>
      </c>
      <c r="K386" s="832" t="s">
        <v>1790</v>
      </c>
      <c r="L386" s="835">
        <v>42.08</v>
      </c>
      <c r="M386" s="835">
        <v>42.08</v>
      </c>
      <c r="N386" s="832">
        <v>1</v>
      </c>
      <c r="O386" s="836">
        <v>0.5</v>
      </c>
      <c r="P386" s="835">
        <v>42.08</v>
      </c>
      <c r="Q386" s="837">
        <v>1</v>
      </c>
      <c r="R386" s="832">
        <v>1</v>
      </c>
      <c r="S386" s="837">
        <v>1</v>
      </c>
      <c r="T386" s="836">
        <v>0.5</v>
      </c>
      <c r="U386" s="838">
        <v>1</v>
      </c>
    </row>
    <row r="387" spans="1:21" ht="14.4" customHeight="1" x14ac:dyDescent="0.3">
      <c r="A387" s="831">
        <v>50</v>
      </c>
      <c r="B387" s="832" t="s">
        <v>1587</v>
      </c>
      <c r="C387" s="832" t="s">
        <v>1593</v>
      </c>
      <c r="D387" s="833" t="s">
        <v>2222</v>
      </c>
      <c r="E387" s="834" t="s">
        <v>1598</v>
      </c>
      <c r="F387" s="832" t="s">
        <v>1588</v>
      </c>
      <c r="G387" s="832" t="s">
        <v>1643</v>
      </c>
      <c r="H387" s="832" t="s">
        <v>577</v>
      </c>
      <c r="I387" s="832" t="s">
        <v>1644</v>
      </c>
      <c r="J387" s="832" t="s">
        <v>1645</v>
      </c>
      <c r="K387" s="832" t="s">
        <v>1646</v>
      </c>
      <c r="L387" s="835">
        <v>184.74</v>
      </c>
      <c r="M387" s="835">
        <v>184.74</v>
      </c>
      <c r="N387" s="832">
        <v>1</v>
      </c>
      <c r="O387" s="836">
        <v>1</v>
      </c>
      <c r="P387" s="835">
        <v>184.74</v>
      </c>
      <c r="Q387" s="837">
        <v>1</v>
      </c>
      <c r="R387" s="832">
        <v>1</v>
      </c>
      <c r="S387" s="837">
        <v>1</v>
      </c>
      <c r="T387" s="836">
        <v>1</v>
      </c>
      <c r="U387" s="838">
        <v>1</v>
      </c>
    </row>
    <row r="388" spans="1:21" ht="14.4" customHeight="1" x14ac:dyDescent="0.3">
      <c r="A388" s="831">
        <v>50</v>
      </c>
      <c r="B388" s="832" t="s">
        <v>1587</v>
      </c>
      <c r="C388" s="832" t="s">
        <v>1593</v>
      </c>
      <c r="D388" s="833" t="s">
        <v>2222</v>
      </c>
      <c r="E388" s="834" t="s">
        <v>1598</v>
      </c>
      <c r="F388" s="832" t="s">
        <v>1588</v>
      </c>
      <c r="G388" s="832" t="s">
        <v>1842</v>
      </c>
      <c r="H388" s="832" t="s">
        <v>577</v>
      </c>
      <c r="I388" s="832" t="s">
        <v>2211</v>
      </c>
      <c r="J388" s="832" t="s">
        <v>2212</v>
      </c>
      <c r="K388" s="832" t="s">
        <v>2213</v>
      </c>
      <c r="L388" s="835">
        <v>154.36000000000001</v>
      </c>
      <c r="M388" s="835">
        <v>154.36000000000001</v>
      </c>
      <c r="N388" s="832">
        <v>1</v>
      </c>
      <c r="O388" s="836">
        <v>0.5</v>
      </c>
      <c r="P388" s="835"/>
      <c r="Q388" s="837">
        <v>0</v>
      </c>
      <c r="R388" s="832"/>
      <c r="S388" s="837">
        <v>0</v>
      </c>
      <c r="T388" s="836"/>
      <c r="U388" s="838">
        <v>0</v>
      </c>
    </row>
    <row r="389" spans="1:21" ht="14.4" customHeight="1" x14ac:dyDescent="0.3">
      <c r="A389" s="831">
        <v>50</v>
      </c>
      <c r="B389" s="832" t="s">
        <v>1587</v>
      </c>
      <c r="C389" s="832" t="s">
        <v>1593</v>
      </c>
      <c r="D389" s="833" t="s">
        <v>2222</v>
      </c>
      <c r="E389" s="834" t="s">
        <v>1599</v>
      </c>
      <c r="F389" s="832" t="s">
        <v>1588</v>
      </c>
      <c r="G389" s="832" t="s">
        <v>1728</v>
      </c>
      <c r="H389" s="832" t="s">
        <v>577</v>
      </c>
      <c r="I389" s="832" t="s">
        <v>1729</v>
      </c>
      <c r="J389" s="832" t="s">
        <v>1730</v>
      </c>
      <c r="K389" s="832" t="s">
        <v>1731</v>
      </c>
      <c r="L389" s="835">
        <v>6167.15</v>
      </c>
      <c r="M389" s="835">
        <v>6167.15</v>
      </c>
      <c r="N389" s="832">
        <v>1</v>
      </c>
      <c r="O389" s="836">
        <v>1</v>
      </c>
      <c r="P389" s="835">
        <v>6167.15</v>
      </c>
      <c r="Q389" s="837">
        <v>1</v>
      </c>
      <c r="R389" s="832">
        <v>1</v>
      </c>
      <c r="S389" s="837">
        <v>1</v>
      </c>
      <c r="T389" s="836">
        <v>1</v>
      </c>
      <c r="U389" s="838">
        <v>1</v>
      </c>
    </row>
    <row r="390" spans="1:21" ht="14.4" customHeight="1" x14ac:dyDescent="0.3">
      <c r="A390" s="831">
        <v>50</v>
      </c>
      <c r="B390" s="832" t="s">
        <v>1587</v>
      </c>
      <c r="C390" s="832" t="s">
        <v>1593</v>
      </c>
      <c r="D390" s="833" t="s">
        <v>2222</v>
      </c>
      <c r="E390" s="834" t="s">
        <v>1599</v>
      </c>
      <c r="F390" s="832" t="s">
        <v>1588</v>
      </c>
      <c r="G390" s="832" t="s">
        <v>2214</v>
      </c>
      <c r="H390" s="832" t="s">
        <v>577</v>
      </c>
      <c r="I390" s="832" t="s">
        <v>2215</v>
      </c>
      <c r="J390" s="832" t="s">
        <v>2216</v>
      </c>
      <c r="K390" s="832" t="s">
        <v>2217</v>
      </c>
      <c r="L390" s="835">
        <v>93.43</v>
      </c>
      <c r="M390" s="835">
        <v>93.43</v>
      </c>
      <c r="N390" s="832">
        <v>1</v>
      </c>
      <c r="O390" s="836">
        <v>1</v>
      </c>
      <c r="P390" s="835"/>
      <c r="Q390" s="837">
        <v>0</v>
      </c>
      <c r="R390" s="832"/>
      <c r="S390" s="837">
        <v>0</v>
      </c>
      <c r="T390" s="836"/>
      <c r="U390" s="838">
        <v>0</v>
      </c>
    </row>
    <row r="391" spans="1:21" ht="14.4" customHeight="1" thickBot="1" x14ac:dyDescent="0.35">
      <c r="A391" s="839">
        <v>50</v>
      </c>
      <c r="B391" s="840" t="s">
        <v>1587</v>
      </c>
      <c r="C391" s="840" t="s">
        <v>1593</v>
      </c>
      <c r="D391" s="841" t="s">
        <v>2222</v>
      </c>
      <c r="E391" s="842" t="s">
        <v>1599</v>
      </c>
      <c r="F391" s="840" t="s">
        <v>1588</v>
      </c>
      <c r="G391" s="840" t="s">
        <v>2218</v>
      </c>
      <c r="H391" s="840" t="s">
        <v>577</v>
      </c>
      <c r="I391" s="840" t="s">
        <v>2219</v>
      </c>
      <c r="J391" s="840" t="s">
        <v>616</v>
      </c>
      <c r="K391" s="840" t="s">
        <v>2220</v>
      </c>
      <c r="L391" s="843">
        <v>0</v>
      </c>
      <c r="M391" s="843">
        <v>0</v>
      </c>
      <c r="N391" s="840">
        <v>1</v>
      </c>
      <c r="O391" s="844">
        <v>1</v>
      </c>
      <c r="P391" s="843">
        <v>0</v>
      </c>
      <c r="Q391" s="845"/>
      <c r="R391" s="840">
        <v>1</v>
      </c>
      <c r="S391" s="845">
        <v>1</v>
      </c>
      <c r="T391" s="844">
        <v>1</v>
      </c>
      <c r="U391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2224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1606</v>
      </c>
      <c r="B5" s="225">
        <v>10210.739999999998</v>
      </c>
      <c r="C5" s="830">
        <v>0.13684983782258064</v>
      </c>
      <c r="D5" s="225">
        <v>64401.99</v>
      </c>
      <c r="E5" s="830">
        <v>0.86315016217741936</v>
      </c>
      <c r="F5" s="848">
        <v>74612.73</v>
      </c>
    </row>
    <row r="6" spans="1:6" ht="14.4" customHeight="1" x14ac:dyDescent="0.3">
      <c r="A6" s="857" t="s">
        <v>1598</v>
      </c>
      <c r="B6" s="849">
        <v>1088.33</v>
      </c>
      <c r="C6" s="837">
        <v>0.66657479543338727</v>
      </c>
      <c r="D6" s="849">
        <v>544.39</v>
      </c>
      <c r="E6" s="837">
        <v>0.33342520456661279</v>
      </c>
      <c r="F6" s="850">
        <v>1632.7199999999998</v>
      </c>
    </row>
    <row r="7" spans="1:6" ht="14.4" customHeight="1" x14ac:dyDescent="0.3">
      <c r="A7" s="857" t="s">
        <v>1602</v>
      </c>
      <c r="B7" s="849">
        <v>852.2700000000001</v>
      </c>
      <c r="C7" s="837">
        <v>6.9173604832177257E-2</v>
      </c>
      <c r="D7" s="849">
        <v>11468.470000000007</v>
      </c>
      <c r="E7" s="837">
        <v>0.93082639516782273</v>
      </c>
      <c r="F7" s="850">
        <v>12320.740000000007</v>
      </c>
    </row>
    <row r="8" spans="1:6" ht="14.4" customHeight="1" x14ac:dyDescent="0.3">
      <c r="A8" s="857" t="s">
        <v>1603</v>
      </c>
      <c r="B8" s="849">
        <v>764.15000000000009</v>
      </c>
      <c r="C8" s="837">
        <v>0.24476454045189275</v>
      </c>
      <c r="D8" s="849">
        <v>2357.83</v>
      </c>
      <c r="E8" s="837">
        <v>0.75523545954810722</v>
      </c>
      <c r="F8" s="850">
        <v>3121.98</v>
      </c>
    </row>
    <row r="9" spans="1:6" ht="14.4" customHeight="1" x14ac:dyDescent="0.3">
      <c r="A9" s="857" t="s">
        <v>1610</v>
      </c>
      <c r="B9" s="849">
        <v>676.07999999999993</v>
      </c>
      <c r="C9" s="837">
        <v>3.6045123581224407E-2</v>
      </c>
      <c r="D9" s="849">
        <v>18080.410000000003</v>
      </c>
      <c r="E9" s="837">
        <v>0.96395487641877553</v>
      </c>
      <c r="F9" s="850">
        <v>18756.490000000005</v>
      </c>
    </row>
    <row r="10" spans="1:6" ht="14.4" customHeight="1" x14ac:dyDescent="0.3">
      <c r="A10" s="857" t="s">
        <v>1608</v>
      </c>
      <c r="B10" s="849">
        <v>614.8900000000001</v>
      </c>
      <c r="C10" s="837">
        <v>0.64474829347062468</v>
      </c>
      <c r="D10" s="849">
        <v>338.8</v>
      </c>
      <c r="E10" s="837">
        <v>0.35525170652937538</v>
      </c>
      <c r="F10" s="850">
        <v>953.69</v>
      </c>
    </row>
    <row r="11" spans="1:6" ht="14.4" customHeight="1" x14ac:dyDescent="0.3">
      <c r="A11" s="857" t="s">
        <v>1600</v>
      </c>
      <c r="B11" s="849">
        <v>585.70000000000005</v>
      </c>
      <c r="C11" s="837">
        <v>0.12625946892124359</v>
      </c>
      <c r="D11" s="849">
        <v>4053.16</v>
      </c>
      <c r="E11" s="837">
        <v>0.87374053107875649</v>
      </c>
      <c r="F11" s="850">
        <v>4638.8599999999997</v>
      </c>
    </row>
    <row r="12" spans="1:6" ht="14.4" customHeight="1" x14ac:dyDescent="0.3">
      <c r="A12" s="857" t="s">
        <v>1601</v>
      </c>
      <c r="B12" s="849"/>
      <c r="C12" s="837">
        <v>0</v>
      </c>
      <c r="D12" s="849">
        <v>12889.96</v>
      </c>
      <c r="E12" s="837">
        <v>1</v>
      </c>
      <c r="F12" s="850">
        <v>12889.96</v>
      </c>
    </row>
    <row r="13" spans="1:6" ht="14.4" customHeight="1" x14ac:dyDescent="0.3">
      <c r="A13" s="857" t="s">
        <v>1604</v>
      </c>
      <c r="B13" s="849"/>
      <c r="C13" s="837">
        <v>0</v>
      </c>
      <c r="D13" s="849">
        <v>3682.64</v>
      </c>
      <c r="E13" s="837">
        <v>1</v>
      </c>
      <c r="F13" s="850">
        <v>3682.64</v>
      </c>
    </row>
    <row r="14" spans="1:6" ht="14.4" customHeight="1" x14ac:dyDescent="0.3">
      <c r="A14" s="857" t="s">
        <v>1605</v>
      </c>
      <c r="B14" s="849"/>
      <c r="C14" s="837"/>
      <c r="D14" s="849">
        <v>0</v>
      </c>
      <c r="E14" s="837"/>
      <c r="F14" s="850">
        <v>0</v>
      </c>
    </row>
    <row r="15" spans="1:6" ht="14.4" customHeight="1" x14ac:dyDescent="0.3">
      <c r="A15" s="857" t="s">
        <v>1609</v>
      </c>
      <c r="B15" s="849"/>
      <c r="C15" s="837">
        <v>0</v>
      </c>
      <c r="D15" s="849">
        <v>963.70000000000016</v>
      </c>
      <c r="E15" s="837">
        <v>1</v>
      </c>
      <c r="F15" s="850">
        <v>963.70000000000016</v>
      </c>
    </row>
    <row r="16" spans="1:6" ht="14.4" customHeight="1" thickBot="1" x14ac:dyDescent="0.35">
      <c r="A16" s="858" t="s">
        <v>1607</v>
      </c>
      <c r="B16" s="853"/>
      <c r="C16" s="854">
        <v>0</v>
      </c>
      <c r="D16" s="853">
        <v>10572.24</v>
      </c>
      <c r="E16" s="854">
        <v>1</v>
      </c>
      <c r="F16" s="855">
        <v>10572.24</v>
      </c>
    </row>
    <row r="17" spans="1:6" ht="14.4" customHeight="1" thickBot="1" x14ac:dyDescent="0.35">
      <c r="A17" s="771" t="s">
        <v>3</v>
      </c>
      <c r="B17" s="772">
        <v>14792.159999999998</v>
      </c>
      <c r="C17" s="773">
        <v>0.10261946675500315</v>
      </c>
      <c r="D17" s="772">
        <v>129353.59</v>
      </c>
      <c r="E17" s="773">
        <v>0.89738053324499656</v>
      </c>
      <c r="F17" s="774">
        <v>144145.75000000003</v>
      </c>
    </row>
    <row r="18" spans="1:6" ht="14.4" customHeight="1" thickBot="1" x14ac:dyDescent="0.35"/>
    <row r="19" spans="1:6" ht="14.4" customHeight="1" x14ac:dyDescent="0.3">
      <c r="A19" s="856" t="s">
        <v>1250</v>
      </c>
      <c r="B19" s="225">
        <v>7228.52</v>
      </c>
      <c r="C19" s="830">
        <v>0.53466610550981564</v>
      </c>
      <c r="D19" s="225">
        <v>6291.1700000000019</v>
      </c>
      <c r="E19" s="830">
        <v>0.46533389449018436</v>
      </c>
      <c r="F19" s="848">
        <v>13519.690000000002</v>
      </c>
    </row>
    <row r="20" spans="1:6" ht="14.4" customHeight="1" x14ac:dyDescent="0.3">
      <c r="A20" s="857" t="s">
        <v>2225</v>
      </c>
      <c r="B20" s="849">
        <v>1181.82</v>
      </c>
      <c r="C20" s="837">
        <v>0.59998781565079662</v>
      </c>
      <c r="D20" s="849">
        <v>787.92</v>
      </c>
      <c r="E20" s="837">
        <v>0.40001218434920349</v>
      </c>
      <c r="F20" s="850">
        <v>1969.7399999999998</v>
      </c>
    </row>
    <row r="21" spans="1:6" ht="14.4" customHeight="1" x14ac:dyDescent="0.3">
      <c r="A21" s="857" t="s">
        <v>2226</v>
      </c>
      <c r="B21" s="849">
        <v>882.15</v>
      </c>
      <c r="C21" s="837">
        <v>0.50000850210001868</v>
      </c>
      <c r="D21" s="849">
        <v>882.12</v>
      </c>
      <c r="E21" s="837">
        <v>0.49999149789998132</v>
      </c>
      <c r="F21" s="850">
        <v>1764.27</v>
      </c>
    </row>
    <row r="22" spans="1:6" ht="14.4" customHeight="1" x14ac:dyDescent="0.3">
      <c r="A22" s="857" t="s">
        <v>1252</v>
      </c>
      <c r="B22" s="849">
        <v>767.46</v>
      </c>
      <c r="C22" s="837">
        <v>0.65714505895347952</v>
      </c>
      <c r="D22" s="849">
        <v>400.40999999999997</v>
      </c>
      <c r="E22" s="837">
        <v>0.34285494104652059</v>
      </c>
      <c r="F22" s="850">
        <v>1167.8699999999999</v>
      </c>
    </row>
    <row r="23" spans="1:6" ht="14.4" customHeight="1" x14ac:dyDescent="0.3">
      <c r="A23" s="857" t="s">
        <v>2227</v>
      </c>
      <c r="B23" s="849">
        <v>729.08</v>
      </c>
      <c r="C23" s="837">
        <v>0.49999657104452844</v>
      </c>
      <c r="D23" s="849">
        <v>729.09</v>
      </c>
      <c r="E23" s="837">
        <v>0.50000342895547156</v>
      </c>
      <c r="F23" s="850">
        <v>1458.17</v>
      </c>
    </row>
    <row r="24" spans="1:6" ht="14.4" customHeight="1" x14ac:dyDescent="0.3">
      <c r="A24" s="857" t="s">
        <v>1245</v>
      </c>
      <c r="B24" s="849">
        <v>725.45</v>
      </c>
      <c r="C24" s="837">
        <v>0.8235327505959813</v>
      </c>
      <c r="D24" s="849">
        <v>155.44999999999999</v>
      </c>
      <c r="E24" s="837">
        <v>0.17646724940401859</v>
      </c>
      <c r="F24" s="850">
        <v>880.90000000000009</v>
      </c>
    </row>
    <row r="25" spans="1:6" ht="14.4" customHeight="1" x14ac:dyDescent="0.3">
      <c r="A25" s="857" t="s">
        <v>1234</v>
      </c>
      <c r="B25" s="849">
        <v>554.22</v>
      </c>
      <c r="C25" s="837">
        <v>0.14911334303709944</v>
      </c>
      <c r="D25" s="849">
        <v>3162.5499999999993</v>
      </c>
      <c r="E25" s="837">
        <v>0.85088665696290045</v>
      </c>
      <c r="F25" s="850">
        <v>3716.7699999999995</v>
      </c>
    </row>
    <row r="26" spans="1:6" ht="14.4" customHeight="1" x14ac:dyDescent="0.3">
      <c r="A26" s="857" t="s">
        <v>2228</v>
      </c>
      <c r="B26" s="849">
        <v>549.93000000000006</v>
      </c>
      <c r="C26" s="837">
        <v>0.15379904017182938</v>
      </c>
      <c r="D26" s="849">
        <v>3025.71</v>
      </c>
      <c r="E26" s="837">
        <v>0.84620095982817056</v>
      </c>
      <c r="F26" s="850">
        <v>3575.6400000000003</v>
      </c>
    </row>
    <row r="27" spans="1:6" ht="14.4" customHeight="1" x14ac:dyDescent="0.3">
      <c r="A27" s="857" t="s">
        <v>1239</v>
      </c>
      <c r="B27" s="849">
        <v>425.09999999999997</v>
      </c>
      <c r="C27" s="837">
        <v>0.43478260869565211</v>
      </c>
      <c r="D27" s="849">
        <v>552.63</v>
      </c>
      <c r="E27" s="837">
        <v>0.56521739130434778</v>
      </c>
      <c r="F27" s="850">
        <v>977.73</v>
      </c>
    </row>
    <row r="28" spans="1:6" ht="14.4" customHeight="1" x14ac:dyDescent="0.3">
      <c r="A28" s="857" t="s">
        <v>2229</v>
      </c>
      <c r="B28" s="849">
        <v>330.58</v>
      </c>
      <c r="C28" s="837">
        <v>0.33395967187941966</v>
      </c>
      <c r="D28" s="849">
        <v>659.30000000000007</v>
      </c>
      <c r="E28" s="837">
        <v>0.66604032812058023</v>
      </c>
      <c r="F28" s="850">
        <v>989.88000000000011</v>
      </c>
    </row>
    <row r="29" spans="1:6" ht="14.4" customHeight="1" x14ac:dyDescent="0.3">
      <c r="A29" s="857" t="s">
        <v>1242</v>
      </c>
      <c r="B29" s="849">
        <v>315.99</v>
      </c>
      <c r="C29" s="837">
        <v>0.13234961508498289</v>
      </c>
      <c r="D29" s="849">
        <v>2071.5499999999997</v>
      </c>
      <c r="E29" s="837">
        <v>0.867650384915017</v>
      </c>
      <c r="F29" s="850">
        <v>2387.54</v>
      </c>
    </row>
    <row r="30" spans="1:6" ht="14.4" customHeight="1" x14ac:dyDescent="0.3">
      <c r="A30" s="857" t="s">
        <v>1236</v>
      </c>
      <c r="B30" s="849">
        <v>300.33</v>
      </c>
      <c r="C30" s="837">
        <v>9.6777000116004805E-2</v>
      </c>
      <c r="D30" s="849">
        <v>2802.99</v>
      </c>
      <c r="E30" s="837">
        <v>0.90322299988399524</v>
      </c>
      <c r="F30" s="850">
        <v>3103.3199999999997</v>
      </c>
    </row>
    <row r="31" spans="1:6" ht="14.4" customHeight="1" x14ac:dyDescent="0.3">
      <c r="A31" s="857" t="s">
        <v>2230</v>
      </c>
      <c r="B31" s="849">
        <v>181.45</v>
      </c>
      <c r="C31" s="837">
        <v>6.2405420277892421E-2</v>
      </c>
      <c r="D31" s="849">
        <v>2726.15</v>
      </c>
      <c r="E31" s="837">
        <v>0.93759457972210769</v>
      </c>
      <c r="F31" s="850">
        <v>2907.6</v>
      </c>
    </row>
    <row r="32" spans="1:6" ht="14.4" customHeight="1" x14ac:dyDescent="0.3">
      <c r="A32" s="857" t="s">
        <v>1279</v>
      </c>
      <c r="B32" s="849">
        <v>154.36000000000001</v>
      </c>
      <c r="C32" s="837">
        <v>0.16903197547087168</v>
      </c>
      <c r="D32" s="849">
        <v>758.84</v>
      </c>
      <c r="E32" s="837">
        <v>0.83096802452912832</v>
      </c>
      <c r="F32" s="850">
        <v>913.2</v>
      </c>
    </row>
    <row r="33" spans="1:6" ht="14.4" customHeight="1" x14ac:dyDescent="0.3">
      <c r="A33" s="857" t="s">
        <v>1277</v>
      </c>
      <c r="B33" s="849">
        <v>150.94</v>
      </c>
      <c r="C33" s="837">
        <v>1</v>
      </c>
      <c r="D33" s="849"/>
      <c r="E33" s="837">
        <v>0</v>
      </c>
      <c r="F33" s="850">
        <v>150.94</v>
      </c>
    </row>
    <row r="34" spans="1:6" ht="14.4" customHeight="1" x14ac:dyDescent="0.3">
      <c r="A34" s="857" t="s">
        <v>1243</v>
      </c>
      <c r="B34" s="849">
        <v>138.07999999999998</v>
      </c>
      <c r="C34" s="837">
        <v>0.80824162959494261</v>
      </c>
      <c r="D34" s="849">
        <v>32.76</v>
      </c>
      <c r="E34" s="837">
        <v>0.19175837040505739</v>
      </c>
      <c r="F34" s="850">
        <v>170.83999999999997</v>
      </c>
    </row>
    <row r="35" spans="1:6" ht="14.4" customHeight="1" x14ac:dyDescent="0.3">
      <c r="A35" s="857" t="s">
        <v>2231</v>
      </c>
      <c r="B35" s="849">
        <v>129</v>
      </c>
      <c r="C35" s="837">
        <v>0.5714285714285714</v>
      </c>
      <c r="D35" s="849">
        <v>96.75</v>
      </c>
      <c r="E35" s="837">
        <v>0.42857142857142855</v>
      </c>
      <c r="F35" s="850">
        <v>225.75</v>
      </c>
    </row>
    <row r="36" spans="1:6" ht="14.4" customHeight="1" x14ac:dyDescent="0.3">
      <c r="A36" s="857" t="s">
        <v>1247</v>
      </c>
      <c r="B36" s="849">
        <v>47.7</v>
      </c>
      <c r="C36" s="837">
        <v>3.2432652950215538E-2</v>
      </c>
      <c r="D36" s="849">
        <v>1423.0400000000002</v>
      </c>
      <c r="E36" s="837">
        <v>0.96756734704978442</v>
      </c>
      <c r="F36" s="850">
        <v>1470.7400000000002</v>
      </c>
    </row>
    <row r="37" spans="1:6" ht="14.4" customHeight="1" x14ac:dyDescent="0.3">
      <c r="A37" s="857" t="s">
        <v>1266</v>
      </c>
      <c r="B37" s="849"/>
      <c r="C37" s="837"/>
      <c r="D37" s="849">
        <v>0</v>
      </c>
      <c r="E37" s="837"/>
      <c r="F37" s="850">
        <v>0</v>
      </c>
    </row>
    <row r="38" spans="1:6" ht="14.4" customHeight="1" x14ac:dyDescent="0.3">
      <c r="A38" s="857" t="s">
        <v>2232</v>
      </c>
      <c r="B38" s="849"/>
      <c r="C38" s="837">
        <v>0</v>
      </c>
      <c r="D38" s="849">
        <v>2898.4900000000002</v>
      </c>
      <c r="E38" s="837">
        <v>1</v>
      </c>
      <c r="F38" s="850">
        <v>2898.4900000000002</v>
      </c>
    </row>
    <row r="39" spans="1:6" ht="14.4" customHeight="1" x14ac:dyDescent="0.3">
      <c r="A39" s="857" t="s">
        <v>2233</v>
      </c>
      <c r="B39" s="849"/>
      <c r="C39" s="837">
        <v>0</v>
      </c>
      <c r="D39" s="849">
        <v>528</v>
      </c>
      <c r="E39" s="837">
        <v>1</v>
      </c>
      <c r="F39" s="850">
        <v>528</v>
      </c>
    </row>
    <row r="40" spans="1:6" ht="14.4" customHeight="1" x14ac:dyDescent="0.3">
      <c r="A40" s="857" t="s">
        <v>1246</v>
      </c>
      <c r="B40" s="849"/>
      <c r="C40" s="837">
        <v>0</v>
      </c>
      <c r="D40" s="849">
        <v>1097.0500000000002</v>
      </c>
      <c r="E40" s="837">
        <v>1</v>
      </c>
      <c r="F40" s="850">
        <v>1097.0500000000002</v>
      </c>
    </row>
    <row r="41" spans="1:6" ht="14.4" customHeight="1" x14ac:dyDescent="0.3">
      <c r="A41" s="857" t="s">
        <v>2234</v>
      </c>
      <c r="B41" s="849"/>
      <c r="C41" s="837">
        <v>0</v>
      </c>
      <c r="D41" s="849">
        <v>207.28</v>
      </c>
      <c r="E41" s="837">
        <v>1</v>
      </c>
      <c r="F41" s="850">
        <v>207.28</v>
      </c>
    </row>
    <row r="42" spans="1:6" ht="14.4" customHeight="1" x14ac:dyDescent="0.3">
      <c r="A42" s="857" t="s">
        <v>1235</v>
      </c>
      <c r="B42" s="849"/>
      <c r="C42" s="837">
        <v>0</v>
      </c>
      <c r="D42" s="849">
        <v>27337.53</v>
      </c>
      <c r="E42" s="837">
        <v>1</v>
      </c>
      <c r="F42" s="850">
        <v>27337.53</v>
      </c>
    </row>
    <row r="43" spans="1:6" ht="14.4" customHeight="1" x14ac:dyDescent="0.3">
      <c r="A43" s="857" t="s">
        <v>1271</v>
      </c>
      <c r="B43" s="849"/>
      <c r="C43" s="837"/>
      <c r="D43" s="849">
        <v>0</v>
      </c>
      <c r="E43" s="837"/>
      <c r="F43" s="850">
        <v>0</v>
      </c>
    </row>
    <row r="44" spans="1:6" ht="14.4" customHeight="1" x14ac:dyDescent="0.3">
      <c r="A44" s="857" t="s">
        <v>1241</v>
      </c>
      <c r="B44" s="849"/>
      <c r="C44" s="837">
        <v>0</v>
      </c>
      <c r="D44" s="849">
        <v>599.6</v>
      </c>
      <c r="E44" s="837">
        <v>1</v>
      </c>
      <c r="F44" s="850">
        <v>599.6</v>
      </c>
    </row>
    <row r="45" spans="1:6" ht="14.4" customHeight="1" x14ac:dyDescent="0.3">
      <c r="A45" s="857" t="s">
        <v>2235</v>
      </c>
      <c r="B45" s="849"/>
      <c r="C45" s="837">
        <v>0</v>
      </c>
      <c r="D45" s="849">
        <v>55289.39</v>
      </c>
      <c r="E45" s="837">
        <v>1</v>
      </c>
      <c r="F45" s="850">
        <v>55289.39</v>
      </c>
    </row>
    <row r="46" spans="1:6" ht="14.4" customHeight="1" x14ac:dyDescent="0.3">
      <c r="A46" s="857" t="s">
        <v>1232</v>
      </c>
      <c r="B46" s="849"/>
      <c r="C46" s="837">
        <v>0</v>
      </c>
      <c r="D46" s="849">
        <v>285.64999999999998</v>
      </c>
      <c r="E46" s="837">
        <v>1</v>
      </c>
      <c r="F46" s="850">
        <v>285.64999999999998</v>
      </c>
    </row>
    <row r="47" spans="1:6" ht="14.4" customHeight="1" x14ac:dyDescent="0.3">
      <c r="A47" s="857" t="s">
        <v>1251</v>
      </c>
      <c r="B47" s="849"/>
      <c r="C47" s="837">
        <v>0</v>
      </c>
      <c r="D47" s="849">
        <v>1336.31</v>
      </c>
      <c r="E47" s="837">
        <v>1</v>
      </c>
      <c r="F47" s="850">
        <v>1336.31</v>
      </c>
    </row>
    <row r="48" spans="1:6" ht="14.4" customHeight="1" x14ac:dyDescent="0.3">
      <c r="A48" s="857" t="s">
        <v>2236</v>
      </c>
      <c r="B48" s="849"/>
      <c r="C48" s="837">
        <v>0</v>
      </c>
      <c r="D48" s="849">
        <v>355.95000000000005</v>
      </c>
      <c r="E48" s="837">
        <v>1</v>
      </c>
      <c r="F48" s="850">
        <v>355.95000000000005</v>
      </c>
    </row>
    <row r="49" spans="1:6" ht="14.4" customHeight="1" x14ac:dyDescent="0.3">
      <c r="A49" s="857" t="s">
        <v>1264</v>
      </c>
      <c r="B49" s="849"/>
      <c r="C49" s="837">
        <v>0</v>
      </c>
      <c r="D49" s="849">
        <v>290.2</v>
      </c>
      <c r="E49" s="837">
        <v>1</v>
      </c>
      <c r="F49" s="850">
        <v>290.2</v>
      </c>
    </row>
    <row r="50" spans="1:6" ht="14.4" customHeight="1" x14ac:dyDescent="0.3">
      <c r="A50" s="857" t="s">
        <v>1249</v>
      </c>
      <c r="B50" s="849"/>
      <c r="C50" s="837">
        <v>0</v>
      </c>
      <c r="D50" s="849">
        <v>1661.19</v>
      </c>
      <c r="E50" s="837">
        <v>1</v>
      </c>
      <c r="F50" s="850">
        <v>1661.19</v>
      </c>
    </row>
    <row r="51" spans="1:6" ht="14.4" customHeight="1" x14ac:dyDescent="0.3">
      <c r="A51" s="857" t="s">
        <v>1270</v>
      </c>
      <c r="B51" s="849"/>
      <c r="C51" s="837">
        <v>0</v>
      </c>
      <c r="D51" s="849">
        <v>84.63</v>
      </c>
      <c r="E51" s="837">
        <v>1</v>
      </c>
      <c r="F51" s="850">
        <v>84.63</v>
      </c>
    </row>
    <row r="52" spans="1:6" ht="14.4" customHeight="1" x14ac:dyDescent="0.3">
      <c r="A52" s="857" t="s">
        <v>2237</v>
      </c>
      <c r="B52" s="849"/>
      <c r="C52" s="837">
        <v>0</v>
      </c>
      <c r="D52" s="849">
        <v>688.14</v>
      </c>
      <c r="E52" s="837">
        <v>1</v>
      </c>
      <c r="F52" s="850">
        <v>688.14</v>
      </c>
    </row>
    <row r="53" spans="1:6" ht="14.4" customHeight="1" x14ac:dyDescent="0.3">
      <c r="A53" s="857" t="s">
        <v>1272</v>
      </c>
      <c r="B53" s="849"/>
      <c r="C53" s="837"/>
      <c r="D53" s="849">
        <v>0</v>
      </c>
      <c r="E53" s="837"/>
      <c r="F53" s="850">
        <v>0</v>
      </c>
    </row>
    <row r="54" spans="1:6" ht="14.4" customHeight="1" x14ac:dyDescent="0.3">
      <c r="A54" s="857" t="s">
        <v>2238</v>
      </c>
      <c r="B54" s="849"/>
      <c r="C54" s="837">
        <v>0</v>
      </c>
      <c r="D54" s="849">
        <v>20.83</v>
      </c>
      <c r="E54" s="837">
        <v>1</v>
      </c>
      <c r="F54" s="850">
        <v>20.83</v>
      </c>
    </row>
    <row r="55" spans="1:6" ht="14.4" customHeight="1" x14ac:dyDescent="0.3">
      <c r="A55" s="857" t="s">
        <v>2239</v>
      </c>
      <c r="B55" s="849"/>
      <c r="C55" s="837">
        <v>0</v>
      </c>
      <c r="D55" s="849">
        <v>58.77</v>
      </c>
      <c r="E55" s="837">
        <v>1</v>
      </c>
      <c r="F55" s="850">
        <v>58.77</v>
      </c>
    </row>
    <row r="56" spans="1:6" ht="14.4" customHeight="1" x14ac:dyDescent="0.3">
      <c r="A56" s="857" t="s">
        <v>2240</v>
      </c>
      <c r="B56" s="849"/>
      <c r="C56" s="837">
        <v>0</v>
      </c>
      <c r="D56" s="849">
        <v>1921.2399999999998</v>
      </c>
      <c r="E56" s="837">
        <v>1</v>
      </c>
      <c r="F56" s="850">
        <v>1921.2399999999998</v>
      </c>
    </row>
    <row r="57" spans="1:6" ht="14.4" customHeight="1" x14ac:dyDescent="0.3">
      <c r="A57" s="857" t="s">
        <v>2241</v>
      </c>
      <c r="B57" s="849"/>
      <c r="C57" s="837">
        <v>0</v>
      </c>
      <c r="D57" s="849">
        <v>103.64</v>
      </c>
      <c r="E57" s="837">
        <v>1</v>
      </c>
      <c r="F57" s="850">
        <v>103.64</v>
      </c>
    </row>
    <row r="58" spans="1:6" ht="14.4" customHeight="1" x14ac:dyDescent="0.3">
      <c r="A58" s="857" t="s">
        <v>1237</v>
      </c>
      <c r="B58" s="849"/>
      <c r="C58" s="837">
        <v>0</v>
      </c>
      <c r="D58" s="849">
        <v>2160.31</v>
      </c>
      <c r="E58" s="837">
        <v>1</v>
      </c>
      <c r="F58" s="850">
        <v>2160.31</v>
      </c>
    </row>
    <row r="59" spans="1:6" ht="14.4" customHeight="1" x14ac:dyDescent="0.3">
      <c r="A59" s="857" t="s">
        <v>2242</v>
      </c>
      <c r="B59" s="849"/>
      <c r="C59" s="837">
        <v>0</v>
      </c>
      <c r="D59" s="849">
        <v>146.9</v>
      </c>
      <c r="E59" s="837">
        <v>1</v>
      </c>
      <c r="F59" s="850">
        <v>146.9</v>
      </c>
    </row>
    <row r="60" spans="1:6" ht="14.4" customHeight="1" x14ac:dyDescent="0.3">
      <c r="A60" s="857" t="s">
        <v>2243</v>
      </c>
      <c r="B60" s="849"/>
      <c r="C60" s="837">
        <v>0</v>
      </c>
      <c r="D60" s="849">
        <v>2214.3000000000002</v>
      </c>
      <c r="E60" s="837">
        <v>1</v>
      </c>
      <c r="F60" s="850">
        <v>2214.3000000000002</v>
      </c>
    </row>
    <row r="61" spans="1:6" ht="14.4" customHeight="1" x14ac:dyDescent="0.3">
      <c r="A61" s="857" t="s">
        <v>1282</v>
      </c>
      <c r="B61" s="849"/>
      <c r="C61" s="837">
        <v>0</v>
      </c>
      <c r="D61" s="849">
        <v>392.8</v>
      </c>
      <c r="E61" s="837">
        <v>1</v>
      </c>
      <c r="F61" s="850">
        <v>392.8</v>
      </c>
    </row>
    <row r="62" spans="1:6" ht="14.4" customHeight="1" x14ac:dyDescent="0.3">
      <c r="A62" s="857" t="s">
        <v>2244</v>
      </c>
      <c r="B62" s="849"/>
      <c r="C62" s="837">
        <v>0</v>
      </c>
      <c r="D62" s="849">
        <v>307.38</v>
      </c>
      <c r="E62" s="837">
        <v>1</v>
      </c>
      <c r="F62" s="850">
        <v>307.38</v>
      </c>
    </row>
    <row r="63" spans="1:6" ht="14.4" customHeight="1" thickBot="1" x14ac:dyDescent="0.35">
      <c r="A63" s="858" t="s">
        <v>1248</v>
      </c>
      <c r="B63" s="853"/>
      <c r="C63" s="854">
        <v>0</v>
      </c>
      <c r="D63" s="853">
        <v>2809.58</v>
      </c>
      <c r="E63" s="854">
        <v>1</v>
      </c>
      <c r="F63" s="855">
        <v>2809.58</v>
      </c>
    </row>
    <row r="64" spans="1:6" ht="14.4" customHeight="1" thickBot="1" x14ac:dyDescent="0.35">
      <c r="A64" s="771" t="s">
        <v>3</v>
      </c>
      <c r="B64" s="772">
        <v>14792.160000000002</v>
      </c>
      <c r="C64" s="773">
        <v>0.10261946675500322</v>
      </c>
      <c r="D64" s="772">
        <v>129353.59000000001</v>
      </c>
      <c r="E64" s="773">
        <v>0.89738053324499711</v>
      </c>
      <c r="F64" s="774">
        <v>144145.74999999997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{1A943287-DFFB-4925-85AA-F5AB04D196C0}</x14:id>
        </ext>
      </extLst>
    </cfRule>
  </conditionalFormatting>
  <conditionalFormatting sqref="F19:F6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{549B161B-C6DD-4104-B1C9-10DF5565A964}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A943287-DFFB-4925-85AA-F5AB04D196C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549B161B-C6DD-4104-B1C9-10DF5565A9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F19:F63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2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2265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73</v>
      </c>
      <c r="G3" s="47">
        <f>SUBTOTAL(9,G6:G1048576)</f>
        <v>14792.160000000002</v>
      </c>
      <c r="H3" s="48">
        <f>IF(M3=0,0,G3/M3)</f>
        <v>0.10261946675500326</v>
      </c>
      <c r="I3" s="47">
        <f>SUBTOTAL(9,I6:I1048576)</f>
        <v>376</v>
      </c>
      <c r="J3" s="47">
        <f>SUBTOTAL(9,J6:J1048576)</f>
        <v>129353.58999999994</v>
      </c>
      <c r="K3" s="48">
        <f>IF(M3=0,0,J3/M3)</f>
        <v>0.89738053324499689</v>
      </c>
      <c r="L3" s="47">
        <f>SUBTOTAL(9,L6:L1048576)</f>
        <v>449</v>
      </c>
      <c r="M3" s="49">
        <f>SUBTOTAL(9,M6:M1048576)</f>
        <v>144145.74999999991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1598</v>
      </c>
      <c r="B6" s="825" t="s">
        <v>1307</v>
      </c>
      <c r="C6" s="825" t="s">
        <v>1644</v>
      </c>
      <c r="D6" s="825" t="s">
        <v>1645</v>
      </c>
      <c r="E6" s="825" t="s">
        <v>1646</v>
      </c>
      <c r="F6" s="225">
        <v>1</v>
      </c>
      <c r="G6" s="225">
        <v>184.74</v>
      </c>
      <c r="H6" s="830">
        <v>1</v>
      </c>
      <c r="I6" s="225"/>
      <c r="J6" s="225"/>
      <c r="K6" s="830">
        <v>0</v>
      </c>
      <c r="L6" s="225">
        <v>1</v>
      </c>
      <c r="M6" s="848">
        <v>184.74</v>
      </c>
    </row>
    <row r="7" spans="1:13" ht="14.4" customHeight="1" x14ac:dyDescent="0.3">
      <c r="A7" s="831" t="s">
        <v>1598</v>
      </c>
      <c r="B7" s="832" t="s">
        <v>1324</v>
      </c>
      <c r="C7" s="832" t="s">
        <v>2205</v>
      </c>
      <c r="D7" s="832" t="s">
        <v>2206</v>
      </c>
      <c r="E7" s="832" t="s">
        <v>2207</v>
      </c>
      <c r="F7" s="849">
        <v>1</v>
      </c>
      <c r="G7" s="849">
        <v>300.33</v>
      </c>
      <c r="H7" s="837">
        <v>1</v>
      </c>
      <c r="I7" s="849"/>
      <c r="J7" s="849"/>
      <c r="K7" s="837">
        <v>0</v>
      </c>
      <c r="L7" s="849">
        <v>1</v>
      </c>
      <c r="M7" s="850">
        <v>300.33</v>
      </c>
    </row>
    <row r="8" spans="1:13" ht="14.4" customHeight="1" x14ac:dyDescent="0.3">
      <c r="A8" s="831" t="s">
        <v>1598</v>
      </c>
      <c r="B8" s="832" t="s">
        <v>1330</v>
      </c>
      <c r="C8" s="832" t="s">
        <v>1333</v>
      </c>
      <c r="D8" s="832" t="s">
        <v>677</v>
      </c>
      <c r="E8" s="832" t="s">
        <v>1334</v>
      </c>
      <c r="F8" s="849"/>
      <c r="G8" s="849"/>
      <c r="H8" s="837">
        <v>0</v>
      </c>
      <c r="I8" s="849">
        <v>2</v>
      </c>
      <c r="J8" s="849">
        <v>160.02000000000001</v>
      </c>
      <c r="K8" s="837">
        <v>1</v>
      </c>
      <c r="L8" s="849">
        <v>2</v>
      </c>
      <c r="M8" s="850">
        <v>160.02000000000001</v>
      </c>
    </row>
    <row r="9" spans="1:13" ht="14.4" customHeight="1" x14ac:dyDescent="0.3">
      <c r="A9" s="831" t="s">
        <v>1598</v>
      </c>
      <c r="B9" s="832" t="s">
        <v>1341</v>
      </c>
      <c r="C9" s="832" t="s">
        <v>1775</v>
      </c>
      <c r="D9" s="832" t="s">
        <v>1776</v>
      </c>
      <c r="E9" s="832" t="s">
        <v>1777</v>
      </c>
      <c r="F9" s="849">
        <v>2</v>
      </c>
      <c r="G9" s="849">
        <v>85.02</v>
      </c>
      <c r="H9" s="837">
        <v>1</v>
      </c>
      <c r="I9" s="849"/>
      <c r="J9" s="849"/>
      <c r="K9" s="837">
        <v>0</v>
      </c>
      <c r="L9" s="849">
        <v>2</v>
      </c>
      <c r="M9" s="850">
        <v>85.02</v>
      </c>
    </row>
    <row r="10" spans="1:13" ht="14.4" customHeight="1" x14ac:dyDescent="0.3">
      <c r="A10" s="831" t="s">
        <v>1598</v>
      </c>
      <c r="B10" s="832" t="s">
        <v>1365</v>
      </c>
      <c r="C10" s="832" t="s">
        <v>2069</v>
      </c>
      <c r="D10" s="832" t="s">
        <v>823</v>
      </c>
      <c r="E10" s="832" t="s">
        <v>1505</v>
      </c>
      <c r="F10" s="849"/>
      <c r="G10" s="849"/>
      <c r="H10" s="837">
        <v>0</v>
      </c>
      <c r="I10" s="849">
        <v>1</v>
      </c>
      <c r="J10" s="849">
        <v>47.7</v>
      </c>
      <c r="K10" s="837">
        <v>1</v>
      </c>
      <c r="L10" s="849">
        <v>1</v>
      </c>
      <c r="M10" s="850">
        <v>47.7</v>
      </c>
    </row>
    <row r="11" spans="1:13" ht="14.4" customHeight="1" x14ac:dyDescent="0.3">
      <c r="A11" s="831" t="s">
        <v>1598</v>
      </c>
      <c r="B11" s="832" t="s">
        <v>1370</v>
      </c>
      <c r="C11" s="832" t="s">
        <v>1615</v>
      </c>
      <c r="D11" s="832" t="s">
        <v>1372</v>
      </c>
      <c r="E11" s="832" t="s">
        <v>1616</v>
      </c>
      <c r="F11" s="849"/>
      <c r="G11" s="849"/>
      <c r="H11" s="837">
        <v>0</v>
      </c>
      <c r="I11" s="849">
        <v>1</v>
      </c>
      <c r="J11" s="849">
        <v>10.34</v>
      </c>
      <c r="K11" s="837">
        <v>1</v>
      </c>
      <c r="L11" s="849">
        <v>1</v>
      </c>
      <c r="M11" s="850">
        <v>10.34</v>
      </c>
    </row>
    <row r="12" spans="1:13" ht="14.4" customHeight="1" x14ac:dyDescent="0.3">
      <c r="A12" s="831" t="s">
        <v>1598</v>
      </c>
      <c r="B12" s="832" t="s">
        <v>1370</v>
      </c>
      <c r="C12" s="832" t="s">
        <v>1374</v>
      </c>
      <c r="D12" s="832" t="s">
        <v>1372</v>
      </c>
      <c r="E12" s="832" t="s">
        <v>1375</v>
      </c>
      <c r="F12" s="849"/>
      <c r="G12" s="849"/>
      <c r="H12" s="837">
        <v>0</v>
      </c>
      <c r="I12" s="849">
        <v>1</v>
      </c>
      <c r="J12" s="849">
        <v>47.7</v>
      </c>
      <c r="K12" s="837">
        <v>1</v>
      </c>
      <c r="L12" s="849">
        <v>1</v>
      </c>
      <c r="M12" s="850">
        <v>47.7</v>
      </c>
    </row>
    <row r="13" spans="1:13" ht="14.4" customHeight="1" x14ac:dyDescent="0.3">
      <c r="A13" s="831" t="s">
        <v>1598</v>
      </c>
      <c r="B13" s="832" t="s">
        <v>1384</v>
      </c>
      <c r="C13" s="832" t="s">
        <v>1512</v>
      </c>
      <c r="D13" s="832" t="s">
        <v>1513</v>
      </c>
      <c r="E13" s="832" t="s">
        <v>1514</v>
      </c>
      <c r="F13" s="849"/>
      <c r="G13" s="849"/>
      <c r="H13" s="837">
        <v>0</v>
      </c>
      <c r="I13" s="849">
        <v>1</v>
      </c>
      <c r="J13" s="849">
        <v>278.63</v>
      </c>
      <c r="K13" s="837">
        <v>1</v>
      </c>
      <c r="L13" s="849">
        <v>1</v>
      </c>
      <c r="M13" s="850">
        <v>278.63</v>
      </c>
    </row>
    <row r="14" spans="1:13" ht="14.4" customHeight="1" x14ac:dyDescent="0.3">
      <c r="A14" s="831" t="s">
        <v>1598</v>
      </c>
      <c r="B14" s="832" t="s">
        <v>1384</v>
      </c>
      <c r="C14" s="832" t="s">
        <v>2203</v>
      </c>
      <c r="D14" s="832" t="s">
        <v>2204</v>
      </c>
      <c r="E14" s="832" t="s">
        <v>1624</v>
      </c>
      <c r="F14" s="849">
        <v>1</v>
      </c>
      <c r="G14" s="849">
        <v>143.35</v>
      </c>
      <c r="H14" s="837">
        <v>1</v>
      </c>
      <c r="I14" s="849"/>
      <c r="J14" s="849"/>
      <c r="K14" s="837">
        <v>0</v>
      </c>
      <c r="L14" s="849">
        <v>1</v>
      </c>
      <c r="M14" s="850">
        <v>143.35</v>
      </c>
    </row>
    <row r="15" spans="1:13" ht="14.4" customHeight="1" x14ac:dyDescent="0.3">
      <c r="A15" s="831" t="s">
        <v>1598</v>
      </c>
      <c r="B15" s="832" t="s">
        <v>2245</v>
      </c>
      <c r="C15" s="832" t="s">
        <v>2210</v>
      </c>
      <c r="D15" s="832" t="s">
        <v>1975</v>
      </c>
      <c r="E15" s="832" t="s">
        <v>1624</v>
      </c>
      <c r="F15" s="849">
        <v>1</v>
      </c>
      <c r="G15" s="849">
        <v>220.53</v>
      </c>
      <c r="H15" s="837">
        <v>1</v>
      </c>
      <c r="I15" s="849"/>
      <c r="J15" s="849"/>
      <c r="K15" s="837">
        <v>0</v>
      </c>
      <c r="L15" s="849">
        <v>1</v>
      </c>
      <c r="M15" s="850">
        <v>220.53</v>
      </c>
    </row>
    <row r="16" spans="1:13" ht="14.4" customHeight="1" x14ac:dyDescent="0.3">
      <c r="A16" s="831" t="s">
        <v>1598</v>
      </c>
      <c r="B16" s="832" t="s">
        <v>1406</v>
      </c>
      <c r="C16" s="832" t="s">
        <v>2211</v>
      </c>
      <c r="D16" s="832" t="s">
        <v>2212</v>
      </c>
      <c r="E16" s="832" t="s">
        <v>2213</v>
      </c>
      <c r="F16" s="849">
        <v>1</v>
      </c>
      <c r="G16" s="849">
        <v>154.36000000000001</v>
      </c>
      <c r="H16" s="837">
        <v>1</v>
      </c>
      <c r="I16" s="849"/>
      <c r="J16" s="849"/>
      <c r="K16" s="837">
        <v>0</v>
      </c>
      <c r="L16" s="849">
        <v>1</v>
      </c>
      <c r="M16" s="850">
        <v>154.36000000000001</v>
      </c>
    </row>
    <row r="17" spans="1:13" ht="14.4" customHeight="1" x14ac:dyDescent="0.3">
      <c r="A17" s="831" t="s">
        <v>1600</v>
      </c>
      <c r="B17" s="832" t="s">
        <v>1307</v>
      </c>
      <c r="C17" s="832" t="s">
        <v>1308</v>
      </c>
      <c r="D17" s="832" t="s">
        <v>1309</v>
      </c>
      <c r="E17" s="832" t="s">
        <v>1310</v>
      </c>
      <c r="F17" s="849"/>
      <c r="G17" s="849"/>
      <c r="H17" s="837">
        <v>0</v>
      </c>
      <c r="I17" s="849">
        <v>1</v>
      </c>
      <c r="J17" s="849">
        <v>184.74</v>
      </c>
      <c r="K17" s="837">
        <v>1</v>
      </c>
      <c r="L17" s="849">
        <v>1</v>
      </c>
      <c r="M17" s="850">
        <v>184.74</v>
      </c>
    </row>
    <row r="18" spans="1:13" ht="14.4" customHeight="1" x14ac:dyDescent="0.3">
      <c r="A18" s="831" t="s">
        <v>1600</v>
      </c>
      <c r="B18" s="832" t="s">
        <v>1307</v>
      </c>
      <c r="C18" s="832" t="s">
        <v>1644</v>
      </c>
      <c r="D18" s="832" t="s">
        <v>1645</v>
      </c>
      <c r="E18" s="832" t="s">
        <v>1646</v>
      </c>
      <c r="F18" s="849">
        <v>2</v>
      </c>
      <c r="G18" s="849">
        <v>369.48</v>
      </c>
      <c r="H18" s="837">
        <v>1</v>
      </c>
      <c r="I18" s="849"/>
      <c r="J18" s="849"/>
      <c r="K18" s="837">
        <v>0</v>
      </c>
      <c r="L18" s="849">
        <v>2</v>
      </c>
      <c r="M18" s="850">
        <v>369.48</v>
      </c>
    </row>
    <row r="19" spans="1:13" ht="14.4" customHeight="1" x14ac:dyDescent="0.3">
      <c r="A19" s="831" t="s">
        <v>1600</v>
      </c>
      <c r="B19" s="832" t="s">
        <v>1311</v>
      </c>
      <c r="C19" s="832" t="s">
        <v>1633</v>
      </c>
      <c r="D19" s="832" t="s">
        <v>721</v>
      </c>
      <c r="E19" s="832" t="s">
        <v>1634</v>
      </c>
      <c r="F19" s="849"/>
      <c r="G19" s="849"/>
      <c r="H19" s="837">
        <v>0</v>
      </c>
      <c r="I19" s="849">
        <v>2</v>
      </c>
      <c r="J19" s="849">
        <v>3694.98</v>
      </c>
      <c r="K19" s="837">
        <v>1</v>
      </c>
      <c r="L19" s="849">
        <v>2</v>
      </c>
      <c r="M19" s="850">
        <v>3694.98</v>
      </c>
    </row>
    <row r="20" spans="1:13" ht="14.4" customHeight="1" x14ac:dyDescent="0.3">
      <c r="A20" s="831" t="s">
        <v>1600</v>
      </c>
      <c r="B20" s="832" t="s">
        <v>1324</v>
      </c>
      <c r="C20" s="832" t="s">
        <v>1325</v>
      </c>
      <c r="D20" s="832" t="s">
        <v>1326</v>
      </c>
      <c r="E20" s="832" t="s">
        <v>1327</v>
      </c>
      <c r="F20" s="849"/>
      <c r="G20" s="849"/>
      <c r="H20" s="837">
        <v>0</v>
      </c>
      <c r="I20" s="849">
        <v>1</v>
      </c>
      <c r="J20" s="849">
        <v>93.43</v>
      </c>
      <c r="K20" s="837">
        <v>1</v>
      </c>
      <c r="L20" s="849">
        <v>1</v>
      </c>
      <c r="M20" s="850">
        <v>93.43</v>
      </c>
    </row>
    <row r="21" spans="1:13" ht="14.4" customHeight="1" x14ac:dyDescent="0.3">
      <c r="A21" s="831" t="s">
        <v>1600</v>
      </c>
      <c r="B21" s="832" t="s">
        <v>1330</v>
      </c>
      <c r="C21" s="832" t="s">
        <v>1333</v>
      </c>
      <c r="D21" s="832" t="s">
        <v>677</v>
      </c>
      <c r="E21" s="832" t="s">
        <v>1334</v>
      </c>
      <c r="F21" s="849"/>
      <c r="G21" s="849"/>
      <c r="H21" s="837">
        <v>0</v>
      </c>
      <c r="I21" s="849">
        <v>1</v>
      </c>
      <c r="J21" s="849">
        <v>80.010000000000005</v>
      </c>
      <c r="K21" s="837">
        <v>1</v>
      </c>
      <c r="L21" s="849">
        <v>1</v>
      </c>
      <c r="M21" s="850">
        <v>80.010000000000005</v>
      </c>
    </row>
    <row r="22" spans="1:13" ht="14.4" customHeight="1" x14ac:dyDescent="0.3">
      <c r="A22" s="831" t="s">
        <v>1600</v>
      </c>
      <c r="B22" s="832" t="s">
        <v>1352</v>
      </c>
      <c r="C22" s="832" t="s">
        <v>1612</v>
      </c>
      <c r="D22" s="832" t="s">
        <v>1613</v>
      </c>
      <c r="E22" s="832" t="s">
        <v>1505</v>
      </c>
      <c r="F22" s="849">
        <v>1</v>
      </c>
      <c r="G22" s="849">
        <v>35.11</v>
      </c>
      <c r="H22" s="837">
        <v>1</v>
      </c>
      <c r="I22" s="849"/>
      <c r="J22" s="849"/>
      <c r="K22" s="837">
        <v>0</v>
      </c>
      <c r="L22" s="849">
        <v>1</v>
      </c>
      <c r="M22" s="850">
        <v>35.11</v>
      </c>
    </row>
    <row r="23" spans="1:13" ht="14.4" customHeight="1" x14ac:dyDescent="0.3">
      <c r="A23" s="831" t="s">
        <v>1600</v>
      </c>
      <c r="B23" s="832" t="s">
        <v>1384</v>
      </c>
      <c r="C23" s="832" t="s">
        <v>1623</v>
      </c>
      <c r="D23" s="832" t="s">
        <v>1513</v>
      </c>
      <c r="E23" s="832" t="s">
        <v>1624</v>
      </c>
      <c r="F23" s="849">
        <v>1</v>
      </c>
      <c r="G23" s="849">
        <v>181.11</v>
      </c>
      <c r="H23" s="837">
        <v>1</v>
      </c>
      <c r="I23" s="849"/>
      <c r="J23" s="849"/>
      <c r="K23" s="837">
        <v>0</v>
      </c>
      <c r="L23" s="849">
        <v>1</v>
      </c>
      <c r="M23" s="850">
        <v>181.11</v>
      </c>
    </row>
    <row r="24" spans="1:13" ht="14.4" customHeight="1" x14ac:dyDescent="0.3">
      <c r="A24" s="831" t="s">
        <v>1601</v>
      </c>
      <c r="B24" s="832" t="s">
        <v>1287</v>
      </c>
      <c r="C24" s="832" t="s">
        <v>1490</v>
      </c>
      <c r="D24" s="832" t="s">
        <v>1291</v>
      </c>
      <c r="E24" s="832" t="s">
        <v>1491</v>
      </c>
      <c r="F24" s="849"/>
      <c r="G24" s="849"/>
      <c r="H24" s="837">
        <v>0</v>
      </c>
      <c r="I24" s="849">
        <v>1</v>
      </c>
      <c r="J24" s="849">
        <v>32.25</v>
      </c>
      <c r="K24" s="837">
        <v>1</v>
      </c>
      <c r="L24" s="849">
        <v>1</v>
      </c>
      <c r="M24" s="850">
        <v>32.25</v>
      </c>
    </row>
    <row r="25" spans="1:13" ht="14.4" customHeight="1" x14ac:dyDescent="0.3">
      <c r="A25" s="831" t="s">
        <v>1601</v>
      </c>
      <c r="B25" s="832" t="s">
        <v>1307</v>
      </c>
      <c r="C25" s="832" t="s">
        <v>1308</v>
      </c>
      <c r="D25" s="832" t="s">
        <v>1309</v>
      </c>
      <c r="E25" s="832" t="s">
        <v>1310</v>
      </c>
      <c r="F25" s="849"/>
      <c r="G25" s="849"/>
      <c r="H25" s="837">
        <v>0</v>
      </c>
      <c r="I25" s="849">
        <v>1</v>
      </c>
      <c r="J25" s="849">
        <v>184.74</v>
      </c>
      <c r="K25" s="837">
        <v>1</v>
      </c>
      <c r="L25" s="849">
        <v>1</v>
      </c>
      <c r="M25" s="850">
        <v>184.74</v>
      </c>
    </row>
    <row r="26" spans="1:13" ht="14.4" customHeight="1" x14ac:dyDescent="0.3">
      <c r="A26" s="831" t="s">
        <v>1601</v>
      </c>
      <c r="B26" s="832" t="s">
        <v>1307</v>
      </c>
      <c r="C26" s="832" t="s">
        <v>1753</v>
      </c>
      <c r="D26" s="832" t="s">
        <v>1645</v>
      </c>
      <c r="E26" s="832" t="s">
        <v>1754</v>
      </c>
      <c r="F26" s="849"/>
      <c r="G26" s="849"/>
      <c r="H26" s="837">
        <v>0</v>
      </c>
      <c r="I26" s="849">
        <v>1</v>
      </c>
      <c r="J26" s="849">
        <v>120.61</v>
      </c>
      <c r="K26" s="837">
        <v>1</v>
      </c>
      <c r="L26" s="849">
        <v>1</v>
      </c>
      <c r="M26" s="850">
        <v>120.61</v>
      </c>
    </row>
    <row r="27" spans="1:13" ht="14.4" customHeight="1" x14ac:dyDescent="0.3">
      <c r="A27" s="831" t="s">
        <v>1601</v>
      </c>
      <c r="B27" s="832" t="s">
        <v>1311</v>
      </c>
      <c r="C27" s="832" t="s">
        <v>1312</v>
      </c>
      <c r="D27" s="832" t="s">
        <v>721</v>
      </c>
      <c r="E27" s="832" t="s">
        <v>1313</v>
      </c>
      <c r="F27" s="849"/>
      <c r="G27" s="849"/>
      <c r="H27" s="837">
        <v>0</v>
      </c>
      <c r="I27" s="849">
        <v>4</v>
      </c>
      <c r="J27" s="849">
        <v>5542.48</v>
      </c>
      <c r="K27" s="837">
        <v>1</v>
      </c>
      <c r="L27" s="849">
        <v>4</v>
      </c>
      <c r="M27" s="850">
        <v>5542.48</v>
      </c>
    </row>
    <row r="28" spans="1:13" ht="14.4" customHeight="1" x14ac:dyDescent="0.3">
      <c r="A28" s="831" t="s">
        <v>1601</v>
      </c>
      <c r="B28" s="832" t="s">
        <v>1311</v>
      </c>
      <c r="C28" s="832" t="s">
        <v>1320</v>
      </c>
      <c r="D28" s="832" t="s">
        <v>716</v>
      </c>
      <c r="E28" s="832" t="s">
        <v>1321</v>
      </c>
      <c r="F28" s="849"/>
      <c r="G28" s="849"/>
      <c r="H28" s="837">
        <v>0</v>
      </c>
      <c r="I28" s="849">
        <v>2</v>
      </c>
      <c r="J28" s="849">
        <v>1472.66</v>
      </c>
      <c r="K28" s="837">
        <v>1</v>
      </c>
      <c r="L28" s="849">
        <v>2</v>
      </c>
      <c r="M28" s="850">
        <v>1472.66</v>
      </c>
    </row>
    <row r="29" spans="1:13" ht="14.4" customHeight="1" x14ac:dyDescent="0.3">
      <c r="A29" s="831" t="s">
        <v>1601</v>
      </c>
      <c r="B29" s="832" t="s">
        <v>1324</v>
      </c>
      <c r="C29" s="832" t="s">
        <v>1325</v>
      </c>
      <c r="D29" s="832" t="s">
        <v>1326</v>
      </c>
      <c r="E29" s="832" t="s">
        <v>1327</v>
      </c>
      <c r="F29" s="849"/>
      <c r="G29" s="849"/>
      <c r="H29" s="837">
        <v>0</v>
      </c>
      <c r="I29" s="849">
        <v>2</v>
      </c>
      <c r="J29" s="849">
        <v>186.86</v>
      </c>
      <c r="K29" s="837">
        <v>1</v>
      </c>
      <c r="L29" s="849">
        <v>2</v>
      </c>
      <c r="M29" s="850">
        <v>186.86</v>
      </c>
    </row>
    <row r="30" spans="1:13" ht="14.4" customHeight="1" x14ac:dyDescent="0.3">
      <c r="A30" s="831" t="s">
        <v>1601</v>
      </c>
      <c r="B30" s="832" t="s">
        <v>2246</v>
      </c>
      <c r="C30" s="832" t="s">
        <v>1722</v>
      </c>
      <c r="D30" s="832" t="s">
        <v>1723</v>
      </c>
      <c r="E30" s="832" t="s">
        <v>1724</v>
      </c>
      <c r="F30" s="849"/>
      <c r="G30" s="849"/>
      <c r="H30" s="837">
        <v>0</v>
      </c>
      <c r="I30" s="849">
        <v>2</v>
      </c>
      <c r="J30" s="849">
        <v>640.41999999999996</v>
      </c>
      <c r="K30" s="837">
        <v>1</v>
      </c>
      <c r="L30" s="849">
        <v>2</v>
      </c>
      <c r="M30" s="850">
        <v>640.41999999999996</v>
      </c>
    </row>
    <row r="31" spans="1:13" ht="14.4" customHeight="1" x14ac:dyDescent="0.3">
      <c r="A31" s="831" t="s">
        <v>1601</v>
      </c>
      <c r="B31" s="832" t="s">
        <v>1330</v>
      </c>
      <c r="C31" s="832" t="s">
        <v>1333</v>
      </c>
      <c r="D31" s="832" t="s">
        <v>677</v>
      </c>
      <c r="E31" s="832" t="s">
        <v>1334</v>
      </c>
      <c r="F31" s="849"/>
      <c r="G31" s="849"/>
      <c r="H31" s="837">
        <v>0</v>
      </c>
      <c r="I31" s="849">
        <v>4</v>
      </c>
      <c r="J31" s="849">
        <v>320.04000000000002</v>
      </c>
      <c r="K31" s="837">
        <v>1</v>
      </c>
      <c r="L31" s="849">
        <v>4</v>
      </c>
      <c r="M31" s="850">
        <v>320.04000000000002</v>
      </c>
    </row>
    <row r="32" spans="1:13" ht="14.4" customHeight="1" x14ac:dyDescent="0.3">
      <c r="A32" s="831" t="s">
        <v>1601</v>
      </c>
      <c r="B32" s="832" t="s">
        <v>1341</v>
      </c>
      <c r="C32" s="832" t="s">
        <v>1343</v>
      </c>
      <c r="D32" s="832" t="s">
        <v>725</v>
      </c>
      <c r="E32" s="832" t="s">
        <v>1344</v>
      </c>
      <c r="F32" s="849"/>
      <c r="G32" s="849"/>
      <c r="H32" s="837">
        <v>0</v>
      </c>
      <c r="I32" s="849">
        <v>1</v>
      </c>
      <c r="J32" s="849">
        <v>85.02</v>
      </c>
      <c r="K32" s="837">
        <v>1</v>
      </c>
      <c r="L32" s="849">
        <v>1</v>
      </c>
      <c r="M32" s="850">
        <v>85.02</v>
      </c>
    </row>
    <row r="33" spans="1:13" ht="14.4" customHeight="1" x14ac:dyDescent="0.3">
      <c r="A33" s="831" t="s">
        <v>1601</v>
      </c>
      <c r="B33" s="832" t="s">
        <v>1352</v>
      </c>
      <c r="C33" s="832" t="s">
        <v>1504</v>
      </c>
      <c r="D33" s="832" t="s">
        <v>1354</v>
      </c>
      <c r="E33" s="832" t="s">
        <v>1505</v>
      </c>
      <c r="F33" s="849"/>
      <c r="G33" s="849"/>
      <c r="H33" s="837">
        <v>0</v>
      </c>
      <c r="I33" s="849">
        <v>1</v>
      </c>
      <c r="J33" s="849">
        <v>35.11</v>
      </c>
      <c r="K33" s="837">
        <v>1</v>
      </c>
      <c r="L33" s="849">
        <v>1</v>
      </c>
      <c r="M33" s="850">
        <v>35.11</v>
      </c>
    </row>
    <row r="34" spans="1:13" ht="14.4" customHeight="1" x14ac:dyDescent="0.3">
      <c r="A34" s="831" t="s">
        <v>1601</v>
      </c>
      <c r="B34" s="832" t="s">
        <v>1352</v>
      </c>
      <c r="C34" s="832" t="s">
        <v>1353</v>
      </c>
      <c r="D34" s="832" t="s">
        <v>1354</v>
      </c>
      <c r="E34" s="832" t="s">
        <v>1355</v>
      </c>
      <c r="F34" s="849"/>
      <c r="G34" s="849"/>
      <c r="H34" s="837">
        <v>0</v>
      </c>
      <c r="I34" s="849">
        <v>6</v>
      </c>
      <c r="J34" s="849">
        <v>105.35999999999999</v>
      </c>
      <c r="K34" s="837">
        <v>1</v>
      </c>
      <c r="L34" s="849">
        <v>6</v>
      </c>
      <c r="M34" s="850">
        <v>105.35999999999999</v>
      </c>
    </row>
    <row r="35" spans="1:13" ht="14.4" customHeight="1" x14ac:dyDescent="0.3">
      <c r="A35" s="831" t="s">
        <v>1601</v>
      </c>
      <c r="B35" s="832" t="s">
        <v>1352</v>
      </c>
      <c r="C35" s="832" t="s">
        <v>1356</v>
      </c>
      <c r="D35" s="832" t="s">
        <v>1354</v>
      </c>
      <c r="E35" s="832" t="s">
        <v>732</v>
      </c>
      <c r="F35" s="849"/>
      <c r="G35" s="849"/>
      <c r="H35" s="837">
        <v>0</v>
      </c>
      <c r="I35" s="849">
        <v>4</v>
      </c>
      <c r="J35" s="849">
        <v>468.12</v>
      </c>
      <c r="K35" s="837">
        <v>1</v>
      </c>
      <c r="L35" s="849">
        <v>4</v>
      </c>
      <c r="M35" s="850">
        <v>468.12</v>
      </c>
    </row>
    <row r="36" spans="1:13" ht="14.4" customHeight="1" x14ac:dyDescent="0.3">
      <c r="A36" s="831" t="s">
        <v>1601</v>
      </c>
      <c r="B36" s="832" t="s">
        <v>1357</v>
      </c>
      <c r="C36" s="832" t="s">
        <v>1358</v>
      </c>
      <c r="D36" s="832" t="s">
        <v>1359</v>
      </c>
      <c r="E36" s="832" t="s">
        <v>1360</v>
      </c>
      <c r="F36" s="849"/>
      <c r="G36" s="849"/>
      <c r="H36" s="837">
        <v>0</v>
      </c>
      <c r="I36" s="849">
        <v>1</v>
      </c>
      <c r="J36" s="849">
        <v>32.76</v>
      </c>
      <c r="K36" s="837">
        <v>1</v>
      </c>
      <c r="L36" s="849">
        <v>1</v>
      </c>
      <c r="M36" s="850">
        <v>32.76</v>
      </c>
    </row>
    <row r="37" spans="1:13" ht="14.4" customHeight="1" x14ac:dyDescent="0.3">
      <c r="A37" s="831" t="s">
        <v>1601</v>
      </c>
      <c r="B37" s="832" t="s">
        <v>2247</v>
      </c>
      <c r="C37" s="832" t="s">
        <v>1706</v>
      </c>
      <c r="D37" s="832" t="s">
        <v>1707</v>
      </c>
      <c r="E37" s="832" t="s">
        <v>1708</v>
      </c>
      <c r="F37" s="849"/>
      <c r="G37" s="849"/>
      <c r="H37" s="837">
        <v>0</v>
      </c>
      <c r="I37" s="849">
        <v>1</v>
      </c>
      <c r="J37" s="849">
        <v>103.64</v>
      </c>
      <c r="K37" s="837">
        <v>1</v>
      </c>
      <c r="L37" s="849">
        <v>1</v>
      </c>
      <c r="M37" s="850">
        <v>103.64</v>
      </c>
    </row>
    <row r="38" spans="1:13" ht="14.4" customHeight="1" x14ac:dyDescent="0.3">
      <c r="A38" s="831" t="s">
        <v>1601</v>
      </c>
      <c r="B38" s="832" t="s">
        <v>2248</v>
      </c>
      <c r="C38" s="832" t="s">
        <v>1693</v>
      </c>
      <c r="D38" s="832" t="s">
        <v>1694</v>
      </c>
      <c r="E38" s="832" t="s">
        <v>1695</v>
      </c>
      <c r="F38" s="849"/>
      <c r="G38" s="849"/>
      <c r="H38" s="837">
        <v>0</v>
      </c>
      <c r="I38" s="849">
        <v>1</v>
      </c>
      <c r="J38" s="849">
        <v>103.64</v>
      </c>
      <c r="K38" s="837">
        <v>1</v>
      </c>
      <c r="L38" s="849">
        <v>1</v>
      </c>
      <c r="M38" s="850">
        <v>103.64</v>
      </c>
    </row>
    <row r="39" spans="1:13" ht="14.4" customHeight="1" x14ac:dyDescent="0.3">
      <c r="A39" s="831" t="s">
        <v>1601</v>
      </c>
      <c r="B39" s="832" t="s">
        <v>1365</v>
      </c>
      <c r="C39" s="832" t="s">
        <v>1366</v>
      </c>
      <c r="D39" s="832" t="s">
        <v>823</v>
      </c>
      <c r="E39" s="832" t="s">
        <v>1367</v>
      </c>
      <c r="F39" s="849"/>
      <c r="G39" s="849"/>
      <c r="H39" s="837">
        <v>0</v>
      </c>
      <c r="I39" s="849">
        <v>1</v>
      </c>
      <c r="J39" s="849">
        <v>143.09</v>
      </c>
      <c r="K39" s="837">
        <v>1</v>
      </c>
      <c r="L39" s="849">
        <v>1</v>
      </c>
      <c r="M39" s="850">
        <v>143.09</v>
      </c>
    </row>
    <row r="40" spans="1:13" ht="14.4" customHeight="1" x14ac:dyDescent="0.3">
      <c r="A40" s="831" t="s">
        <v>1601</v>
      </c>
      <c r="B40" s="832" t="s">
        <v>1370</v>
      </c>
      <c r="C40" s="832" t="s">
        <v>1725</v>
      </c>
      <c r="D40" s="832" t="s">
        <v>1372</v>
      </c>
      <c r="E40" s="832" t="s">
        <v>1726</v>
      </c>
      <c r="F40" s="849"/>
      <c r="G40" s="849"/>
      <c r="H40" s="837">
        <v>0</v>
      </c>
      <c r="I40" s="849">
        <v>2</v>
      </c>
      <c r="J40" s="849">
        <v>635.96</v>
      </c>
      <c r="K40" s="837">
        <v>1</v>
      </c>
      <c r="L40" s="849">
        <v>2</v>
      </c>
      <c r="M40" s="850">
        <v>635.96</v>
      </c>
    </row>
    <row r="41" spans="1:13" ht="14.4" customHeight="1" x14ac:dyDescent="0.3">
      <c r="A41" s="831" t="s">
        <v>1601</v>
      </c>
      <c r="B41" s="832" t="s">
        <v>1370</v>
      </c>
      <c r="C41" s="832" t="s">
        <v>1371</v>
      </c>
      <c r="D41" s="832" t="s">
        <v>1372</v>
      </c>
      <c r="E41" s="832" t="s">
        <v>1373</v>
      </c>
      <c r="F41" s="849"/>
      <c r="G41" s="849"/>
      <c r="H41" s="837">
        <v>0</v>
      </c>
      <c r="I41" s="849">
        <v>5</v>
      </c>
      <c r="J41" s="849">
        <v>79.5</v>
      </c>
      <c r="K41" s="837">
        <v>1</v>
      </c>
      <c r="L41" s="849">
        <v>5</v>
      </c>
      <c r="M41" s="850">
        <v>79.5</v>
      </c>
    </row>
    <row r="42" spans="1:13" ht="14.4" customHeight="1" x14ac:dyDescent="0.3">
      <c r="A42" s="831" t="s">
        <v>1601</v>
      </c>
      <c r="B42" s="832" t="s">
        <v>1370</v>
      </c>
      <c r="C42" s="832" t="s">
        <v>1727</v>
      </c>
      <c r="D42" s="832" t="s">
        <v>1372</v>
      </c>
      <c r="E42" s="832" t="s">
        <v>1646</v>
      </c>
      <c r="F42" s="849"/>
      <c r="G42" s="849"/>
      <c r="H42" s="837">
        <v>0</v>
      </c>
      <c r="I42" s="849">
        <v>1</v>
      </c>
      <c r="J42" s="849">
        <v>158.99</v>
      </c>
      <c r="K42" s="837">
        <v>1</v>
      </c>
      <c r="L42" s="849">
        <v>1</v>
      </c>
      <c r="M42" s="850">
        <v>158.99</v>
      </c>
    </row>
    <row r="43" spans="1:13" ht="14.4" customHeight="1" x14ac:dyDescent="0.3">
      <c r="A43" s="831" t="s">
        <v>1601</v>
      </c>
      <c r="B43" s="832" t="s">
        <v>2249</v>
      </c>
      <c r="C43" s="832" t="s">
        <v>1742</v>
      </c>
      <c r="D43" s="832" t="s">
        <v>1743</v>
      </c>
      <c r="E43" s="832" t="s">
        <v>1744</v>
      </c>
      <c r="F43" s="849"/>
      <c r="G43" s="849"/>
      <c r="H43" s="837">
        <v>0</v>
      </c>
      <c r="I43" s="849">
        <v>1</v>
      </c>
      <c r="J43" s="849">
        <v>345.69</v>
      </c>
      <c r="K43" s="837">
        <v>1</v>
      </c>
      <c r="L43" s="849">
        <v>1</v>
      </c>
      <c r="M43" s="850">
        <v>345.69</v>
      </c>
    </row>
    <row r="44" spans="1:13" ht="14.4" customHeight="1" x14ac:dyDescent="0.3">
      <c r="A44" s="831" t="s">
        <v>1601</v>
      </c>
      <c r="B44" s="832" t="s">
        <v>2250</v>
      </c>
      <c r="C44" s="832" t="s">
        <v>1738</v>
      </c>
      <c r="D44" s="832" t="s">
        <v>1739</v>
      </c>
      <c r="E44" s="832" t="s">
        <v>1740</v>
      </c>
      <c r="F44" s="849"/>
      <c r="G44" s="849"/>
      <c r="H44" s="837">
        <v>0</v>
      </c>
      <c r="I44" s="849">
        <v>4</v>
      </c>
      <c r="J44" s="849">
        <v>527.44000000000005</v>
      </c>
      <c r="K44" s="837">
        <v>1</v>
      </c>
      <c r="L44" s="849">
        <v>4</v>
      </c>
      <c r="M44" s="850">
        <v>527.44000000000005</v>
      </c>
    </row>
    <row r="45" spans="1:13" ht="14.4" customHeight="1" x14ac:dyDescent="0.3">
      <c r="A45" s="831" t="s">
        <v>1601</v>
      </c>
      <c r="B45" s="832" t="s">
        <v>1384</v>
      </c>
      <c r="C45" s="832" t="s">
        <v>1512</v>
      </c>
      <c r="D45" s="832" t="s">
        <v>1513</v>
      </c>
      <c r="E45" s="832" t="s">
        <v>1514</v>
      </c>
      <c r="F45" s="849"/>
      <c r="G45" s="849"/>
      <c r="H45" s="837">
        <v>0</v>
      </c>
      <c r="I45" s="849">
        <v>1</v>
      </c>
      <c r="J45" s="849">
        <v>278.63</v>
      </c>
      <c r="K45" s="837">
        <v>1</v>
      </c>
      <c r="L45" s="849">
        <v>1</v>
      </c>
      <c r="M45" s="850">
        <v>278.63</v>
      </c>
    </row>
    <row r="46" spans="1:13" ht="14.4" customHeight="1" x14ac:dyDescent="0.3">
      <c r="A46" s="831" t="s">
        <v>1601</v>
      </c>
      <c r="B46" s="832" t="s">
        <v>1384</v>
      </c>
      <c r="C46" s="832" t="s">
        <v>1385</v>
      </c>
      <c r="D46" s="832" t="s">
        <v>1386</v>
      </c>
      <c r="E46" s="832" t="s">
        <v>1387</v>
      </c>
      <c r="F46" s="849"/>
      <c r="G46" s="849"/>
      <c r="H46" s="837">
        <v>0</v>
      </c>
      <c r="I46" s="849">
        <v>1</v>
      </c>
      <c r="J46" s="849">
        <v>430.05</v>
      </c>
      <c r="K46" s="837">
        <v>1</v>
      </c>
      <c r="L46" s="849">
        <v>1</v>
      </c>
      <c r="M46" s="850">
        <v>430.05</v>
      </c>
    </row>
    <row r="47" spans="1:13" ht="14.4" customHeight="1" x14ac:dyDescent="0.3">
      <c r="A47" s="831" t="s">
        <v>1601</v>
      </c>
      <c r="B47" s="832" t="s">
        <v>1384</v>
      </c>
      <c r="C47" s="832" t="s">
        <v>1650</v>
      </c>
      <c r="D47" s="832" t="s">
        <v>1386</v>
      </c>
      <c r="E47" s="832" t="s">
        <v>1651</v>
      </c>
      <c r="F47" s="849"/>
      <c r="G47" s="849"/>
      <c r="H47" s="837">
        <v>0</v>
      </c>
      <c r="I47" s="849">
        <v>1</v>
      </c>
      <c r="J47" s="849">
        <v>279.52999999999997</v>
      </c>
      <c r="K47" s="837">
        <v>1</v>
      </c>
      <c r="L47" s="849">
        <v>1</v>
      </c>
      <c r="M47" s="850">
        <v>279.52999999999997</v>
      </c>
    </row>
    <row r="48" spans="1:13" ht="14.4" customHeight="1" x14ac:dyDescent="0.3">
      <c r="A48" s="831" t="s">
        <v>1601</v>
      </c>
      <c r="B48" s="832" t="s">
        <v>1384</v>
      </c>
      <c r="C48" s="832" t="s">
        <v>1652</v>
      </c>
      <c r="D48" s="832" t="s">
        <v>1386</v>
      </c>
      <c r="E48" s="832" t="s">
        <v>1624</v>
      </c>
      <c r="F48" s="849"/>
      <c r="G48" s="849"/>
      <c r="H48" s="837">
        <v>0</v>
      </c>
      <c r="I48" s="849">
        <v>1</v>
      </c>
      <c r="J48" s="849">
        <v>143.35</v>
      </c>
      <c r="K48" s="837">
        <v>1</v>
      </c>
      <c r="L48" s="849">
        <v>1</v>
      </c>
      <c r="M48" s="850">
        <v>143.35</v>
      </c>
    </row>
    <row r="49" spans="1:13" ht="14.4" customHeight="1" x14ac:dyDescent="0.3">
      <c r="A49" s="831" t="s">
        <v>1601</v>
      </c>
      <c r="B49" s="832" t="s">
        <v>1394</v>
      </c>
      <c r="C49" s="832" t="s">
        <v>1395</v>
      </c>
      <c r="D49" s="832" t="s">
        <v>714</v>
      </c>
      <c r="E49" s="832" t="s">
        <v>1396</v>
      </c>
      <c r="F49" s="849"/>
      <c r="G49" s="849"/>
      <c r="H49" s="837">
        <v>0</v>
      </c>
      <c r="I49" s="849">
        <v>1</v>
      </c>
      <c r="J49" s="849">
        <v>300.31</v>
      </c>
      <c r="K49" s="837">
        <v>1</v>
      </c>
      <c r="L49" s="849">
        <v>1</v>
      </c>
      <c r="M49" s="850">
        <v>300.31</v>
      </c>
    </row>
    <row r="50" spans="1:13" ht="14.4" customHeight="1" x14ac:dyDescent="0.3">
      <c r="A50" s="831" t="s">
        <v>1601</v>
      </c>
      <c r="B50" s="832" t="s">
        <v>1402</v>
      </c>
      <c r="C50" s="832" t="s">
        <v>1403</v>
      </c>
      <c r="D50" s="832" t="s">
        <v>1404</v>
      </c>
      <c r="E50" s="832" t="s">
        <v>1405</v>
      </c>
      <c r="F50" s="849"/>
      <c r="G50" s="849"/>
      <c r="H50" s="837">
        <v>0</v>
      </c>
      <c r="I50" s="849">
        <v>1</v>
      </c>
      <c r="J50" s="849">
        <v>49.08</v>
      </c>
      <c r="K50" s="837">
        <v>1</v>
      </c>
      <c r="L50" s="849">
        <v>1</v>
      </c>
      <c r="M50" s="850">
        <v>49.08</v>
      </c>
    </row>
    <row r="51" spans="1:13" ht="14.4" customHeight="1" x14ac:dyDescent="0.3">
      <c r="A51" s="831" t="s">
        <v>1601</v>
      </c>
      <c r="B51" s="832" t="s">
        <v>1457</v>
      </c>
      <c r="C51" s="832" t="s">
        <v>1648</v>
      </c>
      <c r="D51" s="832" t="s">
        <v>1459</v>
      </c>
      <c r="E51" s="832" t="s">
        <v>1649</v>
      </c>
      <c r="F51" s="849"/>
      <c r="G51" s="849"/>
      <c r="H51" s="837">
        <v>0</v>
      </c>
      <c r="I51" s="849">
        <v>3</v>
      </c>
      <c r="J51" s="849">
        <v>56.429999999999993</v>
      </c>
      <c r="K51" s="837">
        <v>1</v>
      </c>
      <c r="L51" s="849">
        <v>3</v>
      </c>
      <c r="M51" s="850">
        <v>56.429999999999993</v>
      </c>
    </row>
    <row r="52" spans="1:13" ht="14.4" customHeight="1" x14ac:dyDescent="0.3">
      <c r="A52" s="831" t="s">
        <v>1601</v>
      </c>
      <c r="B52" s="832" t="s">
        <v>1457</v>
      </c>
      <c r="C52" s="832" t="s">
        <v>1458</v>
      </c>
      <c r="D52" s="832" t="s">
        <v>1459</v>
      </c>
      <c r="E52" s="832" t="s">
        <v>1460</v>
      </c>
      <c r="F52" s="849"/>
      <c r="G52" s="849"/>
      <c r="H52" s="837">
        <v>0</v>
      </c>
      <c r="I52" s="849">
        <v>6</v>
      </c>
      <c r="J52" s="849">
        <v>28.200000000000003</v>
      </c>
      <c r="K52" s="837">
        <v>1</v>
      </c>
      <c r="L52" s="849">
        <v>6</v>
      </c>
      <c r="M52" s="850">
        <v>28.200000000000003</v>
      </c>
    </row>
    <row r="53" spans="1:13" ht="14.4" customHeight="1" x14ac:dyDescent="0.3">
      <c r="A53" s="831" t="s">
        <v>1601</v>
      </c>
      <c r="B53" s="832" t="s">
        <v>1465</v>
      </c>
      <c r="C53" s="832" t="s">
        <v>1466</v>
      </c>
      <c r="D53" s="832" t="s">
        <v>886</v>
      </c>
      <c r="E53" s="832" t="s">
        <v>1467</v>
      </c>
      <c r="F53" s="849"/>
      <c r="G53" s="849"/>
      <c r="H53" s="837"/>
      <c r="I53" s="849">
        <v>2</v>
      </c>
      <c r="J53" s="849">
        <v>0</v>
      </c>
      <c r="K53" s="837"/>
      <c r="L53" s="849">
        <v>2</v>
      </c>
      <c r="M53" s="850">
        <v>0</v>
      </c>
    </row>
    <row r="54" spans="1:13" ht="14.4" customHeight="1" x14ac:dyDescent="0.3">
      <c r="A54" s="831" t="s">
        <v>1602</v>
      </c>
      <c r="B54" s="832" t="s">
        <v>1307</v>
      </c>
      <c r="C54" s="832" t="s">
        <v>2190</v>
      </c>
      <c r="D54" s="832" t="s">
        <v>1309</v>
      </c>
      <c r="E54" s="832" t="s">
        <v>2191</v>
      </c>
      <c r="F54" s="849"/>
      <c r="G54" s="849"/>
      <c r="H54" s="837">
        <v>0</v>
      </c>
      <c r="I54" s="849">
        <v>1</v>
      </c>
      <c r="J54" s="849">
        <v>93.75</v>
      </c>
      <c r="K54" s="837">
        <v>1</v>
      </c>
      <c r="L54" s="849">
        <v>1</v>
      </c>
      <c r="M54" s="850">
        <v>93.75</v>
      </c>
    </row>
    <row r="55" spans="1:13" ht="14.4" customHeight="1" x14ac:dyDescent="0.3">
      <c r="A55" s="831" t="s">
        <v>1602</v>
      </c>
      <c r="B55" s="832" t="s">
        <v>1307</v>
      </c>
      <c r="C55" s="832" t="s">
        <v>1308</v>
      </c>
      <c r="D55" s="832" t="s">
        <v>1309</v>
      </c>
      <c r="E55" s="832" t="s">
        <v>1310</v>
      </c>
      <c r="F55" s="849"/>
      <c r="G55" s="849"/>
      <c r="H55" s="837">
        <v>0</v>
      </c>
      <c r="I55" s="849">
        <v>6</v>
      </c>
      <c r="J55" s="849">
        <v>1108.44</v>
      </c>
      <c r="K55" s="837">
        <v>1</v>
      </c>
      <c r="L55" s="849">
        <v>6</v>
      </c>
      <c r="M55" s="850">
        <v>1108.44</v>
      </c>
    </row>
    <row r="56" spans="1:13" ht="14.4" customHeight="1" x14ac:dyDescent="0.3">
      <c r="A56" s="831" t="s">
        <v>1602</v>
      </c>
      <c r="B56" s="832" t="s">
        <v>1307</v>
      </c>
      <c r="C56" s="832" t="s">
        <v>1753</v>
      </c>
      <c r="D56" s="832" t="s">
        <v>1645</v>
      </c>
      <c r="E56" s="832" t="s">
        <v>1754</v>
      </c>
      <c r="F56" s="849"/>
      <c r="G56" s="849"/>
      <c r="H56" s="837">
        <v>0</v>
      </c>
      <c r="I56" s="849">
        <v>3</v>
      </c>
      <c r="J56" s="849">
        <v>361.83</v>
      </c>
      <c r="K56" s="837">
        <v>1</v>
      </c>
      <c r="L56" s="849">
        <v>3</v>
      </c>
      <c r="M56" s="850">
        <v>361.83</v>
      </c>
    </row>
    <row r="57" spans="1:13" ht="14.4" customHeight="1" x14ac:dyDescent="0.3">
      <c r="A57" s="831" t="s">
        <v>1602</v>
      </c>
      <c r="B57" s="832" t="s">
        <v>1311</v>
      </c>
      <c r="C57" s="832" t="s">
        <v>1312</v>
      </c>
      <c r="D57" s="832" t="s">
        <v>721</v>
      </c>
      <c r="E57" s="832" t="s">
        <v>1313</v>
      </c>
      <c r="F57" s="849"/>
      <c r="G57" s="849"/>
      <c r="H57" s="837">
        <v>0</v>
      </c>
      <c r="I57" s="849">
        <v>1</v>
      </c>
      <c r="J57" s="849">
        <v>1385.62</v>
      </c>
      <c r="K57" s="837">
        <v>1</v>
      </c>
      <c r="L57" s="849">
        <v>1</v>
      </c>
      <c r="M57" s="850">
        <v>1385.62</v>
      </c>
    </row>
    <row r="58" spans="1:13" ht="14.4" customHeight="1" x14ac:dyDescent="0.3">
      <c r="A58" s="831" t="s">
        <v>1602</v>
      </c>
      <c r="B58" s="832" t="s">
        <v>1311</v>
      </c>
      <c r="C58" s="832" t="s">
        <v>1633</v>
      </c>
      <c r="D58" s="832" t="s">
        <v>721</v>
      </c>
      <c r="E58" s="832" t="s">
        <v>1634</v>
      </c>
      <c r="F58" s="849"/>
      <c r="G58" s="849"/>
      <c r="H58" s="837">
        <v>0</v>
      </c>
      <c r="I58" s="849">
        <v>1</v>
      </c>
      <c r="J58" s="849">
        <v>1847.49</v>
      </c>
      <c r="K58" s="837">
        <v>1</v>
      </c>
      <c r="L58" s="849">
        <v>1</v>
      </c>
      <c r="M58" s="850">
        <v>1847.49</v>
      </c>
    </row>
    <row r="59" spans="1:13" ht="14.4" customHeight="1" x14ac:dyDescent="0.3">
      <c r="A59" s="831" t="s">
        <v>1602</v>
      </c>
      <c r="B59" s="832" t="s">
        <v>1311</v>
      </c>
      <c r="C59" s="832" t="s">
        <v>1316</v>
      </c>
      <c r="D59" s="832" t="s">
        <v>716</v>
      </c>
      <c r="E59" s="832" t="s">
        <v>1317</v>
      </c>
      <c r="F59" s="849"/>
      <c r="G59" s="849"/>
      <c r="H59" s="837">
        <v>0</v>
      </c>
      <c r="I59" s="849">
        <v>1</v>
      </c>
      <c r="J59" s="849">
        <v>923.74</v>
      </c>
      <c r="K59" s="837">
        <v>1</v>
      </c>
      <c r="L59" s="849">
        <v>1</v>
      </c>
      <c r="M59" s="850">
        <v>923.74</v>
      </c>
    </row>
    <row r="60" spans="1:13" ht="14.4" customHeight="1" x14ac:dyDescent="0.3">
      <c r="A60" s="831" t="s">
        <v>1602</v>
      </c>
      <c r="B60" s="832" t="s">
        <v>1324</v>
      </c>
      <c r="C60" s="832" t="s">
        <v>1325</v>
      </c>
      <c r="D60" s="832" t="s">
        <v>1326</v>
      </c>
      <c r="E60" s="832" t="s">
        <v>1327</v>
      </c>
      <c r="F60" s="849"/>
      <c r="G60" s="849"/>
      <c r="H60" s="837">
        <v>0</v>
      </c>
      <c r="I60" s="849">
        <v>4</v>
      </c>
      <c r="J60" s="849">
        <v>373.72</v>
      </c>
      <c r="K60" s="837">
        <v>1</v>
      </c>
      <c r="L60" s="849">
        <v>4</v>
      </c>
      <c r="M60" s="850">
        <v>373.72</v>
      </c>
    </row>
    <row r="61" spans="1:13" ht="14.4" customHeight="1" x14ac:dyDescent="0.3">
      <c r="A61" s="831" t="s">
        <v>1602</v>
      </c>
      <c r="B61" s="832" t="s">
        <v>1324</v>
      </c>
      <c r="C61" s="832" t="s">
        <v>1328</v>
      </c>
      <c r="D61" s="832" t="s">
        <v>1326</v>
      </c>
      <c r="E61" s="832" t="s">
        <v>1329</v>
      </c>
      <c r="F61" s="849"/>
      <c r="G61" s="849"/>
      <c r="H61" s="837">
        <v>0</v>
      </c>
      <c r="I61" s="849">
        <v>2</v>
      </c>
      <c r="J61" s="849">
        <v>373.74</v>
      </c>
      <c r="K61" s="837">
        <v>1</v>
      </c>
      <c r="L61" s="849">
        <v>2</v>
      </c>
      <c r="M61" s="850">
        <v>373.74</v>
      </c>
    </row>
    <row r="62" spans="1:13" ht="14.4" customHeight="1" x14ac:dyDescent="0.3">
      <c r="A62" s="831" t="s">
        <v>1602</v>
      </c>
      <c r="B62" s="832" t="s">
        <v>1330</v>
      </c>
      <c r="C62" s="832" t="s">
        <v>1333</v>
      </c>
      <c r="D62" s="832" t="s">
        <v>677</v>
      </c>
      <c r="E62" s="832" t="s">
        <v>1334</v>
      </c>
      <c r="F62" s="849"/>
      <c r="G62" s="849"/>
      <c r="H62" s="837">
        <v>0</v>
      </c>
      <c r="I62" s="849">
        <v>8</v>
      </c>
      <c r="J62" s="849">
        <v>640.08000000000004</v>
      </c>
      <c r="K62" s="837">
        <v>1</v>
      </c>
      <c r="L62" s="849">
        <v>8</v>
      </c>
      <c r="M62" s="850">
        <v>640.08000000000004</v>
      </c>
    </row>
    <row r="63" spans="1:13" ht="14.4" customHeight="1" x14ac:dyDescent="0.3">
      <c r="A63" s="831" t="s">
        <v>1602</v>
      </c>
      <c r="B63" s="832" t="s">
        <v>1341</v>
      </c>
      <c r="C63" s="832" t="s">
        <v>1890</v>
      </c>
      <c r="D63" s="832" t="s">
        <v>725</v>
      </c>
      <c r="E63" s="832" t="s">
        <v>1777</v>
      </c>
      <c r="F63" s="849"/>
      <c r="G63" s="849"/>
      <c r="H63" s="837">
        <v>0</v>
      </c>
      <c r="I63" s="849">
        <v>6</v>
      </c>
      <c r="J63" s="849">
        <v>255.05999999999997</v>
      </c>
      <c r="K63" s="837">
        <v>1</v>
      </c>
      <c r="L63" s="849">
        <v>6</v>
      </c>
      <c r="M63" s="850">
        <v>255.05999999999997</v>
      </c>
    </row>
    <row r="64" spans="1:13" ht="14.4" customHeight="1" x14ac:dyDescent="0.3">
      <c r="A64" s="831" t="s">
        <v>1602</v>
      </c>
      <c r="B64" s="832" t="s">
        <v>1350</v>
      </c>
      <c r="C64" s="832" t="s">
        <v>1933</v>
      </c>
      <c r="D64" s="832" t="s">
        <v>648</v>
      </c>
      <c r="E64" s="832" t="s">
        <v>1934</v>
      </c>
      <c r="F64" s="849"/>
      <c r="G64" s="849"/>
      <c r="H64" s="837">
        <v>0</v>
      </c>
      <c r="I64" s="849">
        <v>2</v>
      </c>
      <c r="J64" s="849">
        <v>21.3</v>
      </c>
      <c r="K64" s="837">
        <v>1</v>
      </c>
      <c r="L64" s="849">
        <v>2</v>
      </c>
      <c r="M64" s="850">
        <v>21.3</v>
      </c>
    </row>
    <row r="65" spans="1:13" ht="14.4" customHeight="1" x14ac:dyDescent="0.3">
      <c r="A65" s="831" t="s">
        <v>1602</v>
      </c>
      <c r="B65" s="832" t="s">
        <v>1350</v>
      </c>
      <c r="C65" s="832" t="s">
        <v>2079</v>
      </c>
      <c r="D65" s="832" t="s">
        <v>648</v>
      </c>
      <c r="E65" s="832" t="s">
        <v>649</v>
      </c>
      <c r="F65" s="849"/>
      <c r="G65" s="849"/>
      <c r="H65" s="837">
        <v>0</v>
      </c>
      <c r="I65" s="849">
        <v>2</v>
      </c>
      <c r="J65" s="849">
        <v>35.119999999999997</v>
      </c>
      <c r="K65" s="837">
        <v>1</v>
      </c>
      <c r="L65" s="849">
        <v>2</v>
      </c>
      <c r="M65" s="850">
        <v>35.119999999999997</v>
      </c>
    </row>
    <row r="66" spans="1:13" ht="14.4" customHeight="1" x14ac:dyDescent="0.3">
      <c r="A66" s="831" t="s">
        <v>1602</v>
      </c>
      <c r="B66" s="832" t="s">
        <v>1352</v>
      </c>
      <c r="C66" s="832" t="s">
        <v>1504</v>
      </c>
      <c r="D66" s="832" t="s">
        <v>1354</v>
      </c>
      <c r="E66" s="832" t="s">
        <v>1505</v>
      </c>
      <c r="F66" s="849"/>
      <c r="G66" s="849"/>
      <c r="H66" s="837">
        <v>0</v>
      </c>
      <c r="I66" s="849">
        <v>4</v>
      </c>
      <c r="J66" s="849">
        <v>140.44</v>
      </c>
      <c r="K66" s="837">
        <v>1</v>
      </c>
      <c r="L66" s="849">
        <v>4</v>
      </c>
      <c r="M66" s="850">
        <v>140.44</v>
      </c>
    </row>
    <row r="67" spans="1:13" ht="14.4" customHeight="1" x14ac:dyDescent="0.3">
      <c r="A67" s="831" t="s">
        <v>1602</v>
      </c>
      <c r="B67" s="832" t="s">
        <v>1352</v>
      </c>
      <c r="C67" s="832" t="s">
        <v>1612</v>
      </c>
      <c r="D67" s="832" t="s">
        <v>1613</v>
      </c>
      <c r="E67" s="832" t="s">
        <v>1505</v>
      </c>
      <c r="F67" s="849">
        <v>1</v>
      </c>
      <c r="G67" s="849">
        <v>35.11</v>
      </c>
      <c r="H67" s="837">
        <v>1</v>
      </c>
      <c r="I67" s="849"/>
      <c r="J67" s="849"/>
      <c r="K67" s="837">
        <v>0</v>
      </c>
      <c r="L67" s="849">
        <v>1</v>
      </c>
      <c r="M67" s="850">
        <v>35.11</v>
      </c>
    </row>
    <row r="68" spans="1:13" ht="14.4" customHeight="1" x14ac:dyDescent="0.3">
      <c r="A68" s="831" t="s">
        <v>1602</v>
      </c>
      <c r="B68" s="832" t="s">
        <v>1352</v>
      </c>
      <c r="C68" s="832" t="s">
        <v>1353</v>
      </c>
      <c r="D68" s="832" t="s">
        <v>1354</v>
      </c>
      <c r="E68" s="832" t="s">
        <v>1355</v>
      </c>
      <c r="F68" s="849"/>
      <c r="G68" s="849"/>
      <c r="H68" s="837">
        <v>0</v>
      </c>
      <c r="I68" s="849">
        <v>4</v>
      </c>
      <c r="J68" s="849">
        <v>70.239999999999995</v>
      </c>
      <c r="K68" s="837">
        <v>1</v>
      </c>
      <c r="L68" s="849">
        <v>4</v>
      </c>
      <c r="M68" s="850">
        <v>70.239999999999995</v>
      </c>
    </row>
    <row r="69" spans="1:13" ht="14.4" customHeight="1" x14ac:dyDescent="0.3">
      <c r="A69" s="831" t="s">
        <v>1602</v>
      </c>
      <c r="B69" s="832" t="s">
        <v>1357</v>
      </c>
      <c r="C69" s="832" t="s">
        <v>2186</v>
      </c>
      <c r="D69" s="832" t="s">
        <v>2124</v>
      </c>
      <c r="E69" s="832" t="s">
        <v>1360</v>
      </c>
      <c r="F69" s="849">
        <v>1</v>
      </c>
      <c r="G69" s="849">
        <v>32.76</v>
      </c>
      <c r="H69" s="837">
        <v>1</v>
      </c>
      <c r="I69" s="849"/>
      <c r="J69" s="849"/>
      <c r="K69" s="837">
        <v>0</v>
      </c>
      <c r="L69" s="849">
        <v>1</v>
      </c>
      <c r="M69" s="850">
        <v>32.76</v>
      </c>
    </row>
    <row r="70" spans="1:13" ht="14.4" customHeight="1" x14ac:dyDescent="0.3">
      <c r="A70" s="831" t="s">
        <v>1602</v>
      </c>
      <c r="B70" s="832" t="s">
        <v>1361</v>
      </c>
      <c r="C70" s="832" t="s">
        <v>1362</v>
      </c>
      <c r="D70" s="832" t="s">
        <v>1363</v>
      </c>
      <c r="E70" s="832" t="s">
        <v>1364</v>
      </c>
      <c r="F70" s="849"/>
      <c r="G70" s="849"/>
      <c r="H70" s="837">
        <v>0</v>
      </c>
      <c r="I70" s="849">
        <v>1</v>
      </c>
      <c r="J70" s="849">
        <v>62.18</v>
      </c>
      <c r="K70" s="837">
        <v>1</v>
      </c>
      <c r="L70" s="849">
        <v>1</v>
      </c>
      <c r="M70" s="850">
        <v>62.18</v>
      </c>
    </row>
    <row r="71" spans="1:13" ht="14.4" customHeight="1" x14ac:dyDescent="0.3">
      <c r="A71" s="831" t="s">
        <v>1602</v>
      </c>
      <c r="B71" s="832" t="s">
        <v>1365</v>
      </c>
      <c r="C71" s="832" t="s">
        <v>2069</v>
      </c>
      <c r="D71" s="832" t="s">
        <v>823</v>
      </c>
      <c r="E71" s="832" t="s">
        <v>1505</v>
      </c>
      <c r="F71" s="849"/>
      <c r="G71" s="849"/>
      <c r="H71" s="837">
        <v>0</v>
      </c>
      <c r="I71" s="849">
        <v>2</v>
      </c>
      <c r="J71" s="849">
        <v>95.4</v>
      </c>
      <c r="K71" s="837">
        <v>1</v>
      </c>
      <c r="L71" s="849">
        <v>2</v>
      </c>
      <c r="M71" s="850">
        <v>95.4</v>
      </c>
    </row>
    <row r="72" spans="1:13" ht="14.4" customHeight="1" x14ac:dyDescent="0.3">
      <c r="A72" s="831" t="s">
        <v>1602</v>
      </c>
      <c r="B72" s="832" t="s">
        <v>1370</v>
      </c>
      <c r="C72" s="832" t="s">
        <v>1371</v>
      </c>
      <c r="D72" s="832" t="s">
        <v>1372</v>
      </c>
      <c r="E72" s="832" t="s">
        <v>1373</v>
      </c>
      <c r="F72" s="849"/>
      <c r="G72" s="849"/>
      <c r="H72" s="837">
        <v>0</v>
      </c>
      <c r="I72" s="849">
        <v>2</v>
      </c>
      <c r="J72" s="849">
        <v>31.8</v>
      </c>
      <c r="K72" s="837">
        <v>1</v>
      </c>
      <c r="L72" s="849">
        <v>2</v>
      </c>
      <c r="M72" s="850">
        <v>31.8</v>
      </c>
    </row>
    <row r="73" spans="1:13" ht="14.4" customHeight="1" x14ac:dyDescent="0.3">
      <c r="A73" s="831" t="s">
        <v>1602</v>
      </c>
      <c r="B73" s="832" t="s">
        <v>1370</v>
      </c>
      <c r="C73" s="832" t="s">
        <v>1374</v>
      </c>
      <c r="D73" s="832" t="s">
        <v>1372</v>
      </c>
      <c r="E73" s="832" t="s">
        <v>1375</v>
      </c>
      <c r="F73" s="849"/>
      <c r="G73" s="849"/>
      <c r="H73" s="837">
        <v>0</v>
      </c>
      <c r="I73" s="849">
        <v>2</v>
      </c>
      <c r="J73" s="849">
        <v>95.4</v>
      </c>
      <c r="K73" s="837">
        <v>1</v>
      </c>
      <c r="L73" s="849">
        <v>2</v>
      </c>
      <c r="M73" s="850">
        <v>95.4</v>
      </c>
    </row>
    <row r="74" spans="1:13" ht="14.4" customHeight="1" x14ac:dyDescent="0.3">
      <c r="A74" s="831" t="s">
        <v>1602</v>
      </c>
      <c r="B74" s="832" t="s">
        <v>2249</v>
      </c>
      <c r="C74" s="832" t="s">
        <v>1742</v>
      </c>
      <c r="D74" s="832" t="s">
        <v>1743</v>
      </c>
      <c r="E74" s="832" t="s">
        <v>1744</v>
      </c>
      <c r="F74" s="849"/>
      <c r="G74" s="849"/>
      <c r="H74" s="837">
        <v>0</v>
      </c>
      <c r="I74" s="849">
        <v>1</v>
      </c>
      <c r="J74" s="849">
        <v>345.69</v>
      </c>
      <c r="K74" s="837">
        <v>1</v>
      </c>
      <c r="L74" s="849">
        <v>1</v>
      </c>
      <c r="M74" s="850">
        <v>345.69</v>
      </c>
    </row>
    <row r="75" spans="1:13" ht="14.4" customHeight="1" x14ac:dyDescent="0.3">
      <c r="A75" s="831" t="s">
        <v>1602</v>
      </c>
      <c r="B75" s="832" t="s">
        <v>2250</v>
      </c>
      <c r="C75" s="832" t="s">
        <v>1738</v>
      </c>
      <c r="D75" s="832" t="s">
        <v>1739</v>
      </c>
      <c r="E75" s="832" t="s">
        <v>1740</v>
      </c>
      <c r="F75" s="849"/>
      <c r="G75" s="849"/>
      <c r="H75" s="837">
        <v>0</v>
      </c>
      <c r="I75" s="849">
        <v>1</v>
      </c>
      <c r="J75" s="849">
        <v>131.86000000000001</v>
      </c>
      <c r="K75" s="837">
        <v>1</v>
      </c>
      <c r="L75" s="849">
        <v>1</v>
      </c>
      <c r="M75" s="850">
        <v>131.86000000000001</v>
      </c>
    </row>
    <row r="76" spans="1:13" ht="14.4" customHeight="1" x14ac:dyDescent="0.3">
      <c r="A76" s="831" t="s">
        <v>1602</v>
      </c>
      <c r="B76" s="832" t="s">
        <v>1384</v>
      </c>
      <c r="C76" s="832" t="s">
        <v>1512</v>
      </c>
      <c r="D76" s="832" t="s">
        <v>1513</v>
      </c>
      <c r="E76" s="832" t="s">
        <v>1514</v>
      </c>
      <c r="F76" s="849"/>
      <c r="G76" s="849"/>
      <c r="H76" s="837">
        <v>0</v>
      </c>
      <c r="I76" s="849">
        <v>5</v>
      </c>
      <c r="J76" s="849">
        <v>1393.15</v>
      </c>
      <c r="K76" s="837">
        <v>1</v>
      </c>
      <c r="L76" s="849">
        <v>5</v>
      </c>
      <c r="M76" s="850">
        <v>1393.15</v>
      </c>
    </row>
    <row r="77" spans="1:13" ht="14.4" customHeight="1" x14ac:dyDescent="0.3">
      <c r="A77" s="831" t="s">
        <v>1602</v>
      </c>
      <c r="B77" s="832" t="s">
        <v>1384</v>
      </c>
      <c r="C77" s="832" t="s">
        <v>2161</v>
      </c>
      <c r="D77" s="832" t="s">
        <v>1386</v>
      </c>
      <c r="E77" s="832" t="s">
        <v>2162</v>
      </c>
      <c r="F77" s="849"/>
      <c r="G77" s="849"/>
      <c r="H77" s="837">
        <v>0</v>
      </c>
      <c r="I77" s="849">
        <v>1</v>
      </c>
      <c r="J77" s="849">
        <v>93.18</v>
      </c>
      <c r="K77" s="837">
        <v>1</v>
      </c>
      <c r="L77" s="849">
        <v>1</v>
      </c>
      <c r="M77" s="850">
        <v>93.18</v>
      </c>
    </row>
    <row r="78" spans="1:13" ht="14.4" customHeight="1" x14ac:dyDescent="0.3">
      <c r="A78" s="831" t="s">
        <v>1602</v>
      </c>
      <c r="B78" s="832" t="s">
        <v>1384</v>
      </c>
      <c r="C78" s="832" t="s">
        <v>1623</v>
      </c>
      <c r="D78" s="832" t="s">
        <v>1513</v>
      </c>
      <c r="E78" s="832" t="s">
        <v>1624</v>
      </c>
      <c r="F78" s="849">
        <v>1</v>
      </c>
      <c r="G78" s="849">
        <v>181.11</v>
      </c>
      <c r="H78" s="837">
        <v>1</v>
      </c>
      <c r="I78" s="849"/>
      <c r="J78" s="849"/>
      <c r="K78" s="837">
        <v>0</v>
      </c>
      <c r="L78" s="849">
        <v>1</v>
      </c>
      <c r="M78" s="850">
        <v>181.11</v>
      </c>
    </row>
    <row r="79" spans="1:13" ht="14.4" customHeight="1" x14ac:dyDescent="0.3">
      <c r="A79" s="831" t="s">
        <v>1602</v>
      </c>
      <c r="B79" s="832" t="s">
        <v>1384</v>
      </c>
      <c r="C79" s="832" t="s">
        <v>1652</v>
      </c>
      <c r="D79" s="832" t="s">
        <v>1386</v>
      </c>
      <c r="E79" s="832" t="s">
        <v>1624</v>
      </c>
      <c r="F79" s="849"/>
      <c r="G79" s="849"/>
      <c r="H79" s="837">
        <v>0</v>
      </c>
      <c r="I79" s="849">
        <v>1</v>
      </c>
      <c r="J79" s="849">
        <v>143.35</v>
      </c>
      <c r="K79" s="837">
        <v>1</v>
      </c>
      <c r="L79" s="849">
        <v>1</v>
      </c>
      <c r="M79" s="850">
        <v>143.35</v>
      </c>
    </row>
    <row r="80" spans="1:13" ht="14.4" customHeight="1" x14ac:dyDescent="0.3">
      <c r="A80" s="831" t="s">
        <v>1602</v>
      </c>
      <c r="B80" s="832" t="s">
        <v>1384</v>
      </c>
      <c r="C80" s="832" t="s">
        <v>2163</v>
      </c>
      <c r="D80" s="832" t="s">
        <v>1868</v>
      </c>
      <c r="E80" s="832" t="s">
        <v>1624</v>
      </c>
      <c r="F80" s="849">
        <v>1</v>
      </c>
      <c r="G80" s="849">
        <v>143.35</v>
      </c>
      <c r="H80" s="837">
        <v>1</v>
      </c>
      <c r="I80" s="849"/>
      <c r="J80" s="849"/>
      <c r="K80" s="837">
        <v>0</v>
      </c>
      <c r="L80" s="849">
        <v>1</v>
      </c>
      <c r="M80" s="850">
        <v>143.35</v>
      </c>
    </row>
    <row r="81" spans="1:13" ht="14.4" customHeight="1" x14ac:dyDescent="0.3">
      <c r="A81" s="831" t="s">
        <v>1602</v>
      </c>
      <c r="B81" s="832" t="s">
        <v>1384</v>
      </c>
      <c r="C81" s="832" t="s">
        <v>2164</v>
      </c>
      <c r="D81" s="832" t="s">
        <v>2165</v>
      </c>
      <c r="E81" s="832" t="s">
        <v>1514</v>
      </c>
      <c r="F81" s="849">
        <v>1</v>
      </c>
      <c r="G81" s="849">
        <v>278.49</v>
      </c>
      <c r="H81" s="837">
        <v>1</v>
      </c>
      <c r="I81" s="849"/>
      <c r="J81" s="849"/>
      <c r="K81" s="837">
        <v>0</v>
      </c>
      <c r="L81" s="849">
        <v>1</v>
      </c>
      <c r="M81" s="850">
        <v>278.49</v>
      </c>
    </row>
    <row r="82" spans="1:13" ht="14.4" customHeight="1" x14ac:dyDescent="0.3">
      <c r="A82" s="831" t="s">
        <v>1602</v>
      </c>
      <c r="B82" s="832" t="s">
        <v>2245</v>
      </c>
      <c r="C82" s="832" t="s">
        <v>2135</v>
      </c>
      <c r="D82" s="832" t="s">
        <v>2136</v>
      </c>
      <c r="E82" s="832" t="s">
        <v>1624</v>
      </c>
      <c r="F82" s="849"/>
      <c r="G82" s="849"/>
      <c r="H82" s="837">
        <v>0</v>
      </c>
      <c r="I82" s="849">
        <v>3</v>
      </c>
      <c r="J82" s="849">
        <v>661.59</v>
      </c>
      <c r="K82" s="837">
        <v>1</v>
      </c>
      <c r="L82" s="849">
        <v>3</v>
      </c>
      <c r="M82" s="850">
        <v>661.59</v>
      </c>
    </row>
    <row r="83" spans="1:13" ht="14.4" customHeight="1" x14ac:dyDescent="0.3">
      <c r="A83" s="831" t="s">
        <v>1602</v>
      </c>
      <c r="B83" s="832" t="s">
        <v>1390</v>
      </c>
      <c r="C83" s="832" t="s">
        <v>1391</v>
      </c>
      <c r="D83" s="832" t="s">
        <v>1392</v>
      </c>
      <c r="E83" s="832" t="s">
        <v>1393</v>
      </c>
      <c r="F83" s="849"/>
      <c r="G83" s="849"/>
      <c r="H83" s="837">
        <v>0</v>
      </c>
      <c r="I83" s="849">
        <v>1</v>
      </c>
      <c r="J83" s="849">
        <v>77.69</v>
      </c>
      <c r="K83" s="837">
        <v>1</v>
      </c>
      <c r="L83" s="849">
        <v>1</v>
      </c>
      <c r="M83" s="850">
        <v>77.69</v>
      </c>
    </row>
    <row r="84" spans="1:13" ht="14.4" customHeight="1" x14ac:dyDescent="0.3">
      <c r="A84" s="831" t="s">
        <v>1602</v>
      </c>
      <c r="B84" s="832" t="s">
        <v>1402</v>
      </c>
      <c r="C84" s="832" t="s">
        <v>1523</v>
      </c>
      <c r="D84" s="832" t="s">
        <v>1524</v>
      </c>
      <c r="E84" s="832" t="s">
        <v>1525</v>
      </c>
      <c r="F84" s="849"/>
      <c r="G84" s="849"/>
      <c r="H84" s="837">
        <v>0</v>
      </c>
      <c r="I84" s="849">
        <v>1</v>
      </c>
      <c r="J84" s="849">
        <v>84.18</v>
      </c>
      <c r="K84" s="837">
        <v>1</v>
      </c>
      <c r="L84" s="849">
        <v>1</v>
      </c>
      <c r="M84" s="850">
        <v>84.18</v>
      </c>
    </row>
    <row r="85" spans="1:13" ht="14.4" customHeight="1" x14ac:dyDescent="0.3">
      <c r="A85" s="831" t="s">
        <v>1602</v>
      </c>
      <c r="B85" s="832" t="s">
        <v>1402</v>
      </c>
      <c r="C85" s="832" t="s">
        <v>2201</v>
      </c>
      <c r="D85" s="832" t="s">
        <v>1404</v>
      </c>
      <c r="E85" s="832" t="s">
        <v>2202</v>
      </c>
      <c r="F85" s="849"/>
      <c r="G85" s="849"/>
      <c r="H85" s="837">
        <v>0</v>
      </c>
      <c r="I85" s="849">
        <v>1</v>
      </c>
      <c r="J85" s="849">
        <v>63.14</v>
      </c>
      <c r="K85" s="837">
        <v>1</v>
      </c>
      <c r="L85" s="849">
        <v>1</v>
      </c>
      <c r="M85" s="850">
        <v>63.14</v>
      </c>
    </row>
    <row r="86" spans="1:13" ht="14.4" customHeight="1" x14ac:dyDescent="0.3">
      <c r="A86" s="831" t="s">
        <v>1602</v>
      </c>
      <c r="B86" s="832" t="s">
        <v>1406</v>
      </c>
      <c r="C86" s="832" t="s">
        <v>2199</v>
      </c>
      <c r="D86" s="832" t="s">
        <v>1408</v>
      </c>
      <c r="E86" s="832" t="s">
        <v>2200</v>
      </c>
      <c r="F86" s="849"/>
      <c r="G86" s="849"/>
      <c r="H86" s="837">
        <v>0</v>
      </c>
      <c r="I86" s="849">
        <v>2</v>
      </c>
      <c r="J86" s="849">
        <v>450.12</v>
      </c>
      <c r="K86" s="837">
        <v>1</v>
      </c>
      <c r="L86" s="849">
        <v>2</v>
      </c>
      <c r="M86" s="850">
        <v>450.12</v>
      </c>
    </row>
    <row r="87" spans="1:13" ht="14.4" customHeight="1" x14ac:dyDescent="0.3">
      <c r="A87" s="831" t="s">
        <v>1602</v>
      </c>
      <c r="B87" s="832" t="s">
        <v>1465</v>
      </c>
      <c r="C87" s="832" t="s">
        <v>2192</v>
      </c>
      <c r="D87" s="832" t="s">
        <v>886</v>
      </c>
      <c r="E87" s="832" t="s">
        <v>2193</v>
      </c>
      <c r="F87" s="849"/>
      <c r="G87" s="849"/>
      <c r="H87" s="837"/>
      <c r="I87" s="849">
        <v>1</v>
      </c>
      <c r="J87" s="849">
        <v>0</v>
      </c>
      <c r="K87" s="837"/>
      <c r="L87" s="849">
        <v>1</v>
      </c>
      <c r="M87" s="850">
        <v>0</v>
      </c>
    </row>
    <row r="88" spans="1:13" ht="14.4" customHeight="1" x14ac:dyDescent="0.3">
      <c r="A88" s="831" t="s">
        <v>1602</v>
      </c>
      <c r="B88" s="832" t="s">
        <v>2251</v>
      </c>
      <c r="C88" s="832" t="s">
        <v>2194</v>
      </c>
      <c r="D88" s="832" t="s">
        <v>1836</v>
      </c>
      <c r="E88" s="832" t="s">
        <v>2195</v>
      </c>
      <c r="F88" s="849"/>
      <c r="G88" s="849"/>
      <c r="H88" s="837">
        <v>0</v>
      </c>
      <c r="I88" s="849">
        <v>1</v>
      </c>
      <c r="J88" s="849">
        <v>109.17</v>
      </c>
      <c r="K88" s="837">
        <v>1</v>
      </c>
      <c r="L88" s="849">
        <v>1</v>
      </c>
      <c r="M88" s="850">
        <v>109.17</v>
      </c>
    </row>
    <row r="89" spans="1:13" ht="14.4" customHeight="1" x14ac:dyDescent="0.3">
      <c r="A89" s="831" t="s">
        <v>1602</v>
      </c>
      <c r="B89" s="832" t="s">
        <v>2251</v>
      </c>
      <c r="C89" s="832" t="s">
        <v>2196</v>
      </c>
      <c r="D89" s="832" t="s">
        <v>2197</v>
      </c>
      <c r="E89" s="832" t="s">
        <v>2198</v>
      </c>
      <c r="F89" s="849">
        <v>1</v>
      </c>
      <c r="G89" s="849">
        <v>181.45</v>
      </c>
      <c r="H89" s="837">
        <v>1</v>
      </c>
      <c r="I89" s="849"/>
      <c r="J89" s="849"/>
      <c r="K89" s="837">
        <v>0</v>
      </c>
      <c r="L89" s="849">
        <v>1</v>
      </c>
      <c r="M89" s="850">
        <v>181.45</v>
      </c>
    </row>
    <row r="90" spans="1:13" ht="14.4" customHeight="1" x14ac:dyDescent="0.3">
      <c r="A90" s="831" t="s">
        <v>1603</v>
      </c>
      <c r="B90" s="832" t="s">
        <v>1307</v>
      </c>
      <c r="C90" s="832" t="s">
        <v>1308</v>
      </c>
      <c r="D90" s="832" t="s">
        <v>1309</v>
      </c>
      <c r="E90" s="832" t="s">
        <v>1310</v>
      </c>
      <c r="F90" s="849"/>
      <c r="G90" s="849"/>
      <c r="H90" s="837">
        <v>0</v>
      </c>
      <c r="I90" s="849">
        <v>1</v>
      </c>
      <c r="J90" s="849">
        <v>184.74</v>
      </c>
      <c r="K90" s="837">
        <v>1</v>
      </c>
      <c r="L90" s="849">
        <v>1</v>
      </c>
      <c r="M90" s="850">
        <v>184.74</v>
      </c>
    </row>
    <row r="91" spans="1:13" ht="14.4" customHeight="1" x14ac:dyDescent="0.3">
      <c r="A91" s="831" t="s">
        <v>1603</v>
      </c>
      <c r="B91" s="832" t="s">
        <v>1311</v>
      </c>
      <c r="C91" s="832" t="s">
        <v>1633</v>
      </c>
      <c r="D91" s="832" t="s">
        <v>721</v>
      </c>
      <c r="E91" s="832" t="s">
        <v>1634</v>
      </c>
      <c r="F91" s="849"/>
      <c r="G91" s="849"/>
      <c r="H91" s="837">
        <v>0</v>
      </c>
      <c r="I91" s="849">
        <v>1</v>
      </c>
      <c r="J91" s="849">
        <v>1847.49</v>
      </c>
      <c r="K91" s="837">
        <v>1</v>
      </c>
      <c r="L91" s="849">
        <v>1</v>
      </c>
      <c r="M91" s="850">
        <v>1847.49</v>
      </c>
    </row>
    <row r="92" spans="1:13" ht="14.4" customHeight="1" x14ac:dyDescent="0.3">
      <c r="A92" s="831" t="s">
        <v>1603</v>
      </c>
      <c r="B92" s="832" t="s">
        <v>1324</v>
      </c>
      <c r="C92" s="832" t="s">
        <v>1328</v>
      </c>
      <c r="D92" s="832" t="s">
        <v>1326</v>
      </c>
      <c r="E92" s="832" t="s">
        <v>1329</v>
      </c>
      <c r="F92" s="849"/>
      <c r="G92" s="849"/>
      <c r="H92" s="837">
        <v>0</v>
      </c>
      <c r="I92" s="849">
        <v>1</v>
      </c>
      <c r="J92" s="849">
        <v>186.87</v>
      </c>
      <c r="K92" s="837">
        <v>1</v>
      </c>
      <c r="L92" s="849">
        <v>1</v>
      </c>
      <c r="M92" s="850">
        <v>186.87</v>
      </c>
    </row>
    <row r="93" spans="1:13" ht="14.4" customHeight="1" x14ac:dyDescent="0.3">
      <c r="A93" s="831" t="s">
        <v>1603</v>
      </c>
      <c r="B93" s="832" t="s">
        <v>1330</v>
      </c>
      <c r="C93" s="832" t="s">
        <v>1333</v>
      </c>
      <c r="D93" s="832" t="s">
        <v>677</v>
      </c>
      <c r="E93" s="832" t="s">
        <v>1334</v>
      </c>
      <c r="F93" s="849"/>
      <c r="G93" s="849"/>
      <c r="H93" s="837">
        <v>0</v>
      </c>
      <c r="I93" s="849">
        <v>1</v>
      </c>
      <c r="J93" s="849">
        <v>80.010000000000005</v>
      </c>
      <c r="K93" s="837">
        <v>1</v>
      </c>
      <c r="L93" s="849">
        <v>1</v>
      </c>
      <c r="M93" s="850">
        <v>80.010000000000005</v>
      </c>
    </row>
    <row r="94" spans="1:13" ht="14.4" customHeight="1" x14ac:dyDescent="0.3">
      <c r="A94" s="831" t="s">
        <v>1603</v>
      </c>
      <c r="B94" s="832" t="s">
        <v>1341</v>
      </c>
      <c r="C94" s="832" t="s">
        <v>1775</v>
      </c>
      <c r="D94" s="832" t="s">
        <v>1776</v>
      </c>
      <c r="E94" s="832" t="s">
        <v>1777</v>
      </c>
      <c r="F94" s="849">
        <v>1</v>
      </c>
      <c r="G94" s="849">
        <v>42.51</v>
      </c>
      <c r="H94" s="837">
        <v>1</v>
      </c>
      <c r="I94" s="849"/>
      <c r="J94" s="849"/>
      <c r="K94" s="837">
        <v>0</v>
      </c>
      <c r="L94" s="849">
        <v>1</v>
      </c>
      <c r="M94" s="850">
        <v>42.51</v>
      </c>
    </row>
    <row r="95" spans="1:13" ht="14.4" customHeight="1" x14ac:dyDescent="0.3">
      <c r="A95" s="831" t="s">
        <v>1603</v>
      </c>
      <c r="B95" s="832" t="s">
        <v>1350</v>
      </c>
      <c r="C95" s="832" t="s">
        <v>1780</v>
      </c>
      <c r="D95" s="832" t="s">
        <v>648</v>
      </c>
      <c r="E95" s="832" t="s">
        <v>1781</v>
      </c>
      <c r="F95" s="849"/>
      <c r="G95" s="849"/>
      <c r="H95" s="837">
        <v>0</v>
      </c>
      <c r="I95" s="849">
        <v>1</v>
      </c>
      <c r="J95" s="849">
        <v>38.04</v>
      </c>
      <c r="K95" s="837">
        <v>1</v>
      </c>
      <c r="L95" s="849">
        <v>1</v>
      </c>
      <c r="M95" s="850">
        <v>38.04</v>
      </c>
    </row>
    <row r="96" spans="1:13" ht="14.4" customHeight="1" x14ac:dyDescent="0.3">
      <c r="A96" s="831" t="s">
        <v>1603</v>
      </c>
      <c r="B96" s="832" t="s">
        <v>1352</v>
      </c>
      <c r="C96" s="832" t="s">
        <v>1612</v>
      </c>
      <c r="D96" s="832" t="s">
        <v>1613</v>
      </c>
      <c r="E96" s="832" t="s">
        <v>1505</v>
      </c>
      <c r="F96" s="849">
        <v>2</v>
      </c>
      <c r="G96" s="849">
        <v>70.22</v>
      </c>
      <c r="H96" s="837">
        <v>1</v>
      </c>
      <c r="I96" s="849"/>
      <c r="J96" s="849"/>
      <c r="K96" s="837">
        <v>0</v>
      </c>
      <c r="L96" s="849">
        <v>2</v>
      </c>
      <c r="M96" s="850">
        <v>70.22</v>
      </c>
    </row>
    <row r="97" spans="1:13" ht="14.4" customHeight="1" x14ac:dyDescent="0.3">
      <c r="A97" s="831" t="s">
        <v>1603</v>
      </c>
      <c r="B97" s="832" t="s">
        <v>1370</v>
      </c>
      <c r="C97" s="832" t="s">
        <v>1615</v>
      </c>
      <c r="D97" s="832" t="s">
        <v>1372</v>
      </c>
      <c r="E97" s="832" t="s">
        <v>1616</v>
      </c>
      <c r="F97" s="849"/>
      <c r="G97" s="849"/>
      <c r="H97" s="837">
        <v>0</v>
      </c>
      <c r="I97" s="849">
        <v>2</v>
      </c>
      <c r="J97" s="849">
        <v>20.68</v>
      </c>
      <c r="K97" s="837">
        <v>1</v>
      </c>
      <c r="L97" s="849">
        <v>2</v>
      </c>
      <c r="M97" s="850">
        <v>20.68</v>
      </c>
    </row>
    <row r="98" spans="1:13" ht="14.4" customHeight="1" x14ac:dyDescent="0.3">
      <c r="A98" s="831" t="s">
        <v>1603</v>
      </c>
      <c r="B98" s="832" t="s">
        <v>1370</v>
      </c>
      <c r="C98" s="832" t="s">
        <v>1785</v>
      </c>
      <c r="D98" s="832" t="s">
        <v>1786</v>
      </c>
      <c r="E98" s="832" t="s">
        <v>1787</v>
      </c>
      <c r="F98" s="849">
        <v>1</v>
      </c>
      <c r="G98" s="849">
        <v>47.7</v>
      </c>
      <c r="H98" s="837">
        <v>1</v>
      </c>
      <c r="I98" s="849"/>
      <c r="J98" s="849"/>
      <c r="K98" s="837">
        <v>0</v>
      </c>
      <c r="L98" s="849">
        <v>1</v>
      </c>
      <c r="M98" s="850">
        <v>47.7</v>
      </c>
    </row>
    <row r="99" spans="1:13" ht="14.4" customHeight="1" x14ac:dyDescent="0.3">
      <c r="A99" s="831" t="s">
        <v>1603</v>
      </c>
      <c r="B99" s="832" t="s">
        <v>1384</v>
      </c>
      <c r="C99" s="832" t="s">
        <v>1773</v>
      </c>
      <c r="D99" s="832" t="s">
        <v>1513</v>
      </c>
      <c r="E99" s="832" t="s">
        <v>1774</v>
      </c>
      <c r="F99" s="849">
        <v>1</v>
      </c>
      <c r="G99" s="849">
        <v>603.72</v>
      </c>
      <c r="H99" s="837">
        <v>1</v>
      </c>
      <c r="I99" s="849"/>
      <c r="J99" s="849"/>
      <c r="K99" s="837">
        <v>0</v>
      </c>
      <c r="L99" s="849">
        <v>1</v>
      </c>
      <c r="M99" s="850">
        <v>603.72</v>
      </c>
    </row>
    <row r="100" spans="1:13" ht="14.4" customHeight="1" x14ac:dyDescent="0.3">
      <c r="A100" s="831" t="s">
        <v>1604</v>
      </c>
      <c r="B100" s="832" t="s">
        <v>1287</v>
      </c>
      <c r="C100" s="832" t="s">
        <v>1290</v>
      </c>
      <c r="D100" s="832" t="s">
        <v>1291</v>
      </c>
      <c r="E100" s="832" t="s">
        <v>1292</v>
      </c>
      <c r="F100" s="849"/>
      <c r="G100" s="849"/>
      <c r="H100" s="837">
        <v>0</v>
      </c>
      <c r="I100" s="849">
        <v>1</v>
      </c>
      <c r="J100" s="849">
        <v>16.12</v>
      </c>
      <c r="K100" s="837">
        <v>1</v>
      </c>
      <c r="L100" s="849">
        <v>1</v>
      </c>
      <c r="M100" s="850">
        <v>16.12</v>
      </c>
    </row>
    <row r="101" spans="1:13" ht="14.4" customHeight="1" x14ac:dyDescent="0.3">
      <c r="A101" s="831" t="s">
        <v>1604</v>
      </c>
      <c r="B101" s="832" t="s">
        <v>1350</v>
      </c>
      <c r="C101" s="832" t="s">
        <v>1820</v>
      </c>
      <c r="D101" s="832" t="s">
        <v>648</v>
      </c>
      <c r="E101" s="832" t="s">
        <v>1821</v>
      </c>
      <c r="F101" s="849"/>
      <c r="G101" s="849"/>
      <c r="H101" s="837">
        <v>0</v>
      </c>
      <c r="I101" s="849">
        <v>1</v>
      </c>
      <c r="J101" s="849">
        <v>70.23</v>
      </c>
      <c r="K101" s="837">
        <v>1</v>
      </c>
      <c r="L101" s="849">
        <v>1</v>
      </c>
      <c r="M101" s="850">
        <v>70.23</v>
      </c>
    </row>
    <row r="102" spans="1:13" ht="14.4" customHeight="1" x14ac:dyDescent="0.3">
      <c r="A102" s="831" t="s">
        <v>1604</v>
      </c>
      <c r="B102" s="832" t="s">
        <v>1376</v>
      </c>
      <c r="C102" s="832" t="s">
        <v>1832</v>
      </c>
      <c r="D102" s="832" t="s">
        <v>1378</v>
      </c>
      <c r="E102" s="832" t="s">
        <v>1833</v>
      </c>
      <c r="F102" s="849"/>
      <c r="G102" s="849"/>
      <c r="H102" s="837">
        <v>0</v>
      </c>
      <c r="I102" s="849">
        <v>1</v>
      </c>
      <c r="J102" s="849">
        <v>352.37</v>
      </c>
      <c r="K102" s="837">
        <v>1</v>
      </c>
      <c r="L102" s="849">
        <v>1</v>
      </c>
      <c r="M102" s="850">
        <v>352.37</v>
      </c>
    </row>
    <row r="103" spans="1:13" ht="14.4" customHeight="1" x14ac:dyDescent="0.3">
      <c r="A103" s="831" t="s">
        <v>1604</v>
      </c>
      <c r="B103" s="832" t="s">
        <v>1384</v>
      </c>
      <c r="C103" s="832" t="s">
        <v>1512</v>
      </c>
      <c r="D103" s="832" t="s">
        <v>1513</v>
      </c>
      <c r="E103" s="832" t="s">
        <v>1514</v>
      </c>
      <c r="F103" s="849"/>
      <c r="G103" s="849"/>
      <c r="H103" s="837">
        <v>0</v>
      </c>
      <c r="I103" s="849">
        <v>1</v>
      </c>
      <c r="J103" s="849">
        <v>278.63</v>
      </c>
      <c r="K103" s="837">
        <v>1</v>
      </c>
      <c r="L103" s="849">
        <v>1</v>
      </c>
      <c r="M103" s="850">
        <v>278.63</v>
      </c>
    </row>
    <row r="104" spans="1:13" ht="14.4" customHeight="1" x14ac:dyDescent="0.3">
      <c r="A104" s="831" t="s">
        <v>1604</v>
      </c>
      <c r="B104" s="832" t="s">
        <v>1384</v>
      </c>
      <c r="C104" s="832" t="s">
        <v>1797</v>
      </c>
      <c r="D104" s="832" t="s">
        <v>1386</v>
      </c>
      <c r="E104" s="832" t="s">
        <v>1798</v>
      </c>
      <c r="F104" s="849"/>
      <c r="G104" s="849"/>
      <c r="H104" s="837">
        <v>0</v>
      </c>
      <c r="I104" s="849">
        <v>1</v>
      </c>
      <c r="J104" s="849">
        <v>139.77000000000001</v>
      </c>
      <c r="K104" s="837">
        <v>1</v>
      </c>
      <c r="L104" s="849">
        <v>1</v>
      </c>
      <c r="M104" s="850">
        <v>139.77000000000001</v>
      </c>
    </row>
    <row r="105" spans="1:13" ht="14.4" customHeight="1" x14ac:dyDescent="0.3">
      <c r="A105" s="831" t="s">
        <v>1604</v>
      </c>
      <c r="B105" s="832" t="s">
        <v>2252</v>
      </c>
      <c r="C105" s="832" t="s">
        <v>1800</v>
      </c>
      <c r="D105" s="832" t="s">
        <v>1801</v>
      </c>
      <c r="E105" s="832" t="s">
        <v>1802</v>
      </c>
      <c r="F105" s="849"/>
      <c r="G105" s="849"/>
      <c r="H105" s="837">
        <v>0</v>
      </c>
      <c r="I105" s="849">
        <v>1</v>
      </c>
      <c r="J105" s="849">
        <v>2214.3000000000002</v>
      </c>
      <c r="K105" s="837">
        <v>1</v>
      </c>
      <c r="L105" s="849">
        <v>1</v>
      </c>
      <c r="M105" s="850">
        <v>2214.3000000000002</v>
      </c>
    </row>
    <row r="106" spans="1:13" ht="14.4" customHeight="1" x14ac:dyDescent="0.3">
      <c r="A106" s="831" t="s">
        <v>1604</v>
      </c>
      <c r="B106" s="832" t="s">
        <v>1402</v>
      </c>
      <c r="C106" s="832" t="s">
        <v>1523</v>
      </c>
      <c r="D106" s="832" t="s">
        <v>1524</v>
      </c>
      <c r="E106" s="832" t="s">
        <v>1525</v>
      </c>
      <c r="F106" s="849"/>
      <c r="G106" s="849"/>
      <c r="H106" s="837">
        <v>0</v>
      </c>
      <c r="I106" s="849">
        <v>1</v>
      </c>
      <c r="J106" s="849">
        <v>84.18</v>
      </c>
      <c r="K106" s="837">
        <v>1</v>
      </c>
      <c r="L106" s="849">
        <v>1</v>
      </c>
      <c r="M106" s="850">
        <v>84.18</v>
      </c>
    </row>
    <row r="107" spans="1:13" ht="14.4" customHeight="1" x14ac:dyDescent="0.3">
      <c r="A107" s="831" t="s">
        <v>1604</v>
      </c>
      <c r="B107" s="832" t="s">
        <v>1406</v>
      </c>
      <c r="C107" s="832" t="s">
        <v>1407</v>
      </c>
      <c r="D107" s="832" t="s">
        <v>1408</v>
      </c>
      <c r="E107" s="832" t="s">
        <v>1409</v>
      </c>
      <c r="F107" s="849"/>
      <c r="G107" s="849"/>
      <c r="H107" s="837">
        <v>0</v>
      </c>
      <c r="I107" s="849">
        <v>2</v>
      </c>
      <c r="J107" s="849">
        <v>308.72000000000003</v>
      </c>
      <c r="K107" s="837">
        <v>1</v>
      </c>
      <c r="L107" s="849">
        <v>2</v>
      </c>
      <c r="M107" s="850">
        <v>308.72000000000003</v>
      </c>
    </row>
    <row r="108" spans="1:13" ht="14.4" customHeight="1" x14ac:dyDescent="0.3">
      <c r="A108" s="831" t="s">
        <v>1604</v>
      </c>
      <c r="B108" s="832" t="s">
        <v>2251</v>
      </c>
      <c r="C108" s="832" t="s">
        <v>1835</v>
      </c>
      <c r="D108" s="832" t="s">
        <v>1836</v>
      </c>
      <c r="E108" s="832" t="s">
        <v>1837</v>
      </c>
      <c r="F108" s="849"/>
      <c r="G108" s="849"/>
      <c r="H108" s="837">
        <v>0</v>
      </c>
      <c r="I108" s="849">
        <v>1</v>
      </c>
      <c r="J108" s="849">
        <v>218.32</v>
      </c>
      <c r="K108" s="837">
        <v>1</v>
      </c>
      <c r="L108" s="849">
        <v>1</v>
      </c>
      <c r="M108" s="850">
        <v>218.32</v>
      </c>
    </row>
    <row r="109" spans="1:13" ht="14.4" customHeight="1" x14ac:dyDescent="0.3">
      <c r="A109" s="831" t="s">
        <v>1605</v>
      </c>
      <c r="B109" s="832" t="s">
        <v>1461</v>
      </c>
      <c r="C109" s="832" t="s">
        <v>1847</v>
      </c>
      <c r="D109" s="832" t="s">
        <v>1848</v>
      </c>
      <c r="E109" s="832" t="s">
        <v>1849</v>
      </c>
      <c r="F109" s="849"/>
      <c r="G109" s="849"/>
      <c r="H109" s="837"/>
      <c r="I109" s="849">
        <v>3</v>
      </c>
      <c r="J109" s="849">
        <v>0</v>
      </c>
      <c r="K109" s="837"/>
      <c r="L109" s="849">
        <v>3</v>
      </c>
      <c r="M109" s="850">
        <v>0</v>
      </c>
    </row>
    <row r="110" spans="1:13" ht="14.4" customHeight="1" x14ac:dyDescent="0.3">
      <c r="A110" s="831" t="s">
        <v>1605</v>
      </c>
      <c r="B110" s="832" t="s">
        <v>1465</v>
      </c>
      <c r="C110" s="832" t="s">
        <v>1466</v>
      </c>
      <c r="D110" s="832" t="s">
        <v>886</v>
      </c>
      <c r="E110" s="832" t="s">
        <v>1467</v>
      </c>
      <c r="F110" s="849"/>
      <c r="G110" s="849"/>
      <c r="H110" s="837"/>
      <c r="I110" s="849">
        <v>1</v>
      </c>
      <c r="J110" s="849">
        <v>0</v>
      </c>
      <c r="K110" s="837"/>
      <c r="L110" s="849">
        <v>1</v>
      </c>
      <c r="M110" s="850">
        <v>0</v>
      </c>
    </row>
    <row r="111" spans="1:13" ht="14.4" customHeight="1" x14ac:dyDescent="0.3">
      <c r="A111" s="831" t="s">
        <v>1606</v>
      </c>
      <c r="B111" s="832" t="s">
        <v>1287</v>
      </c>
      <c r="C111" s="832" t="s">
        <v>1490</v>
      </c>
      <c r="D111" s="832" t="s">
        <v>1291</v>
      </c>
      <c r="E111" s="832" t="s">
        <v>1491</v>
      </c>
      <c r="F111" s="849"/>
      <c r="G111" s="849"/>
      <c r="H111" s="837">
        <v>0</v>
      </c>
      <c r="I111" s="849">
        <v>1</v>
      </c>
      <c r="J111" s="849">
        <v>32.25</v>
      </c>
      <c r="K111" s="837">
        <v>1</v>
      </c>
      <c r="L111" s="849">
        <v>1</v>
      </c>
      <c r="M111" s="850">
        <v>32.25</v>
      </c>
    </row>
    <row r="112" spans="1:13" ht="14.4" customHeight="1" x14ac:dyDescent="0.3">
      <c r="A112" s="831" t="s">
        <v>1606</v>
      </c>
      <c r="B112" s="832" t="s">
        <v>1287</v>
      </c>
      <c r="C112" s="832" t="s">
        <v>1949</v>
      </c>
      <c r="D112" s="832" t="s">
        <v>1291</v>
      </c>
      <c r="E112" s="832" t="s">
        <v>1950</v>
      </c>
      <c r="F112" s="849"/>
      <c r="G112" s="849"/>
      <c r="H112" s="837">
        <v>0</v>
      </c>
      <c r="I112" s="849">
        <v>1</v>
      </c>
      <c r="J112" s="849">
        <v>57.6</v>
      </c>
      <c r="K112" s="837">
        <v>1</v>
      </c>
      <c r="L112" s="849">
        <v>1</v>
      </c>
      <c r="M112" s="850">
        <v>57.6</v>
      </c>
    </row>
    <row r="113" spans="1:13" ht="14.4" customHeight="1" x14ac:dyDescent="0.3">
      <c r="A113" s="831" t="s">
        <v>1606</v>
      </c>
      <c r="B113" s="832" t="s">
        <v>1287</v>
      </c>
      <c r="C113" s="832" t="s">
        <v>1293</v>
      </c>
      <c r="D113" s="832" t="s">
        <v>1291</v>
      </c>
      <c r="E113" s="832" t="s">
        <v>1294</v>
      </c>
      <c r="F113" s="849"/>
      <c r="G113" s="849"/>
      <c r="H113" s="837">
        <v>0</v>
      </c>
      <c r="I113" s="849">
        <v>1</v>
      </c>
      <c r="J113" s="849">
        <v>115.18</v>
      </c>
      <c r="K113" s="837">
        <v>1</v>
      </c>
      <c r="L113" s="849">
        <v>1</v>
      </c>
      <c r="M113" s="850">
        <v>115.18</v>
      </c>
    </row>
    <row r="114" spans="1:13" ht="14.4" customHeight="1" x14ac:dyDescent="0.3">
      <c r="A114" s="831" t="s">
        <v>1606</v>
      </c>
      <c r="B114" s="832" t="s">
        <v>2253</v>
      </c>
      <c r="C114" s="832" t="s">
        <v>1915</v>
      </c>
      <c r="D114" s="832" t="s">
        <v>1916</v>
      </c>
      <c r="E114" s="832" t="s">
        <v>1917</v>
      </c>
      <c r="F114" s="849">
        <v>2</v>
      </c>
      <c r="G114" s="849">
        <v>129</v>
      </c>
      <c r="H114" s="837">
        <v>1</v>
      </c>
      <c r="I114" s="849"/>
      <c r="J114" s="849"/>
      <c r="K114" s="837">
        <v>0</v>
      </c>
      <c r="L114" s="849">
        <v>2</v>
      </c>
      <c r="M114" s="850">
        <v>129</v>
      </c>
    </row>
    <row r="115" spans="1:13" ht="14.4" customHeight="1" x14ac:dyDescent="0.3">
      <c r="A115" s="831" t="s">
        <v>1606</v>
      </c>
      <c r="B115" s="832" t="s">
        <v>2254</v>
      </c>
      <c r="C115" s="832" t="s">
        <v>1892</v>
      </c>
      <c r="D115" s="832" t="s">
        <v>1893</v>
      </c>
      <c r="E115" s="832" t="s">
        <v>1894</v>
      </c>
      <c r="F115" s="849"/>
      <c r="G115" s="849"/>
      <c r="H115" s="837">
        <v>0</v>
      </c>
      <c r="I115" s="849">
        <v>1</v>
      </c>
      <c r="J115" s="849">
        <v>20.83</v>
      </c>
      <c r="K115" s="837">
        <v>1</v>
      </c>
      <c r="L115" s="849">
        <v>1</v>
      </c>
      <c r="M115" s="850">
        <v>20.83</v>
      </c>
    </row>
    <row r="116" spans="1:13" ht="14.4" customHeight="1" x14ac:dyDescent="0.3">
      <c r="A116" s="831" t="s">
        <v>1606</v>
      </c>
      <c r="B116" s="832" t="s">
        <v>1307</v>
      </c>
      <c r="C116" s="832" t="s">
        <v>1308</v>
      </c>
      <c r="D116" s="832" t="s">
        <v>1309</v>
      </c>
      <c r="E116" s="832" t="s">
        <v>1310</v>
      </c>
      <c r="F116" s="849"/>
      <c r="G116" s="849"/>
      <c r="H116" s="837">
        <v>0</v>
      </c>
      <c r="I116" s="849">
        <v>3</v>
      </c>
      <c r="J116" s="849">
        <v>554.22</v>
      </c>
      <c r="K116" s="837">
        <v>1</v>
      </c>
      <c r="L116" s="849">
        <v>3</v>
      </c>
      <c r="M116" s="850">
        <v>554.22</v>
      </c>
    </row>
    <row r="117" spans="1:13" ht="14.4" customHeight="1" x14ac:dyDescent="0.3">
      <c r="A117" s="831" t="s">
        <v>1606</v>
      </c>
      <c r="B117" s="832" t="s">
        <v>1311</v>
      </c>
      <c r="C117" s="832" t="s">
        <v>1316</v>
      </c>
      <c r="D117" s="832" t="s">
        <v>716</v>
      </c>
      <c r="E117" s="832" t="s">
        <v>1317</v>
      </c>
      <c r="F117" s="849"/>
      <c r="G117" s="849"/>
      <c r="H117" s="837">
        <v>0</v>
      </c>
      <c r="I117" s="849">
        <v>2</v>
      </c>
      <c r="J117" s="849">
        <v>1847.48</v>
      </c>
      <c r="K117" s="837">
        <v>1</v>
      </c>
      <c r="L117" s="849">
        <v>2</v>
      </c>
      <c r="M117" s="850">
        <v>1847.48</v>
      </c>
    </row>
    <row r="118" spans="1:13" ht="14.4" customHeight="1" x14ac:dyDescent="0.3">
      <c r="A118" s="831" t="s">
        <v>1606</v>
      </c>
      <c r="B118" s="832" t="s">
        <v>1324</v>
      </c>
      <c r="C118" s="832" t="s">
        <v>1325</v>
      </c>
      <c r="D118" s="832" t="s">
        <v>1326</v>
      </c>
      <c r="E118" s="832" t="s">
        <v>1327</v>
      </c>
      <c r="F118" s="849"/>
      <c r="G118" s="849"/>
      <c r="H118" s="837">
        <v>0</v>
      </c>
      <c r="I118" s="849">
        <v>2</v>
      </c>
      <c r="J118" s="849">
        <v>186.86</v>
      </c>
      <c r="K118" s="837">
        <v>1</v>
      </c>
      <c r="L118" s="849">
        <v>2</v>
      </c>
      <c r="M118" s="850">
        <v>186.86</v>
      </c>
    </row>
    <row r="119" spans="1:13" ht="14.4" customHeight="1" x14ac:dyDescent="0.3">
      <c r="A119" s="831" t="s">
        <v>1606</v>
      </c>
      <c r="B119" s="832" t="s">
        <v>1324</v>
      </c>
      <c r="C119" s="832" t="s">
        <v>1328</v>
      </c>
      <c r="D119" s="832" t="s">
        <v>1326</v>
      </c>
      <c r="E119" s="832" t="s">
        <v>1329</v>
      </c>
      <c r="F119" s="849"/>
      <c r="G119" s="849"/>
      <c r="H119" s="837">
        <v>0</v>
      </c>
      <c r="I119" s="849">
        <v>5</v>
      </c>
      <c r="J119" s="849">
        <v>934.35</v>
      </c>
      <c r="K119" s="837">
        <v>1</v>
      </c>
      <c r="L119" s="849">
        <v>5</v>
      </c>
      <c r="M119" s="850">
        <v>934.35</v>
      </c>
    </row>
    <row r="120" spans="1:13" ht="14.4" customHeight="1" x14ac:dyDescent="0.3">
      <c r="A120" s="831" t="s">
        <v>1606</v>
      </c>
      <c r="B120" s="832" t="s">
        <v>2246</v>
      </c>
      <c r="C120" s="832" t="s">
        <v>1955</v>
      </c>
      <c r="D120" s="832" t="s">
        <v>1723</v>
      </c>
      <c r="E120" s="832" t="s">
        <v>1956</v>
      </c>
      <c r="F120" s="849"/>
      <c r="G120" s="849"/>
      <c r="H120" s="837">
        <v>0</v>
      </c>
      <c r="I120" s="849">
        <v>2</v>
      </c>
      <c r="J120" s="849">
        <v>1280.82</v>
      </c>
      <c r="K120" s="837">
        <v>1</v>
      </c>
      <c r="L120" s="849">
        <v>2</v>
      </c>
      <c r="M120" s="850">
        <v>1280.82</v>
      </c>
    </row>
    <row r="121" spans="1:13" ht="14.4" customHeight="1" x14ac:dyDescent="0.3">
      <c r="A121" s="831" t="s">
        <v>1606</v>
      </c>
      <c r="B121" s="832" t="s">
        <v>1330</v>
      </c>
      <c r="C121" s="832" t="s">
        <v>1335</v>
      </c>
      <c r="D121" s="832" t="s">
        <v>677</v>
      </c>
      <c r="E121" s="832" t="s">
        <v>1336</v>
      </c>
      <c r="F121" s="849"/>
      <c r="G121" s="849"/>
      <c r="H121" s="837">
        <v>0</v>
      </c>
      <c r="I121" s="849">
        <v>2</v>
      </c>
      <c r="J121" s="849">
        <v>320.06</v>
      </c>
      <c r="K121" s="837">
        <v>1</v>
      </c>
      <c r="L121" s="849">
        <v>2</v>
      </c>
      <c r="M121" s="850">
        <v>320.06</v>
      </c>
    </row>
    <row r="122" spans="1:13" ht="14.4" customHeight="1" x14ac:dyDescent="0.3">
      <c r="A122" s="831" t="s">
        <v>1606</v>
      </c>
      <c r="B122" s="832" t="s">
        <v>2255</v>
      </c>
      <c r="C122" s="832" t="s">
        <v>2014</v>
      </c>
      <c r="D122" s="832" t="s">
        <v>2015</v>
      </c>
      <c r="E122" s="832" t="s">
        <v>2016</v>
      </c>
      <c r="F122" s="849"/>
      <c r="G122" s="849"/>
      <c r="H122" s="837">
        <v>0</v>
      </c>
      <c r="I122" s="849">
        <v>6</v>
      </c>
      <c r="J122" s="849">
        <v>787.92</v>
      </c>
      <c r="K122" s="837">
        <v>1</v>
      </c>
      <c r="L122" s="849">
        <v>6</v>
      </c>
      <c r="M122" s="850">
        <v>787.92</v>
      </c>
    </row>
    <row r="123" spans="1:13" ht="14.4" customHeight="1" x14ac:dyDescent="0.3">
      <c r="A123" s="831" t="s">
        <v>1606</v>
      </c>
      <c r="B123" s="832" t="s">
        <v>2255</v>
      </c>
      <c r="C123" s="832" t="s">
        <v>2011</v>
      </c>
      <c r="D123" s="832" t="s">
        <v>2012</v>
      </c>
      <c r="E123" s="832" t="s">
        <v>2013</v>
      </c>
      <c r="F123" s="849">
        <v>3</v>
      </c>
      <c r="G123" s="849">
        <v>1181.82</v>
      </c>
      <c r="H123" s="837">
        <v>1</v>
      </c>
      <c r="I123" s="849"/>
      <c r="J123" s="849"/>
      <c r="K123" s="837">
        <v>0</v>
      </c>
      <c r="L123" s="849">
        <v>3</v>
      </c>
      <c r="M123" s="850">
        <v>1181.82</v>
      </c>
    </row>
    <row r="124" spans="1:13" ht="14.4" customHeight="1" x14ac:dyDescent="0.3">
      <c r="A124" s="831" t="s">
        <v>1606</v>
      </c>
      <c r="B124" s="832" t="s">
        <v>1341</v>
      </c>
      <c r="C124" s="832" t="s">
        <v>1890</v>
      </c>
      <c r="D124" s="832" t="s">
        <v>725</v>
      </c>
      <c r="E124" s="832" t="s">
        <v>1777</v>
      </c>
      <c r="F124" s="849"/>
      <c r="G124" s="849"/>
      <c r="H124" s="837">
        <v>0</v>
      </c>
      <c r="I124" s="849">
        <v>2</v>
      </c>
      <c r="J124" s="849">
        <v>85.02</v>
      </c>
      <c r="K124" s="837">
        <v>1</v>
      </c>
      <c r="L124" s="849">
        <v>2</v>
      </c>
      <c r="M124" s="850">
        <v>85.02</v>
      </c>
    </row>
    <row r="125" spans="1:13" ht="14.4" customHeight="1" x14ac:dyDescent="0.3">
      <c r="A125" s="831" t="s">
        <v>1606</v>
      </c>
      <c r="B125" s="832" t="s">
        <v>1341</v>
      </c>
      <c r="C125" s="832" t="s">
        <v>1775</v>
      </c>
      <c r="D125" s="832" t="s">
        <v>1776</v>
      </c>
      <c r="E125" s="832" t="s">
        <v>1777</v>
      </c>
      <c r="F125" s="849">
        <v>2</v>
      </c>
      <c r="G125" s="849">
        <v>85.02</v>
      </c>
      <c r="H125" s="837">
        <v>1</v>
      </c>
      <c r="I125" s="849"/>
      <c r="J125" s="849"/>
      <c r="K125" s="837">
        <v>0</v>
      </c>
      <c r="L125" s="849">
        <v>2</v>
      </c>
      <c r="M125" s="850">
        <v>85.02</v>
      </c>
    </row>
    <row r="126" spans="1:13" ht="14.4" customHeight="1" x14ac:dyDescent="0.3">
      <c r="A126" s="831" t="s">
        <v>1606</v>
      </c>
      <c r="B126" s="832" t="s">
        <v>1350</v>
      </c>
      <c r="C126" s="832" t="s">
        <v>1780</v>
      </c>
      <c r="D126" s="832" t="s">
        <v>648</v>
      </c>
      <c r="E126" s="832" t="s">
        <v>1781</v>
      </c>
      <c r="F126" s="849"/>
      <c r="G126" s="849"/>
      <c r="H126" s="837">
        <v>0</v>
      </c>
      <c r="I126" s="849">
        <v>1</v>
      </c>
      <c r="J126" s="849">
        <v>38.04</v>
      </c>
      <c r="K126" s="837">
        <v>1</v>
      </c>
      <c r="L126" s="849">
        <v>1</v>
      </c>
      <c r="M126" s="850">
        <v>38.04</v>
      </c>
    </row>
    <row r="127" spans="1:13" ht="14.4" customHeight="1" x14ac:dyDescent="0.3">
      <c r="A127" s="831" t="s">
        <v>1606</v>
      </c>
      <c r="B127" s="832" t="s">
        <v>1350</v>
      </c>
      <c r="C127" s="832" t="s">
        <v>1933</v>
      </c>
      <c r="D127" s="832" t="s">
        <v>648</v>
      </c>
      <c r="E127" s="832" t="s">
        <v>1934</v>
      </c>
      <c r="F127" s="849"/>
      <c r="G127" s="849"/>
      <c r="H127" s="837">
        <v>0</v>
      </c>
      <c r="I127" s="849">
        <v>1</v>
      </c>
      <c r="J127" s="849">
        <v>10.65</v>
      </c>
      <c r="K127" s="837">
        <v>1</v>
      </c>
      <c r="L127" s="849">
        <v>1</v>
      </c>
      <c r="M127" s="850">
        <v>10.65</v>
      </c>
    </row>
    <row r="128" spans="1:13" ht="14.4" customHeight="1" x14ac:dyDescent="0.3">
      <c r="A128" s="831" t="s">
        <v>1606</v>
      </c>
      <c r="B128" s="832" t="s">
        <v>1350</v>
      </c>
      <c r="C128" s="832" t="s">
        <v>1935</v>
      </c>
      <c r="D128" s="832" t="s">
        <v>1936</v>
      </c>
      <c r="E128" s="832" t="s">
        <v>1937</v>
      </c>
      <c r="F128" s="849"/>
      <c r="G128" s="849"/>
      <c r="H128" s="837">
        <v>0</v>
      </c>
      <c r="I128" s="849">
        <v>1</v>
      </c>
      <c r="J128" s="849">
        <v>234.07</v>
      </c>
      <c r="K128" s="837">
        <v>1</v>
      </c>
      <c r="L128" s="849">
        <v>1</v>
      </c>
      <c r="M128" s="850">
        <v>234.07</v>
      </c>
    </row>
    <row r="129" spans="1:13" ht="14.4" customHeight="1" x14ac:dyDescent="0.3">
      <c r="A129" s="831" t="s">
        <v>1606</v>
      </c>
      <c r="B129" s="832" t="s">
        <v>1350</v>
      </c>
      <c r="C129" s="832" t="s">
        <v>1938</v>
      </c>
      <c r="D129" s="832" t="s">
        <v>648</v>
      </c>
      <c r="E129" s="832" t="s">
        <v>1703</v>
      </c>
      <c r="F129" s="849"/>
      <c r="G129" s="849"/>
      <c r="H129" s="837">
        <v>0</v>
      </c>
      <c r="I129" s="849">
        <v>1</v>
      </c>
      <c r="J129" s="849">
        <v>117.03</v>
      </c>
      <c r="K129" s="837">
        <v>1</v>
      </c>
      <c r="L129" s="849">
        <v>1</v>
      </c>
      <c r="M129" s="850">
        <v>117.03</v>
      </c>
    </row>
    <row r="130" spans="1:13" ht="14.4" customHeight="1" x14ac:dyDescent="0.3">
      <c r="A130" s="831" t="s">
        <v>1606</v>
      </c>
      <c r="B130" s="832" t="s">
        <v>2256</v>
      </c>
      <c r="C130" s="832" t="s">
        <v>1873</v>
      </c>
      <c r="D130" s="832" t="s">
        <v>1874</v>
      </c>
      <c r="E130" s="832" t="s">
        <v>1875</v>
      </c>
      <c r="F130" s="849"/>
      <c r="G130" s="849"/>
      <c r="H130" s="837">
        <v>0</v>
      </c>
      <c r="I130" s="849">
        <v>2</v>
      </c>
      <c r="J130" s="849">
        <v>458.76</v>
      </c>
      <c r="K130" s="837">
        <v>1</v>
      </c>
      <c r="L130" s="849">
        <v>2</v>
      </c>
      <c r="M130" s="850">
        <v>458.76</v>
      </c>
    </row>
    <row r="131" spans="1:13" ht="14.4" customHeight="1" x14ac:dyDescent="0.3">
      <c r="A131" s="831" t="s">
        <v>1606</v>
      </c>
      <c r="B131" s="832" t="s">
        <v>1352</v>
      </c>
      <c r="C131" s="832" t="s">
        <v>1504</v>
      </c>
      <c r="D131" s="832" t="s">
        <v>1354</v>
      </c>
      <c r="E131" s="832" t="s">
        <v>1505</v>
      </c>
      <c r="F131" s="849"/>
      <c r="G131" s="849"/>
      <c r="H131" s="837">
        <v>0</v>
      </c>
      <c r="I131" s="849">
        <v>7</v>
      </c>
      <c r="J131" s="849">
        <v>245.76999999999998</v>
      </c>
      <c r="K131" s="837">
        <v>1</v>
      </c>
      <c r="L131" s="849">
        <v>7</v>
      </c>
      <c r="M131" s="850">
        <v>245.76999999999998</v>
      </c>
    </row>
    <row r="132" spans="1:13" ht="14.4" customHeight="1" x14ac:dyDescent="0.3">
      <c r="A132" s="831" t="s">
        <v>1606</v>
      </c>
      <c r="B132" s="832" t="s">
        <v>1352</v>
      </c>
      <c r="C132" s="832" t="s">
        <v>1880</v>
      </c>
      <c r="D132" s="832" t="s">
        <v>1354</v>
      </c>
      <c r="E132" s="832" t="s">
        <v>1735</v>
      </c>
      <c r="F132" s="849"/>
      <c r="G132" s="849"/>
      <c r="H132" s="837">
        <v>0</v>
      </c>
      <c r="I132" s="849">
        <v>3</v>
      </c>
      <c r="J132" s="849">
        <v>702.21</v>
      </c>
      <c r="K132" s="837">
        <v>1</v>
      </c>
      <c r="L132" s="849">
        <v>3</v>
      </c>
      <c r="M132" s="850">
        <v>702.21</v>
      </c>
    </row>
    <row r="133" spans="1:13" ht="14.4" customHeight="1" x14ac:dyDescent="0.3">
      <c r="A133" s="831" t="s">
        <v>1606</v>
      </c>
      <c r="B133" s="832" t="s">
        <v>1352</v>
      </c>
      <c r="C133" s="832" t="s">
        <v>1612</v>
      </c>
      <c r="D133" s="832" t="s">
        <v>1613</v>
      </c>
      <c r="E133" s="832" t="s">
        <v>1505</v>
      </c>
      <c r="F133" s="849">
        <v>5</v>
      </c>
      <c r="G133" s="849">
        <v>175.55</v>
      </c>
      <c r="H133" s="837">
        <v>1</v>
      </c>
      <c r="I133" s="849"/>
      <c r="J133" s="849"/>
      <c r="K133" s="837">
        <v>0</v>
      </c>
      <c r="L133" s="849">
        <v>5</v>
      </c>
      <c r="M133" s="850">
        <v>175.55</v>
      </c>
    </row>
    <row r="134" spans="1:13" ht="14.4" customHeight="1" x14ac:dyDescent="0.3">
      <c r="A134" s="831" t="s">
        <v>1606</v>
      </c>
      <c r="B134" s="832" t="s">
        <v>1352</v>
      </c>
      <c r="C134" s="832" t="s">
        <v>1353</v>
      </c>
      <c r="D134" s="832" t="s">
        <v>1354</v>
      </c>
      <c r="E134" s="832" t="s">
        <v>1355</v>
      </c>
      <c r="F134" s="849"/>
      <c r="G134" s="849"/>
      <c r="H134" s="837">
        <v>0</v>
      </c>
      <c r="I134" s="849">
        <v>1</v>
      </c>
      <c r="J134" s="849">
        <v>17.559999999999999</v>
      </c>
      <c r="K134" s="837">
        <v>1</v>
      </c>
      <c r="L134" s="849">
        <v>1</v>
      </c>
      <c r="M134" s="850">
        <v>17.559999999999999</v>
      </c>
    </row>
    <row r="135" spans="1:13" ht="14.4" customHeight="1" x14ac:dyDescent="0.3">
      <c r="A135" s="831" t="s">
        <v>1606</v>
      </c>
      <c r="B135" s="832" t="s">
        <v>1352</v>
      </c>
      <c r="C135" s="832" t="s">
        <v>1356</v>
      </c>
      <c r="D135" s="832" t="s">
        <v>1354</v>
      </c>
      <c r="E135" s="832" t="s">
        <v>732</v>
      </c>
      <c r="F135" s="849"/>
      <c r="G135" s="849"/>
      <c r="H135" s="837">
        <v>0</v>
      </c>
      <c r="I135" s="849">
        <v>2</v>
      </c>
      <c r="J135" s="849">
        <v>234.06</v>
      </c>
      <c r="K135" s="837">
        <v>1</v>
      </c>
      <c r="L135" s="849">
        <v>2</v>
      </c>
      <c r="M135" s="850">
        <v>234.06</v>
      </c>
    </row>
    <row r="136" spans="1:13" ht="14.4" customHeight="1" x14ac:dyDescent="0.3">
      <c r="A136" s="831" t="s">
        <v>1606</v>
      </c>
      <c r="B136" s="832" t="s">
        <v>1361</v>
      </c>
      <c r="C136" s="832" t="s">
        <v>1857</v>
      </c>
      <c r="D136" s="832" t="s">
        <v>1858</v>
      </c>
      <c r="E136" s="832" t="s">
        <v>1646</v>
      </c>
      <c r="F136" s="849">
        <v>1</v>
      </c>
      <c r="G136" s="849">
        <v>103.64</v>
      </c>
      <c r="H136" s="837">
        <v>1</v>
      </c>
      <c r="I136" s="849"/>
      <c r="J136" s="849"/>
      <c r="K136" s="837">
        <v>0</v>
      </c>
      <c r="L136" s="849">
        <v>1</v>
      </c>
      <c r="M136" s="850">
        <v>103.64</v>
      </c>
    </row>
    <row r="137" spans="1:13" ht="14.4" customHeight="1" x14ac:dyDescent="0.3">
      <c r="A137" s="831" t="s">
        <v>1606</v>
      </c>
      <c r="B137" s="832" t="s">
        <v>1361</v>
      </c>
      <c r="C137" s="832" t="s">
        <v>1859</v>
      </c>
      <c r="D137" s="832" t="s">
        <v>1858</v>
      </c>
      <c r="E137" s="832" t="s">
        <v>1726</v>
      </c>
      <c r="F137" s="849">
        <v>2</v>
      </c>
      <c r="G137" s="849">
        <v>414.54</v>
      </c>
      <c r="H137" s="837">
        <v>1</v>
      </c>
      <c r="I137" s="849"/>
      <c r="J137" s="849"/>
      <c r="K137" s="837">
        <v>0</v>
      </c>
      <c r="L137" s="849">
        <v>2</v>
      </c>
      <c r="M137" s="850">
        <v>414.54</v>
      </c>
    </row>
    <row r="138" spans="1:13" ht="14.4" customHeight="1" x14ac:dyDescent="0.3">
      <c r="A138" s="831" t="s">
        <v>1606</v>
      </c>
      <c r="B138" s="832" t="s">
        <v>2257</v>
      </c>
      <c r="C138" s="832" t="s">
        <v>2022</v>
      </c>
      <c r="D138" s="832" t="s">
        <v>2023</v>
      </c>
      <c r="E138" s="832" t="s">
        <v>2024</v>
      </c>
      <c r="F138" s="849">
        <v>2</v>
      </c>
      <c r="G138" s="849">
        <v>729.08</v>
      </c>
      <c r="H138" s="837">
        <v>1</v>
      </c>
      <c r="I138" s="849"/>
      <c r="J138" s="849"/>
      <c r="K138" s="837">
        <v>0</v>
      </c>
      <c r="L138" s="849">
        <v>2</v>
      </c>
      <c r="M138" s="850">
        <v>729.08</v>
      </c>
    </row>
    <row r="139" spans="1:13" ht="14.4" customHeight="1" x14ac:dyDescent="0.3">
      <c r="A139" s="831" t="s">
        <v>1606</v>
      </c>
      <c r="B139" s="832" t="s">
        <v>2257</v>
      </c>
      <c r="C139" s="832" t="s">
        <v>2025</v>
      </c>
      <c r="D139" s="832" t="s">
        <v>2026</v>
      </c>
      <c r="E139" s="832" t="s">
        <v>2027</v>
      </c>
      <c r="F139" s="849"/>
      <c r="G139" s="849"/>
      <c r="H139" s="837">
        <v>0</v>
      </c>
      <c r="I139" s="849">
        <v>1</v>
      </c>
      <c r="J139" s="849">
        <v>729.09</v>
      </c>
      <c r="K139" s="837">
        <v>1</v>
      </c>
      <c r="L139" s="849">
        <v>1</v>
      </c>
      <c r="M139" s="850">
        <v>729.09</v>
      </c>
    </row>
    <row r="140" spans="1:13" ht="14.4" customHeight="1" x14ac:dyDescent="0.3">
      <c r="A140" s="831" t="s">
        <v>1606</v>
      </c>
      <c r="B140" s="832" t="s">
        <v>1365</v>
      </c>
      <c r="C140" s="832" t="s">
        <v>1366</v>
      </c>
      <c r="D140" s="832" t="s">
        <v>823</v>
      </c>
      <c r="E140" s="832" t="s">
        <v>1367</v>
      </c>
      <c r="F140" s="849"/>
      <c r="G140" s="849"/>
      <c r="H140" s="837">
        <v>0</v>
      </c>
      <c r="I140" s="849">
        <v>1</v>
      </c>
      <c r="J140" s="849">
        <v>143.09</v>
      </c>
      <c r="K140" s="837">
        <v>1</v>
      </c>
      <c r="L140" s="849">
        <v>1</v>
      </c>
      <c r="M140" s="850">
        <v>143.09</v>
      </c>
    </row>
    <row r="141" spans="1:13" ht="14.4" customHeight="1" x14ac:dyDescent="0.3">
      <c r="A141" s="831" t="s">
        <v>1606</v>
      </c>
      <c r="B141" s="832" t="s">
        <v>1365</v>
      </c>
      <c r="C141" s="832" t="s">
        <v>1368</v>
      </c>
      <c r="D141" s="832" t="s">
        <v>827</v>
      </c>
      <c r="E141" s="832" t="s">
        <v>1369</v>
      </c>
      <c r="F141" s="849"/>
      <c r="G141" s="849"/>
      <c r="H141" s="837">
        <v>0</v>
      </c>
      <c r="I141" s="849">
        <v>1</v>
      </c>
      <c r="J141" s="849">
        <v>286.18</v>
      </c>
      <c r="K141" s="837">
        <v>1</v>
      </c>
      <c r="L141" s="849">
        <v>1</v>
      </c>
      <c r="M141" s="850">
        <v>286.18</v>
      </c>
    </row>
    <row r="142" spans="1:13" ht="14.4" customHeight="1" x14ac:dyDescent="0.3">
      <c r="A142" s="831" t="s">
        <v>1606</v>
      </c>
      <c r="B142" s="832" t="s">
        <v>1370</v>
      </c>
      <c r="C142" s="832" t="s">
        <v>1615</v>
      </c>
      <c r="D142" s="832" t="s">
        <v>1372</v>
      </c>
      <c r="E142" s="832" t="s">
        <v>1616</v>
      </c>
      <c r="F142" s="849"/>
      <c r="G142" s="849"/>
      <c r="H142" s="837">
        <v>0</v>
      </c>
      <c r="I142" s="849">
        <v>5</v>
      </c>
      <c r="J142" s="849">
        <v>51.7</v>
      </c>
      <c r="K142" s="837">
        <v>1</v>
      </c>
      <c r="L142" s="849">
        <v>5</v>
      </c>
      <c r="M142" s="850">
        <v>51.7</v>
      </c>
    </row>
    <row r="143" spans="1:13" ht="14.4" customHeight="1" x14ac:dyDescent="0.3">
      <c r="A143" s="831" t="s">
        <v>1606</v>
      </c>
      <c r="B143" s="832" t="s">
        <v>1370</v>
      </c>
      <c r="C143" s="832" t="s">
        <v>1371</v>
      </c>
      <c r="D143" s="832" t="s">
        <v>1372</v>
      </c>
      <c r="E143" s="832" t="s">
        <v>1373</v>
      </c>
      <c r="F143" s="849"/>
      <c r="G143" s="849"/>
      <c r="H143" s="837">
        <v>0</v>
      </c>
      <c r="I143" s="849">
        <v>4</v>
      </c>
      <c r="J143" s="849">
        <v>63.6</v>
      </c>
      <c r="K143" s="837">
        <v>1</v>
      </c>
      <c r="L143" s="849">
        <v>4</v>
      </c>
      <c r="M143" s="850">
        <v>63.6</v>
      </c>
    </row>
    <row r="144" spans="1:13" ht="14.4" customHeight="1" x14ac:dyDescent="0.3">
      <c r="A144" s="831" t="s">
        <v>1606</v>
      </c>
      <c r="B144" s="832" t="s">
        <v>1370</v>
      </c>
      <c r="C144" s="832" t="s">
        <v>1374</v>
      </c>
      <c r="D144" s="832" t="s">
        <v>1372</v>
      </c>
      <c r="E144" s="832" t="s">
        <v>1375</v>
      </c>
      <c r="F144" s="849"/>
      <c r="G144" s="849"/>
      <c r="H144" s="837">
        <v>0</v>
      </c>
      <c r="I144" s="849">
        <v>1</v>
      </c>
      <c r="J144" s="849">
        <v>47.7</v>
      </c>
      <c r="K144" s="837">
        <v>1</v>
      </c>
      <c r="L144" s="849">
        <v>1</v>
      </c>
      <c r="M144" s="850">
        <v>47.7</v>
      </c>
    </row>
    <row r="145" spans="1:13" ht="14.4" customHeight="1" x14ac:dyDescent="0.3">
      <c r="A145" s="831" t="s">
        <v>1606</v>
      </c>
      <c r="B145" s="832" t="s">
        <v>1370</v>
      </c>
      <c r="C145" s="832" t="s">
        <v>1727</v>
      </c>
      <c r="D145" s="832" t="s">
        <v>1372</v>
      </c>
      <c r="E145" s="832" t="s">
        <v>1646</v>
      </c>
      <c r="F145" s="849"/>
      <c r="G145" s="849"/>
      <c r="H145" s="837">
        <v>0</v>
      </c>
      <c r="I145" s="849">
        <v>1</v>
      </c>
      <c r="J145" s="849">
        <v>158.99</v>
      </c>
      <c r="K145" s="837">
        <v>1</v>
      </c>
      <c r="L145" s="849">
        <v>1</v>
      </c>
      <c r="M145" s="850">
        <v>158.99</v>
      </c>
    </row>
    <row r="146" spans="1:13" ht="14.4" customHeight="1" x14ac:dyDescent="0.3">
      <c r="A146" s="831" t="s">
        <v>1606</v>
      </c>
      <c r="B146" s="832" t="s">
        <v>2258</v>
      </c>
      <c r="C146" s="832" t="s">
        <v>1964</v>
      </c>
      <c r="D146" s="832" t="s">
        <v>1965</v>
      </c>
      <c r="E146" s="832" t="s">
        <v>1966</v>
      </c>
      <c r="F146" s="849"/>
      <c r="G146" s="849"/>
      <c r="H146" s="837">
        <v>0</v>
      </c>
      <c r="I146" s="849">
        <v>3</v>
      </c>
      <c r="J146" s="849">
        <v>307.38</v>
      </c>
      <c r="K146" s="837">
        <v>1</v>
      </c>
      <c r="L146" s="849">
        <v>3</v>
      </c>
      <c r="M146" s="850">
        <v>307.38</v>
      </c>
    </row>
    <row r="147" spans="1:13" ht="14.4" customHeight="1" x14ac:dyDescent="0.3">
      <c r="A147" s="831" t="s">
        <v>1606</v>
      </c>
      <c r="B147" s="832" t="s">
        <v>1376</v>
      </c>
      <c r="C147" s="832" t="s">
        <v>1951</v>
      </c>
      <c r="D147" s="832" t="s">
        <v>1378</v>
      </c>
      <c r="E147" s="832" t="s">
        <v>1952</v>
      </c>
      <c r="F147" s="849"/>
      <c r="G147" s="849"/>
      <c r="H147" s="837">
        <v>0</v>
      </c>
      <c r="I147" s="849">
        <v>3</v>
      </c>
      <c r="J147" s="849">
        <v>2457.21</v>
      </c>
      <c r="K147" s="837">
        <v>1</v>
      </c>
      <c r="L147" s="849">
        <v>3</v>
      </c>
      <c r="M147" s="850">
        <v>2457.21</v>
      </c>
    </row>
    <row r="148" spans="1:13" ht="14.4" customHeight="1" x14ac:dyDescent="0.3">
      <c r="A148" s="831" t="s">
        <v>1606</v>
      </c>
      <c r="B148" s="832" t="s">
        <v>2259</v>
      </c>
      <c r="C148" s="832" t="s">
        <v>1923</v>
      </c>
      <c r="D148" s="832" t="s">
        <v>1924</v>
      </c>
      <c r="E148" s="832" t="s">
        <v>1925</v>
      </c>
      <c r="F148" s="849"/>
      <c r="G148" s="849"/>
      <c r="H148" s="837">
        <v>0</v>
      </c>
      <c r="I148" s="849">
        <v>3</v>
      </c>
      <c r="J148" s="849">
        <v>355.95000000000005</v>
      </c>
      <c r="K148" s="837">
        <v>1</v>
      </c>
      <c r="L148" s="849">
        <v>3</v>
      </c>
      <c r="M148" s="850">
        <v>355.95000000000005</v>
      </c>
    </row>
    <row r="149" spans="1:13" ht="14.4" customHeight="1" x14ac:dyDescent="0.3">
      <c r="A149" s="831" t="s">
        <v>1606</v>
      </c>
      <c r="B149" s="832" t="s">
        <v>1380</v>
      </c>
      <c r="C149" s="832" t="s">
        <v>1997</v>
      </c>
      <c r="D149" s="832" t="s">
        <v>1382</v>
      </c>
      <c r="E149" s="832" t="s">
        <v>1998</v>
      </c>
      <c r="F149" s="849"/>
      <c r="G149" s="849"/>
      <c r="H149" s="837">
        <v>0</v>
      </c>
      <c r="I149" s="849">
        <v>1</v>
      </c>
      <c r="J149" s="849">
        <v>79.11</v>
      </c>
      <c r="K149" s="837">
        <v>1</v>
      </c>
      <c r="L149" s="849">
        <v>1</v>
      </c>
      <c r="M149" s="850">
        <v>79.11</v>
      </c>
    </row>
    <row r="150" spans="1:13" ht="14.4" customHeight="1" x14ac:dyDescent="0.3">
      <c r="A150" s="831" t="s">
        <v>1606</v>
      </c>
      <c r="B150" s="832" t="s">
        <v>1380</v>
      </c>
      <c r="C150" s="832" t="s">
        <v>1381</v>
      </c>
      <c r="D150" s="832" t="s">
        <v>1382</v>
      </c>
      <c r="E150" s="832" t="s">
        <v>1383</v>
      </c>
      <c r="F150" s="849"/>
      <c r="G150" s="849"/>
      <c r="H150" s="837">
        <v>0</v>
      </c>
      <c r="I150" s="849">
        <v>5</v>
      </c>
      <c r="J150" s="849">
        <v>1318.4</v>
      </c>
      <c r="K150" s="837">
        <v>1</v>
      </c>
      <c r="L150" s="849">
        <v>5</v>
      </c>
      <c r="M150" s="850">
        <v>1318.4</v>
      </c>
    </row>
    <row r="151" spans="1:13" ht="14.4" customHeight="1" x14ac:dyDescent="0.3">
      <c r="A151" s="831" t="s">
        <v>1606</v>
      </c>
      <c r="B151" s="832" t="s">
        <v>2249</v>
      </c>
      <c r="C151" s="832" t="s">
        <v>1742</v>
      </c>
      <c r="D151" s="832" t="s">
        <v>1743</v>
      </c>
      <c r="E151" s="832" t="s">
        <v>1744</v>
      </c>
      <c r="F151" s="849"/>
      <c r="G151" s="849"/>
      <c r="H151" s="837">
        <v>0</v>
      </c>
      <c r="I151" s="849">
        <v>5</v>
      </c>
      <c r="J151" s="849">
        <v>1728.45</v>
      </c>
      <c r="K151" s="837">
        <v>1</v>
      </c>
      <c r="L151" s="849">
        <v>5</v>
      </c>
      <c r="M151" s="850">
        <v>1728.45</v>
      </c>
    </row>
    <row r="152" spans="1:13" ht="14.4" customHeight="1" x14ac:dyDescent="0.3">
      <c r="A152" s="831" t="s">
        <v>1606</v>
      </c>
      <c r="B152" s="832" t="s">
        <v>2249</v>
      </c>
      <c r="C152" s="832" t="s">
        <v>2002</v>
      </c>
      <c r="D152" s="832" t="s">
        <v>1743</v>
      </c>
      <c r="E152" s="832" t="s">
        <v>2003</v>
      </c>
      <c r="F152" s="849"/>
      <c r="G152" s="849"/>
      <c r="H152" s="837">
        <v>0</v>
      </c>
      <c r="I152" s="849">
        <v>3</v>
      </c>
      <c r="J152" s="849">
        <v>260.19</v>
      </c>
      <c r="K152" s="837">
        <v>1</v>
      </c>
      <c r="L152" s="849">
        <v>3</v>
      </c>
      <c r="M152" s="850">
        <v>260.19</v>
      </c>
    </row>
    <row r="153" spans="1:13" ht="14.4" customHeight="1" x14ac:dyDescent="0.3">
      <c r="A153" s="831" t="s">
        <v>1606</v>
      </c>
      <c r="B153" s="832" t="s">
        <v>2249</v>
      </c>
      <c r="C153" s="832" t="s">
        <v>2004</v>
      </c>
      <c r="D153" s="832" t="s">
        <v>2005</v>
      </c>
      <c r="E153" s="832" t="s">
        <v>2006</v>
      </c>
      <c r="F153" s="849">
        <v>3</v>
      </c>
      <c r="G153" s="849">
        <v>549.93000000000006</v>
      </c>
      <c r="H153" s="837">
        <v>1</v>
      </c>
      <c r="I153" s="849"/>
      <c r="J153" s="849"/>
      <c r="K153" s="837">
        <v>0</v>
      </c>
      <c r="L153" s="849">
        <v>3</v>
      </c>
      <c r="M153" s="850">
        <v>549.93000000000006</v>
      </c>
    </row>
    <row r="154" spans="1:13" ht="14.4" customHeight="1" x14ac:dyDescent="0.3">
      <c r="A154" s="831" t="s">
        <v>1606</v>
      </c>
      <c r="B154" s="832" t="s">
        <v>2250</v>
      </c>
      <c r="C154" s="832" t="s">
        <v>1999</v>
      </c>
      <c r="D154" s="832" t="s">
        <v>2000</v>
      </c>
      <c r="E154" s="832" t="s">
        <v>2001</v>
      </c>
      <c r="F154" s="849">
        <v>1</v>
      </c>
      <c r="G154" s="849">
        <v>330.58</v>
      </c>
      <c r="H154" s="837">
        <v>1</v>
      </c>
      <c r="I154" s="849"/>
      <c r="J154" s="849"/>
      <c r="K154" s="837">
        <v>0</v>
      </c>
      <c r="L154" s="849">
        <v>1</v>
      </c>
      <c r="M154" s="850">
        <v>330.58</v>
      </c>
    </row>
    <row r="155" spans="1:13" ht="14.4" customHeight="1" x14ac:dyDescent="0.3">
      <c r="A155" s="831" t="s">
        <v>1606</v>
      </c>
      <c r="B155" s="832" t="s">
        <v>1384</v>
      </c>
      <c r="C155" s="832" t="s">
        <v>1512</v>
      </c>
      <c r="D155" s="832" t="s">
        <v>1513</v>
      </c>
      <c r="E155" s="832" t="s">
        <v>1514</v>
      </c>
      <c r="F155" s="849"/>
      <c r="G155" s="849"/>
      <c r="H155" s="837">
        <v>0</v>
      </c>
      <c r="I155" s="849">
        <v>9</v>
      </c>
      <c r="J155" s="849">
        <v>2507.67</v>
      </c>
      <c r="K155" s="837">
        <v>1</v>
      </c>
      <c r="L155" s="849">
        <v>9</v>
      </c>
      <c r="M155" s="850">
        <v>2507.67</v>
      </c>
    </row>
    <row r="156" spans="1:13" ht="14.4" customHeight="1" x14ac:dyDescent="0.3">
      <c r="A156" s="831" t="s">
        <v>1606</v>
      </c>
      <c r="B156" s="832" t="s">
        <v>1384</v>
      </c>
      <c r="C156" s="832" t="s">
        <v>1864</v>
      </c>
      <c r="D156" s="832" t="s">
        <v>1513</v>
      </c>
      <c r="E156" s="832" t="s">
        <v>1735</v>
      </c>
      <c r="F156" s="849">
        <v>5</v>
      </c>
      <c r="G156" s="849">
        <v>980.99999999999989</v>
      </c>
      <c r="H156" s="837">
        <v>1</v>
      </c>
      <c r="I156" s="849"/>
      <c r="J156" s="849"/>
      <c r="K156" s="837">
        <v>0</v>
      </c>
      <c r="L156" s="849">
        <v>5</v>
      </c>
      <c r="M156" s="850">
        <v>980.99999999999989</v>
      </c>
    </row>
    <row r="157" spans="1:13" ht="14.4" customHeight="1" x14ac:dyDescent="0.3">
      <c r="A157" s="831" t="s">
        <v>1606</v>
      </c>
      <c r="B157" s="832" t="s">
        <v>1384</v>
      </c>
      <c r="C157" s="832" t="s">
        <v>1865</v>
      </c>
      <c r="D157" s="832" t="s">
        <v>1513</v>
      </c>
      <c r="E157" s="832" t="s">
        <v>1866</v>
      </c>
      <c r="F157" s="849">
        <v>6</v>
      </c>
      <c r="G157" s="849">
        <v>2354.46</v>
      </c>
      <c r="H157" s="837">
        <v>1</v>
      </c>
      <c r="I157" s="849"/>
      <c r="J157" s="849"/>
      <c r="K157" s="837">
        <v>0</v>
      </c>
      <c r="L157" s="849">
        <v>6</v>
      </c>
      <c r="M157" s="850">
        <v>2354.46</v>
      </c>
    </row>
    <row r="158" spans="1:13" ht="14.4" customHeight="1" x14ac:dyDescent="0.3">
      <c r="A158" s="831" t="s">
        <v>1606</v>
      </c>
      <c r="B158" s="832" t="s">
        <v>1384</v>
      </c>
      <c r="C158" s="832" t="s">
        <v>1623</v>
      </c>
      <c r="D158" s="832" t="s">
        <v>1513</v>
      </c>
      <c r="E158" s="832" t="s">
        <v>1624</v>
      </c>
      <c r="F158" s="849">
        <v>3</v>
      </c>
      <c r="G158" s="849">
        <v>543.33000000000004</v>
      </c>
      <c r="H158" s="837">
        <v>1</v>
      </c>
      <c r="I158" s="849"/>
      <c r="J158" s="849"/>
      <c r="K158" s="837">
        <v>0</v>
      </c>
      <c r="L158" s="849">
        <v>3</v>
      </c>
      <c r="M158" s="850">
        <v>543.33000000000004</v>
      </c>
    </row>
    <row r="159" spans="1:13" ht="14.4" customHeight="1" x14ac:dyDescent="0.3">
      <c r="A159" s="831" t="s">
        <v>1606</v>
      </c>
      <c r="B159" s="832" t="s">
        <v>1384</v>
      </c>
      <c r="C159" s="832" t="s">
        <v>1773</v>
      </c>
      <c r="D159" s="832" t="s">
        <v>1513</v>
      </c>
      <c r="E159" s="832" t="s">
        <v>1774</v>
      </c>
      <c r="F159" s="849">
        <v>2</v>
      </c>
      <c r="G159" s="849">
        <v>1207.44</v>
      </c>
      <c r="H159" s="837">
        <v>1</v>
      </c>
      <c r="I159" s="849"/>
      <c r="J159" s="849"/>
      <c r="K159" s="837">
        <v>0</v>
      </c>
      <c r="L159" s="849">
        <v>2</v>
      </c>
      <c r="M159" s="850">
        <v>1207.44</v>
      </c>
    </row>
    <row r="160" spans="1:13" ht="14.4" customHeight="1" x14ac:dyDescent="0.3">
      <c r="A160" s="831" t="s">
        <v>1606</v>
      </c>
      <c r="B160" s="832" t="s">
        <v>1384</v>
      </c>
      <c r="C160" s="832" t="s">
        <v>1867</v>
      </c>
      <c r="D160" s="832" t="s">
        <v>1868</v>
      </c>
      <c r="E160" s="832" t="s">
        <v>1387</v>
      </c>
      <c r="F160" s="849">
        <v>1</v>
      </c>
      <c r="G160" s="849">
        <v>430.05</v>
      </c>
      <c r="H160" s="837">
        <v>1</v>
      </c>
      <c r="I160" s="849"/>
      <c r="J160" s="849"/>
      <c r="K160" s="837">
        <v>0</v>
      </c>
      <c r="L160" s="849">
        <v>1</v>
      </c>
      <c r="M160" s="850">
        <v>430.05</v>
      </c>
    </row>
    <row r="161" spans="1:13" ht="14.4" customHeight="1" x14ac:dyDescent="0.3">
      <c r="A161" s="831" t="s">
        <v>1606</v>
      </c>
      <c r="B161" s="832" t="s">
        <v>1384</v>
      </c>
      <c r="C161" s="832" t="s">
        <v>1388</v>
      </c>
      <c r="D161" s="832" t="s">
        <v>1386</v>
      </c>
      <c r="E161" s="832" t="s">
        <v>1389</v>
      </c>
      <c r="F161" s="849"/>
      <c r="G161" s="849"/>
      <c r="H161" s="837">
        <v>0</v>
      </c>
      <c r="I161" s="849">
        <v>1</v>
      </c>
      <c r="J161" s="849">
        <v>46.6</v>
      </c>
      <c r="K161" s="837">
        <v>1</v>
      </c>
      <c r="L161" s="849">
        <v>1</v>
      </c>
      <c r="M161" s="850">
        <v>46.6</v>
      </c>
    </row>
    <row r="162" spans="1:13" ht="14.4" customHeight="1" x14ac:dyDescent="0.3">
      <c r="A162" s="831" t="s">
        <v>1606</v>
      </c>
      <c r="B162" s="832" t="s">
        <v>2245</v>
      </c>
      <c r="C162" s="832" t="s">
        <v>1974</v>
      </c>
      <c r="D162" s="832" t="s">
        <v>1975</v>
      </c>
      <c r="E162" s="832" t="s">
        <v>1387</v>
      </c>
      <c r="F162" s="849">
        <v>1</v>
      </c>
      <c r="G162" s="849">
        <v>661.62</v>
      </c>
      <c r="H162" s="837">
        <v>1</v>
      </c>
      <c r="I162" s="849"/>
      <c r="J162" s="849"/>
      <c r="K162" s="837">
        <v>0</v>
      </c>
      <c r="L162" s="849">
        <v>1</v>
      </c>
      <c r="M162" s="850">
        <v>661.62</v>
      </c>
    </row>
    <row r="163" spans="1:13" ht="14.4" customHeight="1" x14ac:dyDescent="0.3">
      <c r="A163" s="831" t="s">
        <v>1606</v>
      </c>
      <c r="B163" s="832" t="s">
        <v>1390</v>
      </c>
      <c r="C163" s="832" t="s">
        <v>1391</v>
      </c>
      <c r="D163" s="832" t="s">
        <v>1392</v>
      </c>
      <c r="E163" s="832" t="s">
        <v>1393</v>
      </c>
      <c r="F163" s="849"/>
      <c r="G163" s="849"/>
      <c r="H163" s="837">
        <v>0</v>
      </c>
      <c r="I163" s="849">
        <v>12</v>
      </c>
      <c r="J163" s="849">
        <v>932.28</v>
      </c>
      <c r="K163" s="837">
        <v>1</v>
      </c>
      <c r="L163" s="849">
        <v>12</v>
      </c>
      <c r="M163" s="850">
        <v>932.28</v>
      </c>
    </row>
    <row r="164" spans="1:13" ht="14.4" customHeight="1" x14ac:dyDescent="0.3">
      <c r="A164" s="831" t="s">
        <v>1606</v>
      </c>
      <c r="B164" s="832" t="s">
        <v>1390</v>
      </c>
      <c r="C164" s="832" t="s">
        <v>1870</v>
      </c>
      <c r="D164" s="832" t="s">
        <v>1392</v>
      </c>
      <c r="E164" s="832" t="s">
        <v>1871</v>
      </c>
      <c r="F164" s="849"/>
      <c r="G164" s="849"/>
      <c r="H164" s="837">
        <v>0</v>
      </c>
      <c r="I164" s="849">
        <v>3</v>
      </c>
      <c r="J164" s="849">
        <v>326.34000000000003</v>
      </c>
      <c r="K164" s="837">
        <v>1</v>
      </c>
      <c r="L164" s="849">
        <v>3</v>
      </c>
      <c r="M164" s="850">
        <v>326.34000000000003</v>
      </c>
    </row>
    <row r="165" spans="1:13" ht="14.4" customHeight="1" x14ac:dyDescent="0.3">
      <c r="A165" s="831" t="s">
        <v>1606</v>
      </c>
      <c r="B165" s="832" t="s">
        <v>1394</v>
      </c>
      <c r="C165" s="832" t="s">
        <v>1993</v>
      </c>
      <c r="D165" s="832" t="s">
        <v>1994</v>
      </c>
      <c r="E165" s="832" t="s">
        <v>1995</v>
      </c>
      <c r="F165" s="849">
        <v>1</v>
      </c>
      <c r="G165" s="849">
        <v>333.68</v>
      </c>
      <c r="H165" s="837">
        <v>1</v>
      </c>
      <c r="I165" s="849"/>
      <c r="J165" s="849"/>
      <c r="K165" s="837">
        <v>0</v>
      </c>
      <c r="L165" s="849">
        <v>1</v>
      </c>
      <c r="M165" s="850">
        <v>333.68</v>
      </c>
    </row>
    <row r="166" spans="1:13" ht="14.4" customHeight="1" x14ac:dyDescent="0.3">
      <c r="A166" s="831" t="s">
        <v>1606</v>
      </c>
      <c r="B166" s="832" t="s">
        <v>1402</v>
      </c>
      <c r="C166" s="832" t="s">
        <v>1403</v>
      </c>
      <c r="D166" s="832" t="s">
        <v>1404</v>
      </c>
      <c r="E166" s="832" t="s">
        <v>1405</v>
      </c>
      <c r="F166" s="849"/>
      <c r="G166" s="849"/>
      <c r="H166" s="837">
        <v>0</v>
      </c>
      <c r="I166" s="849">
        <v>1</v>
      </c>
      <c r="J166" s="849">
        <v>49.08</v>
      </c>
      <c r="K166" s="837">
        <v>1</v>
      </c>
      <c r="L166" s="849">
        <v>1</v>
      </c>
      <c r="M166" s="850">
        <v>49.08</v>
      </c>
    </row>
    <row r="167" spans="1:13" ht="14.4" customHeight="1" x14ac:dyDescent="0.3">
      <c r="A167" s="831" t="s">
        <v>1606</v>
      </c>
      <c r="B167" s="832" t="s">
        <v>1438</v>
      </c>
      <c r="C167" s="832" t="s">
        <v>1855</v>
      </c>
      <c r="D167" s="832" t="s">
        <v>622</v>
      </c>
      <c r="E167" s="832" t="s">
        <v>1690</v>
      </c>
      <c r="F167" s="849"/>
      <c r="G167" s="849"/>
      <c r="H167" s="837">
        <v>0</v>
      </c>
      <c r="I167" s="849">
        <v>4</v>
      </c>
      <c r="J167" s="849">
        <v>290.2</v>
      </c>
      <c r="K167" s="837">
        <v>1</v>
      </c>
      <c r="L167" s="849">
        <v>4</v>
      </c>
      <c r="M167" s="850">
        <v>290.2</v>
      </c>
    </row>
    <row r="168" spans="1:13" ht="14.4" customHeight="1" x14ac:dyDescent="0.3">
      <c r="A168" s="831" t="s">
        <v>1606</v>
      </c>
      <c r="B168" s="832" t="s">
        <v>1447</v>
      </c>
      <c r="C168" s="832" t="s">
        <v>1448</v>
      </c>
      <c r="D168" s="832" t="s">
        <v>807</v>
      </c>
      <c r="E168" s="832" t="s">
        <v>810</v>
      </c>
      <c r="F168" s="849"/>
      <c r="G168" s="849"/>
      <c r="H168" s="837"/>
      <c r="I168" s="849">
        <v>6</v>
      </c>
      <c r="J168" s="849">
        <v>0</v>
      </c>
      <c r="K168" s="837"/>
      <c r="L168" s="849">
        <v>6</v>
      </c>
      <c r="M168" s="850">
        <v>0</v>
      </c>
    </row>
    <row r="169" spans="1:13" ht="14.4" customHeight="1" x14ac:dyDescent="0.3">
      <c r="A169" s="831" t="s">
        <v>1606</v>
      </c>
      <c r="B169" s="832" t="s">
        <v>1461</v>
      </c>
      <c r="C169" s="832" t="s">
        <v>1847</v>
      </c>
      <c r="D169" s="832" t="s">
        <v>1848</v>
      </c>
      <c r="E169" s="832" t="s">
        <v>1849</v>
      </c>
      <c r="F169" s="849"/>
      <c r="G169" s="849"/>
      <c r="H169" s="837"/>
      <c r="I169" s="849">
        <v>3</v>
      </c>
      <c r="J169" s="849">
        <v>0</v>
      </c>
      <c r="K169" s="837"/>
      <c r="L169" s="849">
        <v>3</v>
      </c>
      <c r="M169" s="850">
        <v>0</v>
      </c>
    </row>
    <row r="170" spans="1:13" ht="14.4" customHeight="1" x14ac:dyDescent="0.3">
      <c r="A170" s="831" t="s">
        <v>1606</v>
      </c>
      <c r="B170" s="832" t="s">
        <v>2260</v>
      </c>
      <c r="C170" s="832" t="s">
        <v>1885</v>
      </c>
      <c r="D170" s="832" t="s">
        <v>1003</v>
      </c>
      <c r="E170" s="832" t="s">
        <v>1004</v>
      </c>
      <c r="F170" s="849"/>
      <c r="G170" s="849"/>
      <c r="H170" s="837">
        <v>0</v>
      </c>
      <c r="I170" s="849">
        <v>3</v>
      </c>
      <c r="J170" s="849">
        <v>396</v>
      </c>
      <c r="K170" s="837">
        <v>1</v>
      </c>
      <c r="L170" s="849">
        <v>3</v>
      </c>
      <c r="M170" s="850">
        <v>396</v>
      </c>
    </row>
    <row r="171" spans="1:13" ht="14.4" customHeight="1" x14ac:dyDescent="0.3">
      <c r="A171" s="831" t="s">
        <v>1606</v>
      </c>
      <c r="B171" s="832" t="s">
        <v>2261</v>
      </c>
      <c r="C171" s="832" t="s">
        <v>2032</v>
      </c>
      <c r="D171" s="832" t="s">
        <v>2030</v>
      </c>
      <c r="E171" s="832" t="s">
        <v>2033</v>
      </c>
      <c r="F171" s="849"/>
      <c r="G171" s="849"/>
      <c r="H171" s="837">
        <v>0</v>
      </c>
      <c r="I171" s="849">
        <v>3</v>
      </c>
      <c r="J171" s="849">
        <v>7130.7899999999991</v>
      </c>
      <c r="K171" s="837">
        <v>1</v>
      </c>
      <c r="L171" s="849">
        <v>3</v>
      </c>
      <c r="M171" s="850">
        <v>7130.7899999999991</v>
      </c>
    </row>
    <row r="172" spans="1:13" ht="14.4" customHeight="1" x14ac:dyDescent="0.3">
      <c r="A172" s="831" t="s">
        <v>1606</v>
      </c>
      <c r="B172" s="832" t="s">
        <v>2261</v>
      </c>
      <c r="C172" s="832" t="s">
        <v>2029</v>
      </c>
      <c r="D172" s="832" t="s">
        <v>2030</v>
      </c>
      <c r="E172" s="832" t="s">
        <v>2031</v>
      </c>
      <c r="F172" s="849"/>
      <c r="G172" s="849"/>
      <c r="H172" s="837">
        <v>0</v>
      </c>
      <c r="I172" s="849">
        <v>17</v>
      </c>
      <c r="J172" s="849">
        <v>32246.86</v>
      </c>
      <c r="K172" s="837">
        <v>1</v>
      </c>
      <c r="L172" s="849">
        <v>17</v>
      </c>
      <c r="M172" s="850">
        <v>32246.86</v>
      </c>
    </row>
    <row r="173" spans="1:13" ht="14.4" customHeight="1" x14ac:dyDescent="0.3">
      <c r="A173" s="831" t="s">
        <v>1606</v>
      </c>
      <c r="B173" s="832" t="s">
        <v>2251</v>
      </c>
      <c r="C173" s="832" t="s">
        <v>2034</v>
      </c>
      <c r="D173" s="832" t="s">
        <v>1836</v>
      </c>
      <c r="E173" s="832" t="s">
        <v>2035</v>
      </c>
      <c r="F173" s="849"/>
      <c r="G173" s="849"/>
      <c r="H173" s="837">
        <v>0</v>
      </c>
      <c r="I173" s="849">
        <v>2</v>
      </c>
      <c r="J173" s="849">
        <v>1309.9000000000001</v>
      </c>
      <c r="K173" s="837">
        <v>1</v>
      </c>
      <c r="L173" s="849">
        <v>2</v>
      </c>
      <c r="M173" s="850">
        <v>1309.9000000000001</v>
      </c>
    </row>
    <row r="174" spans="1:13" ht="14.4" customHeight="1" x14ac:dyDescent="0.3">
      <c r="A174" s="831" t="s">
        <v>1606</v>
      </c>
      <c r="B174" s="832" t="s">
        <v>2262</v>
      </c>
      <c r="C174" s="832" t="s">
        <v>2037</v>
      </c>
      <c r="D174" s="832" t="s">
        <v>2038</v>
      </c>
      <c r="E174" s="832" t="s">
        <v>2039</v>
      </c>
      <c r="F174" s="849"/>
      <c r="G174" s="849"/>
      <c r="H174" s="837">
        <v>0</v>
      </c>
      <c r="I174" s="849">
        <v>7</v>
      </c>
      <c r="J174" s="849">
        <v>2898.4900000000002</v>
      </c>
      <c r="K174" s="837">
        <v>1</v>
      </c>
      <c r="L174" s="849">
        <v>7</v>
      </c>
      <c r="M174" s="850">
        <v>2898.4900000000002</v>
      </c>
    </row>
    <row r="175" spans="1:13" ht="14.4" customHeight="1" x14ac:dyDescent="0.3">
      <c r="A175" s="831" t="s">
        <v>1607</v>
      </c>
      <c r="B175" s="832" t="s">
        <v>2261</v>
      </c>
      <c r="C175" s="832" t="s">
        <v>2064</v>
      </c>
      <c r="D175" s="832" t="s">
        <v>2030</v>
      </c>
      <c r="E175" s="832" t="s">
        <v>2065</v>
      </c>
      <c r="F175" s="849"/>
      <c r="G175" s="849"/>
      <c r="H175" s="837">
        <v>0</v>
      </c>
      <c r="I175" s="849">
        <v>2</v>
      </c>
      <c r="J175" s="849">
        <v>10572.24</v>
      </c>
      <c r="K175" s="837">
        <v>1</v>
      </c>
      <c r="L175" s="849">
        <v>2</v>
      </c>
      <c r="M175" s="850">
        <v>10572.24</v>
      </c>
    </row>
    <row r="176" spans="1:13" ht="14.4" customHeight="1" x14ac:dyDescent="0.3">
      <c r="A176" s="831" t="s">
        <v>1608</v>
      </c>
      <c r="B176" s="832" t="s">
        <v>1324</v>
      </c>
      <c r="C176" s="832" t="s">
        <v>1325</v>
      </c>
      <c r="D176" s="832" t="s">
        <v>1326</v>
      </c>
      <c r="E176" s="832" t="s">
        <v>1327</v>
      </c>
      <c r="F176" s="849"/>
      <c r="G176" s="849"/>
      <c r="H176" s="837">
        <v>0</v>
      </c>
      <c r="I176" s="849">
        <v>1</v>
      </c>
      <c r="J176" s="849">
        <v>93.43</v>
      </c>
      <c r="K176" s="837">
        <v>1</v>
      </c>
      <c r="L176" s="849">
        <v>1</v>
      </c>
      <c r="M176" s="850">
        <v>93.43</v>
      </c>
    </row>
    <row r="177" spans="1:13" ht="14.4" customHeight="1" x14ac:dyDescent="0.3">
      <c r="A177" s="831" t="s">
        <v>1608</v>
      </c>
      <c r="B177" s="832" t="s">
        <v>1330</v>
      </c>
      <c r="C177" s="832" t="s">
        <v>1333</v>
      </c>
      <c r="D177" s="832" t="s">
        <v>677</v>
      </c>
      <c r="E177" s="832" t="s">
        <v>1334</v>
      </c>
      <c r="F177" s="849"/>
      <c r="G177" s="849"/>
      <c r="H177" s="837">
        <v>0</v>
      </c>
      <c r="I177" s="849">
        <v>1</v>
      </c>
      <c r="J177" s="849">
        <v>80.010000000000005</v>
      </c>
      <c r="K177" s="837">
        <v>1</v>
      </c>
      <c r="L177" s="849">
        <v>1</v>
      </c>
      <c r="M177" s="850">
        <v>80.010000000000005</v>
      </c>
    </row>
    <row r="178" spans="1:13" ht="14.4" customHeight="1" x14ac:dyDescent="0.3">
      <c r="A178" s="831" t="s">
        <v>1608</v>
      </c>
      <c r="B178" s="832" t="s">
        <v>1352</v>
      </c>
      <c r="C178" s="832" t="s">
        <v>1353</v>
      </c>
      <c r="D178" s="832" t="s">
        <v>1354</v>
      </c>
      <c r="E178" s="832" t="s">
        <v>1355</v>
      </c>
      <c r="F178" s="849"/>
      <c r="G178" s="849"/>
      <c r="H178" s="837">
        <v>0</v>
      </c>
      <c r="I178" s="849">
        <v>1</v>
      </c>
      <c r="J178" s="849">
        <v>17.559999999999999</v>
      </c>
      <c r="K178" s="837">
        <v>1</v>
      </c>
      <c r="L178" s="849">
        <v>1</v>
      </c>
      <c r="M178" s="850">
        <v>17.559999999999999</v>
      </c>
    </row>
    <row r="179" spans="1:13" ht="14.4" customHeight="1" x14ac:dyDescent="0.3">
      <c r="A179" s="831" t="s">
        <v>1608</v>
      </c>
      <c r="B179" s="832" t="s">
        <v>1365</v>
      </c>
      <c r="C179" s="832" t="s">
        <v>2069</v>
      </c>
      <c r="D179" s="832" t="s">
        <v>823</v>
      </c>
      <c r="E179" s="832" t="s">
        <v>1505</v>
      </c>
      <c r="F179" s="849"/>
      <c r="G179" s="849"/>
      <c r="H179" s="837">
        <v>0</v>
      </c>
      <c r="I179" s="849">
        <v>1</v>
      </c>
      <c r="J179" s="849">
        <v>47.7</v>
      </c>
      <c r="K179" s="837">
        <v>1</v>
      </c>
      <c r="L179" s="849">
        <v>1</v>
      </c>
      <c r="M179" s="850">
        <v>47.7</v>
      </c>
    </row>
    <row r="180" spans="1:13" ht="14.4" customHeight="1" x14ac:dyDescent="0.3">
      <c r="A180" s="831" t="s">
        <v>1608</v>
      </c>
      <c r="B180" s="832" t="s">
        <v>1384</v>
      </c>
      <c r="C180" s="832" t="s">
        <v>1623</v>
      </c>
      <c r="D180" s="832" t="s">
        <v>1513</v>
      </c>
      <c r="E180" s="832" t="s">
        <v>1624</v>
      </c>
      <c r="F180" s="849">
        <v>1</v>
      </c>
      <c r="G180" s="849">
        <v>181.11</v>
      </c>
      <c r="H180" s="837">
        <v>1</v>
      </c>
      <c r="I180" s="849"/>
      <c r="J180" s="849"/>
      <c r="K180" s="837">
        <v>0</v>
      </c>
      <c r="L180" s="849">
        <v>1</v>
      </c>
      <c r="M180" s="850">
        <v>181.11</v>
      </c>
    </row>
    <row r="181" spans="1:13" ht="14.4" customHeight="1" x14ac:dyDescent="0.3">
      <c r="A181" s="831" t="s">
        <v>1608</v>
      </c>
      <c r="B181" s="832" t="s">
        <v>1394</v>
      </c>
      <c r="C181" s="832" t="s">
        <v>2071</v>
      </c>
      <c r="D181" s="832" t="s">
        <v>714</v>
      </c>
      <c r="E181" s="832" t="s">
        <v>2072</v>
      </c>
      <c r="F181" s="849"/>
      <c r="G181" s="849"/>
      <c r="H181" s="837">
        <v>0</v>
      </c>
      <c r="I181" s="849">
        <v>1</v>
      </c>
      <c r="J181" s="849">
        <v>100.1</v>
      </c>
      <c r="K181" s="837">
        <v>1</v>
      </c>
      <c r="L181" s="849">
        <v>1</v>
      </c>
      <c r="M181" s="850">
        <v>100.1</v>
      </c>
    </row>
    <row r="182" spans="1:13" ht="14.4" customHeight="1" x14ac:dyDescent="0.3">
      <c r="A182" s="831" t="s">
        <v>1608</v>
      </c>
      <c r="B182" s="832" t="s">
        <v>1394</v>
      </c>
      <c r="C182" s="832" t="s">
        <v>1993</v>
      </c>
      <c r="D182" s="832" t="s">
        <v>1994</v>
      </c>
      <c r="E182" s="832" t="s">
        <v>1995</v>
      </c>
      <c r="F182" s="849">
        <v>1</v>
      </c>
      <c r="G182" s="849">
        <v>333.68</v>
      </c>
      <c r="H182" s="837">
        <v>1</v>
      </c>
      <c r="I182" s="849"/>
      <c r="J182" s="849"/>
      <c r="K182" s="837">
        <v>0</v>
      </c>
      <c r="L182" s="849">
        <v>1</v>
      </c>
      <c r="M182" s="850">
        <v>333.68</v>
      </c>
    </row>
    <row r="183" spans="1:13" ht="14.4" customHeight="1" x14ac:dyDescent="0.3">
      <c r="A183" s="831" t="s">
        <v>1608</v>
      </c>
      <c r="B183" s="832" t="s">
        <v>1394</v>
      </c>
      <c r="C183" s="832" t="s">
        <v>2073</v>
      </c>
      <c r="D183" s="832" t="s">
        <v>1994</v>
      </c>
      <c r="E183" s="832" t="s">
        <v>2074</v>
      </c>
      <c r="F183" s="849">
        <v>1</v>
      </c>
      <c r="G183" s="849">
        <v>100.1</v>
      </c>
      <c r="H183" s="837">
        <v>1</v>
      </c>
      <c r="I183" s="849"/>
      <c r="J183" s="849"/>
      <c r="K183" s="837">
        <v>0</v>
      </c>
      <c r="L183" s="849">
        <v>1</v>
      </c>
      <c r="M183" s="850">
        <v>100.1</v>
      </c>
    </row>
    <row r="184" spans="1:13" ht="14.4" customHeight="1" x14ac:dyDescent="0.3">
      <c r="A184" s="831" t="s">
        <v>1609</v>
      </c>
      <c r="B184" s="832" t="s">
        <v>1287</v>
      </c>
      <c r="C184" s="832" t="s">
        <v>1490</v>
      </c>
      <c r="D184" s="832" t="s">
        <v>1291</v>
      </c>
      <c r="E184" s="832" t="s">
        <v>1491</v>
      </c>
      <c r="F184" s="849"/>
      <c r="G184" s="849"/>
      <c r="H184" s="837">
        <v>0</v>
      </c>
      <c r="I184" s="849">
        <v>1</v>
      </c>
      <c r="J184" s="849">
        <v>32.25</v>
      </c>
      <c r="K184" s="837">
        <v>1</v>
      </c>
      <c r="L184" s="849">
        <v>1</v>
      </c>
      <c r="M184" s="850">
        <v>32.25</v>
      </c>
    </row>
    <row r="185" spans="1:13" ht="14.4" customHeight="1" x14ac:dyDescent="0.3">
      <c r="A185" s="831" t="s">
        <v>1609</v>
      </c>
      <c r="B185" s="832" t="s">
        <v>1307</v>
      </c>
      <c r="C185" s="832" t="s">
        <v>1308</v>
      </c>
      <c r="D185" s="832" t="s">
        <v>1309</v>
      </c>
      <c r="E185" s="832" t="s">
        <v>1310</v>
      </c>
      <c r="F185" s="849"/>
      <c r="G185" s="849"/>
      <c r="H185" s="837">
        <v>0</v>
      </c>
      <c r="I185" s="849">
        <v>1</v>
      </c>
      <c r="J185" s="849">
        <v>184.74</v>
      </c>
      <c r="K185" s="837">
        <v>1</v>
      </c>
      <c r="L185" s="849">
        <v>1</v>
      </c>
      <c r="M185" s="850">
        <v>184.74</v>
      </c>
    </row>
    <row r="186" spans="1:13" ht="14.4" customHeight="1" x14ac:dyDescent="0.3">
      <c r="A186" s="831" t="s">
        <v>1609</v>
      </c>
      <c r="B186" s="832" t="s">
        <v>1324</v>
      </c>
      <c r="C186" s="832" t="s">
        <v>1325</v>
      </c>
      <c r="D186" s="832" t="s">
        <v>1326</v>
      </c>
      <c r="E186" s="832" t="s">
        <v>1327</v>
      </c>
      <c r="F186" s="849"/>
      <c r="G186" s="849"/>
      <c r="H186" s="837">
        <v>0</v>
      </c>
      <c r="I186" s="849">
        <v>1</v>
      </c>
      <c r="J186" s="849">
        <v>93.43</v>
      </c>
      <c r="K186" s="837">
        <v>1</v>
      </c>
      <c r="L186" s="849">
        <v>1</v>
      </c>
      <c r="M186" s="850">
        <v>93.43</v>
      </c>
    </row>
    <row r="187" spans="1:13" ht="14.4" customHeight="1" x14ac:dyDescent="0.3">
      <c r="A187" s="831" t="s">
        <v>1609</v>
      </c>
      <c r="B187" s="832" t="s">
        <v>1324</v>
      </c>
      <c r="C187" s="832" t="s">
        <v>1328</v>
      </c>
      <c r="D187" s="832" t="s">
        <v>1326</v>
      </c>
      <c r="E187" s="832" t="s">
        <v>1329</v>
      </c>
      <c r="F187" s="849"/>
      <c r="G187" s="849"/>
      <c r="H187" s="837">
        <v>0</v>
      </c>
      <c r="I187" s="849">
        <v>1</v>
      </c>
      <c r="J187" s="849">
        <v>186.87</v>
      </c>
      <c r="K187" s="837">
        <v>1</v>
      </c>
      <c r="L187" s="849">
        <v>1</v>
      </c>
      <c r="M187" s="850">
        <v>186.87</v>
      </c>
    </row>
    <row r="188" spans="1:13" ht="14.4" customHeight="1" x14ac:dyDescent="0.3">
      <c r="A188" s="831" t="s">
        <v>1609</v>
      </c>
      <c r="B188" s="832" t="s">
        <v>1330</v>
      </c>
      <c r="C188" s="832" t="s">
        <v>1333</v>
      </c>
      <c r="D188" s="832" t="s">
        <v>677</v>
      </c>
      <c r="E188" s="832" t="s">
        <v>1334</v>
      </c>
      <c r="F188" s="849"/>
      <c r="G188" s="849"/>
      <c r="H188" s="837">
        <v>0</v>
      </c>
      <c r="I188" s="849">
        <v>1</v>
      </c>
      <c r="J188" s="849">
        <v>80.010000000000005</v>
      </c>
      <c r="K188" s="837">
        <v>1</v>
      </c>
      <c r="L188" s="849">
        <v>1</v>
      </c>
      <c r="M188" s="850">
        <v>80.010000000000005</v>
      </c>
    </row>
    <row r="189" spans="1:13" ht="14.4" customHeight="1" x14ac:dyDescent="0.3">
      <c r="A189" s="831" t="s">
        <v>1609</v>
      </c>
      <c r="B189" s="832" t="s">
        <v>1341</v>
      </c>
      <c r="C189" s="832" t="s">
        <v>1890</v>
      </c>
      <c r="D189" s="832" t="s">
        <v>725</v>
      </c>
      <c r="E189" s="832" t="s">
        <v>1777</v>
      </c>
      <c r="F189" s="849"/>
      <c r="G189" s="849"/>
      <c r="H189" s="837">
        <v>0</v>
      </c>
      <c r="I189" s="849">
        <v>1</v>
      </c>
      <c r="J189" s="849">
        <v>42.51</v>
      </c>
      <c r="K189" s="837">
        <v>1</v>
      </c>
      <c r="L189" s="849">
        <v>1</v>
      </c>
      <c r="M189" s="850">
        <v>42.51</v>
      </c>
    </row>
    <row r="190" spans="1:13" ht="14.4" customHeight="1" x14ac:dyDescent="0.3">
      <c r="A190" s="831" t="s">
        <v>1609</v>
      </c>
      <c r="B190" s="832" t="s">
        <v>1350</v>
      </c>
      <c r="C190" s="832" t="s">
        <v>2079</v>
      </c>
      <c r="D190" s="832" t="s">
        <v>648</v>
      </c>
      <c r="E190" s="832" t="s">
        <v>649</v>
      </c>
      <c r="F190" s="849"/>
      <c r="G190" s="849"/>
      <c r="H190" s="837">
        <v>0</v>
      </c>
      <c r="I190" s="849">
        <v>1</v>
      </c>
      <c r="J190" s="849">
        <v>17.559999999999999</v>
      </c>
      <c r="K190" s="837">
        <v>1</v>
      </c>
      <c r="L190" s="849">
        <v>1</v>
      </c>
      <c r="M190" s="850">
        <v>17.559999999999999</v>
      </c>
    </row>
    <row r="191" spans="1:13" ht="14.4" customHeight="1" x14ac:dyDescent="0.3">
      <c r="A191" s="831" t="s">
        <v>1609</v>
      </c>
      <c r="B191" s="832" t="s">
        <v>1365</v>
      </c>
      <c r="C191" s="832" t="s">
        <v>2069</v>
      </c>
      <c r="D191" s="832" t="s">
        <v>823</v>
      </c>
      <c r="E191" s="832" t="s">
        <v>1505</v>
      </c>
      <c r="F191" s="849"/>
      <c r="G191" s="849"/>
      <c r="H191" s="837">
        <v>0</v>
      </c>
      <c r="I191" s="849">
        <v>1</v>
      </c>
      <c r="J191" s="849">
        <v>47.7</v>
      </c>
      <c r="K191" s="837">
        <v>1</v>
      </c>
      <c r="L191" s="849">
        <v>1</v>
      </c>
      <c r="M191" s="850">
        <v>47.7</v>
      </c>
    </row>
    <row r="192" spans="1:13" ht="14.4" customHeight="1" x14ac:dyDescent="0.3">
      <c r="A192" s="831" t="s">
        <v>1609</v>
      </c>
      <c r="B192" s="832" t="s">
        <v>1384</v>
      </c>
      <c r="C192" s="832" t="s">
        <v>1512</v>
      </c>
      <c r="D192" s="832" t="s">
        <v>1513</v>
      </c>
      <c r="E192" s="832" t="s">
        <v>1514</v>
      </c>
      <c r="F192" s="849"/>
      <c r="G192" s="849"/>
      <c r="H192" s="837">
        <v>0</v>
      </c>
      <c r="I192" s="849">
        <v>1</v>
      </c>
      <c r="J192" s="849">
        <v>278.63</v>
      </c>
      <c r="K192" s="837">
        <v>1</v>
      </c>
      <c r="L192" s="849">
        <v>1</v>
      </c>
      <c r="M192" s="850">
        <v>278.63</v>
      </c>
    </row>
    <row r="193" spans="1:13" ht="14.4" customHeight="1" x14ac:dyDescent="0.3">
      <c r="A193" s="831" t="s">
        <v>1610</v>
      </c>
      <c r="B193" s="832" t="s">
        <v>2253</v>
      </c>
      <c r="C193" s="832" t="s">
        <v>2108</v>
      </c>
      <c r="D193" s="832" t="s">
        <v>2109</v>
      </c>
      <c r="E193" s="832" t="s">
        <v>2110</v>
      </c>
      <c r="F193" s="849"/>
      <c r="G193" s="849"/>
      <c r="H193" s="837">
        <v>0</v>
      </c>
      <c r="I193" s="849">
        <v>3</v>
      </c>
      <c r="J193" s="849">
        <v>96.75</v>
      </c>
      <c r="K193" s="837">
        <v>1</v>
      </c>
      <c r="L193" s="849">
        <v>3</v>
      </c>
      <c r="M193" s="850">
        <v>96.75</v>
      </c>
    </row>
    <row r="194" spans="1:13" ht="14.4" customHeight="1" x14ac:dyDescent="0.3">
      <c r="A194" s="831" t="s">
        <v>1610</v>
      </c>
      <c r="B194" s="832" t="s">
        <v>2263</v>
      </c>
      <c r="C194" s="832" t="s">
        <v>2118</v>
      </c>
      <c r="D194" s="832" t="s">
        <v>1698</v>
      </c>
      <c r="E194" s="832" t="s">
        <v>2119</v>
      </c>
      <c r="F194" s="849"/>
      <c r="G194" s="849"/>
      <c r="H194" s="837">
        <v>0</v>
      </c>
      <c r="I194" s="849">
        <v>1</v>
      </c>
      <c r="J194" s="849">
        <v>146.9</v>
      </c>
      <c r="K194" s="837">
        <v>1</v>
      </c>
      <c r="L194" s="849">
        <v>1</v>
      </c>
      <c r="M194" s="850">
        <v>146.9</v>
      </c>
    </row>
    <row r="195" spans="1:13" ht="14.4" customHeight="1" x14ac:dyDescent="0.3">
      <c r="A195" s="831" t="s">
        <v>1610</v>
      </c>
      <c r="B195" s="832" t="s">
        <v>1307</v>
      </c>
      <c r="C195" s="832" t="s">
        <v>1308</v>
      </c>
      <c r="D195" s="832" t="s">
        <v>1309</v>
      </c>
      <c r="E195" s="832" t="s">
        <v>1310</v>
      </c>
      <c r="F195" s="849"/>
      <c r="G195" s="849"/>
      <c r="H195" s="837">
        <v>0</v>
      </c>
      <c r="I195" s="849">
        <v>1</v>
      </c>
      <c r="J195" s="849">
        <v>184.74</v>
      </c>
      <c r="K195" s="837">
        <v>1</v>
      </c>
      <c r="L195" s="849">
        <v>1</v>
      </c>
      <c r="M195" s="850">
        <v>184.74</v>
      </c>
    </row>
    <row r="196" spans="1:13" ht="14.4" customHeight="1" x14ac:dyDescent="0.3">
      <c r="A196" s="831" t="s">
        <v>1610</v>
      </c>
      <c r="B196" s="832" t="s">
        <v>1311</v>
      </c>
      <c r="C196" s="832" t="s">
        <v>1312</v>
      </c>
      <c r="D196" s="832" t="s">
        <v>721</v>
      </c>
      <c r="E196" s="832" t="s">
        <v>1313</v>
      </c>
      <c r="F196" s="849"/>
      <c r="G196" s="849"/>
      <c r="H196" s="837">
        <v>0</v>
      </c>
      <c r="I196" s="849">
        <v>5</v>
      </c>
      <c r="J196" s="849">
        <v>6928.0999999999995</v>
      </c>
      <c r="K196" s="837">
        <v>1</v>
      </c>
      <c r="L196" s="849">
        <v>5</v>
      </c>
      <c r="M196" s="850">
        <v>6928.0999999999995</v>
      </c>
    </row>
    <row r="197" spans="1:13" ht="14.4" customHeight="1" x14ac:dyDescent="0.3">
      <c r="A197" s="831" t="s">
        <v>1610</v>
      </c>
      <c r="B197" s="832" t="s">
        <v>1311</v>
      </c>
      <c r="C197" s="832" t="s">
        <v>1633</v>
      </c>
      <c r="D197" s="832" t="s">
        <v>721</v>
      </c>
      <c r="E197" s="832" t="s">
        <v>1634</v>
      </c>
      <c r="F197" s="849"/>
      <c r="G197" s="849"/>
      <c r="H197" s="837">
        <v>0</v>
      </c>
      <c r="I197" s="849">
        <v>1</v>
      </c>
      <c r="J197" s="849">
        <v>1847.49</v>
      </c>
      <c r="K197" s="837">
        <v>1</v>
      </c>
      <c r="L197" s="849">
        <v>1</v>
      </c>
      <c r="M197" s="850">
        <v>1847.49</v>
      </c>
    </row>
    <row r="198" spans="1:13" ht="14.4" customHeight="1" x14ac:dyDescent="0.3">
      <c r="A198" s="831" t="s">
        <v>1610</v>
      </c>
      <c r="B198" s="832" t="s">
        <v>1324</v>
      </c>
      <c r="C198" s="832" t="s">
        <v>1325</v>
      </c>
      <c r="D198" s="832" t="s">
        <v>1326</v>
      </c>
      <c r="E198" s="832" t="s">
        <v>1327</v>
      </c>
      <c r="F198" s="849"/>
      <c r="G198" s="849"/>
      <c r="H198" s="837">
        <v>0</v>
      </c>
      <c r="I198" s="849">
        <v>1</v>
      </c>
      <c r="J198" s="849">
        <v>93.43</v>
      </c>
      <c r="K198" s="837">
        <v>1</v>
      </c>
      <c r="L198" s="849">
        <v>1</v>
      </c>
      <c r="M198" s="850">
        <v>93.43</v>
      </c>
    </row>
    <row r="199" spans="1:13" ht="14.4" customHeight="1" x14ac:dyDescent="0.3">
      <c r="A199" s="831" t="s">
        <v>1610</v>
      </c>
      <c r="B199" s="832" t="s">
        <v>1330</v>
      </c>
      <c r="C199" s="832" t="s">
        <v>1333</v>
      </c>
      <c r="D199" s="832" t="s">
        <v>677</v>
      </c>
      <c r="E199" s="832" t="s">
        <v>1334</v>
      </c>
      <c r="F199" s="849"/>
      <c r="G199" s="849"/>
      <c r="H199" s="837">
        <v>0</v>
      </c>
      <c r="I199" s="849">
        <v>1</v>
      </c>
      <c r="J199" s="849">
        <v>80.010000000000005</v>
      </c>
      <c r="K199" s="837">
        <v>1</v>
      </c>
      <c r="L199" s="849">
        <v>1</v>
      </c>
      <c r="M199" s="850">
        <v>80.010000000000005</v>
      </c>
    </row>
    <row r="200" spans="1:13" ht="14.4" customHeight="1" x14ac:dyDescent="0.3">
      <c r="A200" s="831" t="s">
        <v>1610</v>
      </c>
      <c r="B200" s="832" t="s">
        <v>1330</v>
      </c>
      <c r="C200" s="832" t="s">
        <v>1335</v>
      </c>
      <c r="D200" s="832" t="s">
        <v>677</v>
      </c>
      <c r="E200" s="832" t="s">
        <v>1336</v>
      </c>
      <c r="F200" s="849"/>
      <c r="G200" s="849"/>
      <c r="H200" s="837">
        <v>0</v>
      </c>
      <c r="I200" s="849">
        <v>2</v>
      </c>
      <c r="J200" s="849">
        <v>320.06</v>
      </c>
      <c r="K200" s="837">
        <v>1</v>
      </c>
      <c r="L200" s="849">
        <v>2</v>
      </c>
      <c r="M200" s="850">
        <v>320.06</v>
      </c>
    </row>
    <row r="201" spans="1:13" ht="14.4" customHeight="1" x14ac:dyDescent="0.3">
      <c r="A201" s="831" t="s">
        <v>1610</v>
      </c>
      <c r="B201" s="832" t="s">
        <v>1341</v>
      </c>
      <c r="C201" s="832" t="s">
        <v>1890</v>
      </c>
      <c r="D201" s="832" t="s">
        <v>725</v>
      </c>
      <c r="E201" s="832" t="s">
        <v>1777</v>
      </c>
      <c r="F201" s="849"/>
      <c r="G201" s="849"/>
      <c r="H201" s="837">
        <v>0</v>
      </c>
      <c r="I201" s="849">
        <v>2</v>
      </c>
      <c r="J201" s="849">
        <v>85.02</v>
      </c>
      <c r="K201" s="837">
        <v>1</v>
      </c>
      <c r="L201" s="849">
        <v>2</v>
      </c>
      <c r="M201" s="850">
        <v>85.02</v>
      </c>
    </row>
    <row r="202" spans="1:13" ht="14.4" customHeight="1" x14ac:dyDescent="0.3">
      <c r="A202" s="831" t="s">
        <v>1610</v>
      </c>
      <c r="B202" s="832" t="s">
        <v>1341</v>
      </c>
      <c r="C202" s="832" t="s">
        <v>1775</v>
      </c>
      <c r="D202" s="832" t="s">
        <v>1776</v>
      </c>
      <c r="E202" s="832" t="s">
        <v>1777</v>
      </c>
      <c r="F202" s="849">
        <v>5</v>
      </c>
      <c r="G202" s="849">
        <v>212.54999999999998</v>
      </c>
      <c r="H202" s="837">
        <v>1</v>
      </c>
      <c r="I202" s="849"/>
      <c r="J202" s="849"/>
      <c r="K202" s="837">
        <v>0</v>
      </c>
      <c r="L202" s="849">
        <v>5</v>
      </c>
      <c r="M202" s="850">
        <v>212.54999999999998</v>
      </c>
    </row>
    <row r="203" spans="1:13" ht="14.4" customHeight="1" x14ac:dyDescent="0.3">
      <c r="A203" s="831" t="s">
        <v>1610</v>
      </c>
      <c r="B203" s="832" t="s">
        <v>1350</v>
      </c>
      <c r="C203" s="832" t="s">
        <v>2079</v>
      </c>
      <c r="D203" s="832" t="s">
        <v>648</v>
      </c>
      <c r="E203" s="832" t="s">
        <v>649</v>
      </c>
      <c r="F203" s="849"/>
      <c r="G203" s="849"/>
      <c r="H203" s="837">
        <v>0</v>
      </c>
      <c r="I203" s="849">
        <v>1</v>
      </c>
      <c r="J203" s="849">
        <v>17.559999999999999</v>
      </c>
      <c r="K203" s="837">
        <v>1</v>
      </c>
      <c r="L203" s="849">
        <v>1</v>
      </c>
      <c r="M203" s="850">
        <v>17.559999999999999</v>
      </c>
    </row>
    <row r="204" spans="1:13" ht="14.4" customHeight="1" x14ac:dyDescent="0.3">
      <c r="A204" s="831" t="s">
        <v>1610</v>
      </c>
      <c r="B204" s="832" t="s">
        <v>2256</v>
      </c>
      <c r="C204" s="832" t="s">
        <v>1873</v>
      </c>
      <c r="D204" s="832" t="s">
        <v>1874</v>
      </c>
      <c r="E204" s="832" t="s">
        <v>1875</v>
      </c>
      <c r="F204" s="849"/>
      <c r="G204" s="849"/>
      <c r="H204" s="837">
        <v>0</v>
      </c>
      <c r="I204" s="849">
        <v>1</v>
      </c>
      <c r="J204" s="849">
        <v>229.38</v>
      </c>
      <c r="K204" s="837">
        <v>1</v>
      </c>
      <c r="L204" s="849">
        <v>1</v>
      </c>
      <c r="M204" s="850">
        <v>229.38</v>
      </c>
    </row>
    <row r="205" spans="1:13" ht="14.4" customHeight="1" x14ac:dyDescent="0.3">
      <c r="A205" s="831" t="s">
        <v>1610</v>
      </c>
      <c r="B205" s="832" t="s">
        <v>1352</v>
      </c>
      <c r="C205" s="832" t="s">
        <v>1353</v>
      </c>
      <c r="D205" s="832" t="s">
        <v>1354</v>
      </c>
      <c r="E205" s="832" t="s">
        <v>1355</v>
      </c>
      <c r="F205" s="849"/>
      <c r="G205" s="849"/>
      <c r="H205" s="837">
        <v>0</v>
      </c>
      <c r="I205" s="849">
        <v>2</v>
      </c>
      <c r="J205" s="849">
        <v>35.119999999999997</v>
      </c>
      <c r="K205" s="837">
        <v>1</v>
      </c>
      <c r="L205" s="849">
        <v>2</v>
      </c>
      <c r="M205" s="850">
        <v>35.119999999999997</v>
      </c>
    </row>
    <row r="206" spans="1:13" ht="14.4" customHeight="1" x14ac:dyDescent="0.3">
      <c r="A206" s="831" t="s">
        <v>1610</v>
      </c>
      <c r="B206" s="832" t="s">
        <v>1357</v>
      </c>
      <c r="C206" s="832" t="s">
        <v>2123</v>
      </c>
      <c r="D206" s="832" t="s">
        <v>2124</v>
      </c>
      <c r="E206" s="832" t="s">
        <v>2087</v>
      </c>
      <c r="F206" s="849">
        <v>1</v>
      </c>
      <c r="G206" s="849">
        <v>105.32</v>
      </c>
      <c r="H206" s="837">
        <v>1</v>
      </c>
      <c r="I206" s="849"/>
      <c r="J206" s="849"/>
      <c r="K206" s="837">
        <v>0</v>
      </c>
      <c r="L206" s="849">
        <v>1</v>
      </c>
      <c r="M206" s="850">
        <v>105.32</v>
      </c>
    </row>
    <row r="207" spans="1:13" ht="14.4" customHeight="1" x14ac:dyDescent="0.3">
      <c r="A207" s="831" t="s">
        <v>1610</v>
      </c>
      <c r="B207" s="832" t="s">
        <v>1361</v>
      </c>
      <c r="C207" s="832" t="s">
        <v>2084</v>
      </c>
      <c r="D207" s="832" t="s">
        <v>2085</v>
      </c>
      <c r="E207" s="832" t="s">
        <v>1726</v>
      </c>
      <c r="F207" s="849">
        <v>1</v>
      </c>
      <c r="G207" s="849">
        <v>207.27</v>
      </c>
      <c r="H207" s="837">
        <v>1</v>
      </c>
      <c r="I207" s="849"/>
      <c r="J207" s="849"/>
      <c r="K207" s="837">
        <v>0</v>
      </c>
      <c r="L207" s="849">
        <v>1</v>
      </c>
      <c r="M207" s="850">
        <v>207.27</v>
      </c>
    </row>
    <row r="208" spans="1:13" ht="14.4" customHeight="1" x14ac:dyDescent="0.3">
      <c r="A208" s="831" t="s">
        <v>1610</v>
      </c>
      <c r="B208" s="832" t="s">
        <v>1361</v>
      </c>
      <c r="C208" s="832" t="s">
        <v>2086</v>
      </c>
      <c r="D208" s="832" t="s">
        <v>1363</v>
      </c>
      <c r="E208" s="832" t="s">
        <v>2087</v>
      </c>
      <c r="F208" s="849"/>
      <c r="G208" s="849"/>
      <c r="H208" s="837">
        <v>0</v>
      </c>
      <c r="I208" s="849">
        <v>1</v>
      </c>
      <c r="J208" s="849">
        <v>93.27</v>
      </c>
      <c r="K208" s="837">
        <v>1</v>
      </c>
      <c r="L208" s="849">
        <v>1</v>
      </c>
      <c r="M208" s="850">
        <v>93.27</v>
      </c>
    </row>
    <row r="209" spans="1:13" ht="14.4" customHeight="1" x14ac:dyDescent="0.3">
      <c r="A209" s="831" t="s">
        <v>1610</v>
      </c>
      <c r="B209" s="832" t="s">
        <v>2247</v>
      </c>
      <c r="C209" s="832" t="s">
        <v>1706</v>
      </c>
      <c r="D209" s="832" t="s">
        <v>1707</v>
      </c>
      <c r="E209" s="832" t="s">
        <v>1708</v>
      </c>
      <c r="F209" s="849"/>
      <c r="G209" s="849"/>
      <c r="H209" s="837">
        <v>0</v>
      </c>
      <c r="I209" s="849">
        <v>1</v>
      </c>
      <c r="J209" s="849">
        <v>103.64</v>
      </c>
      <c r="K209" s="837">
        <v>1</v>
      </c>
      <c r="L209" s="849">
        <v>1</v>
      </c>
      <c r="M209" s="850">
        <v>103.64</v>
      </c>
    </row>
    <row r="210" spans="1:13" ht="14.4" customHeight="1" x14ac:dyDescent="0.3">
      <c r="A210" s="831" t="s">
        <v>1610</v>
      </c>
      <c r="B210" s="832" t="s">
        <v>1365</v>
      </c>
      <c r="C210" s="832" t="s">
        <v>2069</v>
      </c>
      <c r="D210" s="832" t="s">
        <v>823</v>
      </c>
      <c r="E210" s="832" t="s">
        <v>1505</v>
      </c>
      <c r="F210" s="849"/>
      <c r="G210" s="849"/>
      <c r="H210" s="837">
        <v>0</v>
      </c>
      <c r="I210" s="849">
        <v>3</v>
      </c>
      <c r="J210" s="849">
        <v>143.10000000000002</v>
      </c>
      <c r="K210" s="837">
        <v>1</v>
      </c>
      <c r="L210" s="849">
        <v>3</v>
      </c>
      <c r="M210" s="850">
        <v>143.10000000000002</v>
      </c>
    </row>
    <row r="211" spans="1:13" ht="14.4" customHeight="1" x14ac:dyDescent="0.3">
      <c r="A211" s="831" t="s">
        <v>1610</v>
      </c>
      <c r="B211" s="832" t="s">
        <v>1365</v>
      </c>
      <c r="C211" s="832" t="s">
        <v>1366</v>
      </c>
      <c r="D211" s="832" t="s">
        <v>823</v>
      </c>
      <c r="E211" s="832" t="s">
        <v>1367</v>
      </c>
      <c r="F211" s="849"/>
      <c r="G211" s="849"/>
      <c r="H211" s="837">
        <v>0</v>
      </c>
      <c r="I211" s="849">
        <v>1</v>
      </c>
      <c r="J211" s="849">
        <v>143.09</v>
      </c>
      <c r="K211" s="837">
        <v>1</v>
      </c>
      <c r="L211" s="849">
        <v>1</v>
      </c>
      <c r="M211" s="850">
        <v>143.09</v>
      </c>
    </row>
    <row r="212" spans="1:13" ht="14.4" customHeight="1" x14ac:dyDescent="0.3">
      <c r="A212" s="831" t="s">
        <v>1610</v>
      </c>
      <c r="B212" s="832" t="s">
        <v>1370</v>
      </c>
      <c r="C212" s="832" t="s">
        <v>1615</v>
      </c>
      <c r="D212" s="832" t="s">
        <v>1372</v>
      </c>
      <c r="E212" s="832" t="s">
        <v>1616</v>
      </c>
      <c r="F212" s="849"/>
      <c r="G212" s="849"/>
      <c r="H212" s="837">
        <v>0</v>
      </c>
      <c r="I212" s="849">
        <v>2</v>
      </c>
      <c r="J212" s="849">
        <v>20.68</v>
      </c>
      <c r="K212" s="837">
        <v>1</v>
      </c>
      <c r="L212" s="849">
        <v>2</v>
      </c>
      <c r="M212" s="850">
        <v>20.68</v>
      </c>
    </row>
    <row r="213" spans="1:13" ht="14.4" customHeight="1" x14ac:dyDescent="0.3">
      <c r="A213" s="831" t="s">
        <v>1610</v>
      </c>
      <c r="B213" s="832" t="s">
        <v>1380</v>
      </c>
      <c r="C213" s="832" t="s">
        <v>1381</v>
      </c>
      <c r="D213" s="832" t="s">
        <v>1382</v>
      </c>
      <c r="E213" s="832" t="s">
        <v>1383</v>
      </c>
      <c r="F213" s="849"/>
      <c r="G213" s="849"/>
      <c r="H213" s="837">
        <v>0</v>
      </c>
      <c r="I213" s="849">
        <v>1</v>
      </c>
      <c r="J213" s="849">
        <v>263.68</v>
      </c>
      <c r="K213" s="837">
        <v>1</v>
      </c>
      <c r="L213" s="849">
        <v>1</v>
      </c>
      <c r="M213" s="850">
        <v>263.68</v>
      </c>
    </row>
    <row r="214" spans="1:13" ht="14.4" customHeight="1" x14ac:dyDescent="0.3">
      <c r="A214" s="831" t="s">
        <v>1610</v>
      </c>
      <c r="B214" s="832" t="s">
        <v>2249</v>
      </c>
      <c r="C214" s="832" t="s">
        <v>1742</v>
      </c>
      <c r="D214" s="832" t="s">
        <v>1743</v>
      </c>
      <c r="E214" s="832" t="s">
        <v>1744</v>
      </c>
      <c r="F214" s="849"/>
      <c r="G214" s="849"/>
      <c r="H214" s="837">
        <v>0</v>
      </c>
      <c r="I214" s="849">
        <v>1</v>
      </c>
      <c r="J214" s="849">
        <v>345.69</v>
      </c>
      <c r="K214" s="837">
        <v>1</v>
      </c>
      <c r="L214" s="849">
        <v>1</v>
      </c>
      <c r="M214" s="850">
        <v>345.69</v>
      </c>
    </row>
    <row r="215" spans="1:13" ht="14.4" customHeight="1" x14ac:dyDescent="0.3">
      <c r="A215" s="831" t="s">
        <v>1610</v>
      </c>
      <c r="B215" s="832" t="s">
        <v>2245</v>
      </c>
      <c r="C215" s="832" t="s">
        <v>2135</v>
      </c>
      <c r="D215" s="832" t="s">
        <v>2136</v>
      </c>
      <c r="E215" s="832" t="s">
        <v>1624</v>
      </c>
      <c r="F215" s="849"/>
      <c r="G215" s="849"/>
      <c r="H215" s="837">
        <v>0</v>
      </c>
      <c r="I215" s="849">
        <v>1</v>
      </c>
      <c r="J215" s="849">
        <v>220.53</v>
      </c>
      <c r="K215" s="837">
        <v>1</v>
      </c>
      <c r="L215" s="849">
        <v>1</v>
      </c>
      <c r="M215" s="850">
        <v>220.53</v>
      </c>
    </row>
    <row r="216" spans="1:13" ht="14.4" customHeight="1" x14ac:dyDescent="0.3">
      <c r="A216" s="831" t="s">
        <v>1610</v>
      </c>
      <c r="B216" s="832" t="s">
        <v>1402</v>
      </c>
      <c r="C216" s="832" t="s">
        <v>2156</v>
      </c>
      <c r="D216" s="832" t="s">
        <v>1524</v>
      </c>
      <c r="E216" s="832" t="s">
        <v>2157</v>
      </c>
      <c r="F216" s="849"/>
      <c r="G216" s="849"/>
      <c r="H216" s="837">
        <v>0</v>
      </c>
      <c r="I216" s="849">
        <v>1</v>
      </c>
      <c r="J216" s="849">
        <v>63.14</v>
      </c>
      <c r="K216" s="837">
        <v>1</v>
      </c>
      <c r="L216" s="849">
        <v>1</v>
      </c>
      <c r="M216" s="850">
        <v>63.14</v>
      </c>
    </row>
    <row r="217" spans="1:13" ht="14.4" customHeight="1" x14ac:dyDescent="0.3">
      <c r="A217" s="831" t="s">
        <v>1610</v>
      </c>
      <c r="B217" s="832" t="s">
        <v>2260</v>
      </c>
      <c r="C217" s="832" t="s">
        <v>1885</v>
      </c>
      <c r="D217" s="832" t="s">
        <v>1003</v>
      </c>
      <c r="E217" s="832" t="s">
        <v>1004</v>
      </c>
      <c r="F217" s="849"/>
      <c r="G217" s="849"/>
      <c r="H217" s="837">
        <v>0</v>
      </c>
      <c r="I217" s="849">
        <v>1</v>
      </c>
      <c r="J217" s="849">
        <v>132</v>
      </c>
      <c r="K217" s="837">
        <v>1</v>
      </c>
      <c r="L217" s="849">
        <v>1</v>
      </c>
      <c r="M217" s="850">
        <v>132</v>
      </c>
    </row>
    <row r="218" spans="1:13" ht="14.4" customHeight="1" x14ac:dyDescent="0.3">
      <c r="A218" s="831" t="s">
        <v>1610</v>
      </c>
      <c r="B218" s="832" t="s">
        <v>2264</v>
      </c>
      <c r="C218" s="832" t="s">
        <v>2112</v>
      </c>
      <c r="D218" s="832" t="s">
        <v>2113</v>
      </c>
      <c r="E218" s="832" t="s">
        <v>1364</v>
      </c>
      <c r="F218" s="849"/>
      <c r="G218" s="849"/>
      <c r="H218" s="837">
        <v>0</v>
      </c>
      <c r="I218" s="849">
        <v>1</v>
      </c>
      <c r="J218" s="849">
        <v>58.77</v>
      </c>
      <c r="K218" s="837">
        <v>1</v>
      </c>
      <c r="L218" s="849">
        <v>1</v>
      </c>
      <c r="M218" s="850">
        <v>58.77</v>
      </c>
    </row>
    <row r="219" spans="1:13" ht="14.4" customHeight="1" x14ac:dyDescent="0.3">
      <c r="A219" s="831" t="s">
        <v>1610</v>
      </c>
      <c r="B219" s="832" t="s">
        <v>2261</v>
      </c>
      <c r="C219" s="832" t="s">
        <v>2145</v>
      </c>
      <c r="D219" s="832" t="s">
        <v>2030</v>
      </c>
      <c r="E219" s="832" t="s">
        <v>2146</v>
      </c>
      <c r="F219" s="849"/>
      <c r="G219" s="849"/>
      <c r="H219" s="837">
        <v>0</v>
      </c>
      <c r="I219" s="849">
        <v>2</v>
      </c>
      <c r="J219" s="849">
        <v>5339.5</v>
      </c>
      <c r="K219" s="837">
        <v>1</v>
      </c>
      <c r="L219" s="849">
        <v>2</v>
      </c>
      <c r="M219" s="850">
        <v>5339.5</v>
      </c>
    </row>
    <row r="220" spans="1:13" ht="14.4" customHeight="1" x14ac:dyDescent="0.3">
      <c r="A220" s="831" t="s">
        <v>1610</v>
      </c>
      <c r="B220" s="832" t="s">
        <v>2251</v>
      </c>
      <c r="C220" s="832" t="s">
        <v>2147</v>
      </c>
      <c r="D220" s="832" t="s">
        <v>1836</v>
      </c>
      <c r="E220" s="832" t="s">
        <v>2148</v>
      </c>
      <c r="F220" s="849"/>
      <c r="G220" s="849"/>
      <c r="H220" s="837">
        <v>0</v>
      </c>
      <c r="I220" s="849">
        <v>2</v>
      </c>
      <c r="J220" s="849">
        <v>1088.76</v>
      </c>
      <c r="K220" s="837">
        <v>1</v>
      </c>
      <c r="L220" s="849">
        <v>2</v>
      </c>
      <c r="M220" s="850">
        <v>1088.76</v>
      </c>
    </row>
    <row r="221" spans="1:13" ht="14.4" customHeight="1" thickBot="1" x14ac:dyDescent="0.35">
      <c r="A221" s="839" t="s">
        <v>1610</v>
      </c>
      <c r="B221" s="840" t="s">
        <v>1443</v>
      </c>
      <c r="C221" s="840" t="s">
        <v>2152</v>
      </c>
      <c r="D221" s="840" t="s">
        <v>2150</v>
      </c>
      <c r="E221" s="840" t="s">
        <v>2153</v>
      </c>
      <c r="F221" s="851">
        <v>1</v>
      </c>
      <c r="G221" s="851">
        <v>150.94</v>
      </c>
      <c r="H221" s="845">
        <v>1</v>
      </c>
      <c r="I221" s="851"/>
      <c r="J221" s="851"/>
      <c r="K221" s="845">
        <v>0</v>
      </c>
      <c r="L221" s="851">
        <v>1</v>
      </c>
      <c r="M221" s="852">
        <v>150.94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575</v>
      </c>
      <c r="B5" s="730" t="s">
        <v>576</v>
      </c>
      <c r="C5" s="731" t="s">
        <v>577</v>
      </c>
      <c r="D5" s="731" t="s">
        <v>577</v>
      </c>
      <c r="E5" s="731"/>
      <c r="F5" s="731" t="s">
        <v>577</v>
      </c>
      <c r="G5" s="731" t="s">
        <v>577</v>
      </c>
      <c r="H5" s="731" t="s">
        <v>577</v>
      </c>
      <c r="I5" s="732" t="s">
        <v>577</v>
      </c>
      <c r="J5" s="733" t="s">
        <v>73</v>
      </c>
    </row>
    <row r="6" spans="1:10" ht="14.4" customHeight="1" x14ac:dyDescent="0.3">
      <c r="A6" s="729" t="s">
        <v>575</v>
      </c>
      <c r="B6" s="730" t="s">
        <v>2266</v>
      </c>
      <c r="C6" s="731">
        <v>0</v>
      </c>
      <c r="D6" s="731">
        <v>44.04</v>
      </c>
      <c r="E6" s="731"/>
      <c r="F6" s="731">
        <v>0</v>
      </c>
      <c r="G6" s="731">
        <v>0</v>
      </c>
      <c r="H6" s="731">
        <v>0</v>
      </c>
      <c r="I6" s="732" t="s">
        <v>577</v>
      </c>
      <c r="J6" s="733" t="s">
        <v>1</v>
      </c>
    </row>
    <row r="7" spans="1:10" ht="14.4" customHeight="1" x14ac:dyDescent="0.3">
      <c r="A7" s="729" t="s">
        <v>575</v>
      </c>
      <c r="B7" s="730" t="s">
        <v>2267</v>
      </c>
      <c r="C7" s="731">
        <v>54.190909999999974</v>
      </c>
      <c r="D7" s="731">
        <v>508.22483999999986</v>
      </c>
      <c r="E7" s="731"/>
      <c r="F7" s="731">
        <v>713.07923999999991</v>
      </c>
      <c r="G7" s="731">
        <v>413.33334374999998</v>
      </c>
      <c r="H7" s="731">
        <v>299.74589624999993</v>
      </c>
      <c r="I7" s="732">
        <v>1.7251916661998066</v>
      </c>
      <c r="J7" s="733" t="s">
        <v>1</v>
      </c>
    </row>
    <row r="8" spans="1:10" ht="14.4" customHeight="1" x14ac:dyDescent="0.3">
      <c r="A8" s="729" t="s">
        <v>575</v>
      </c>
      <c r="B8" s="730" t="s">
        <v>2268</v>
      </c>
      <c r="C8" s="731">
        <v>279.77445000000006</v>
      </c>
      <c r="D8" s="731">
        <v>194.97102999999996</v>
      </c>
      <c r="E8" s="731"/>
      <c r="F8" s="731">
        <v>123.83402</v>
      </c>
      <c r="G8" s="731">
        <v>133.33332812500001</v>
      </c>
      <c r="H8" s="731">
        <v>-9.4993081250000131</v>
      </c>
      <c r="I8" s="732">
        <v>0.92875518627949938</v>
      </c>
      <c r="J8" s="733" t="s">
        <v>1</v>
      </c>
    </row>
    <row r="9" spans="1:10" ht="14.4" customHeight="1" x14ac:dyDescent="0.3">
      <c r="A9" s="729" t="s">
        <v>575</v>
      </c>
      <c r="B9" s="730" t="s">
        <v>2269</v>
      </c>
      <c r="C9" s="731">
        <v>105.27217</v>
      </c>
      <c r="D9" s="731">
        <v>146.91352000000001</v>
      </c>
      <c r="E9" s="731"/>
      <c r="F9" s="731">
        <v>149.4468</v>
      </c>
      <c r="G9" s="731">
        <v>169.99999438476561</v>
      </c>
      <c r="H9" s="731">
        <v>-20.553194384765618</v>
      </c>
      <c r="I9" s="732">
        <v>0.87909885256674181</v>
      </c>
      <c r="J9" s="733" t="s">
        <v>1</v>
      </c>
    </row>
    <row r="10" spans="1:10" ht="14.4" customHeight="1" x14ac:dyDescent="0.3">
      <c r="A10" s="729" t="s">
        <v>575</v>
      </c>
      <c r="B10" s="730" t="s">
        <v>2270</v>
      </c>
      <c r="C10" s="731">
        <v>0</v>
      </c>
      <c r="D10" s="731">
        <v>0</v>
      </c>
      <c r="E10" s="731"/>
      <c r="F10" s="731">
        <v>0</v>
      </c>
      <c r="G10" s="731">
        <v>0.33333334350585936</v>
      </c>
      <c r="H10" s="731">
        <v>-0.33333334350585936</v>
      </c>
      <c r="I10" s="732">
        <v>0</v>
      </c>
      <c r="J10" s="733" t="s">
        <v>1</v>
      </c>
    </row>
    <row r="11" spans="1:10" ht="14.4" customHeight="1" x14ac:dyDescent="0.3">
      <c r="A11" s="729" t="s">
        <v>575</v>
      </c>
      <c r="B11" s="730" t="s">
        <v>2271</v>
      </c>
      <c r="C11" s="731">
        <v>225.71529000000001</v>
      </c>
      <c r="D11" s="731">
        <v>210.37968000000004</v>
      </c>
      <c r="E11" s="731"/>
      <c r="F11" s="731">
        <v>234.94310999999999</v>
      </c>
      <c r="G11" s="731">
        <v>210.00000366210941</v>
      </c>
      <c r="H11" s="731">
        <v>24.943106337890583</v>
      </c>
      <c r="I11" s="732">
        <v>1.1187766947757969</v>
      </c>
      <c r="J11" s="733" t="s">
        <v>1</v>
      </c>
    </row>
    <row r="12" spans="1:10" ht="14.4" customHeight="1" x14ac:dyDescent="0.3">
      <c r="A12" s="729" t="s">
        <v>575</v>
      </c>
      <c r="B12" s="730" t="s">
        <v>2272</v>
      </c>
      <c r="C12" s="731">
        <v>4121.1949400000021</v>
      </c>
      <c r="D12" s="731">
        <v>3887.0084399999978</v>
      </c>
      <c r="E12" s="731"/>
      <c r="F12" s="731">
        <v>5161.1843600000002</v>
      </c>
      <c r="G12" s="731">
        <v>3748.833377685547</v>
      </c>
      <c r="H12" s="731">
        <v>1412.3509823144532</v>
      </c>
      <c r="I12" s="732">
        <v>1.3767441334472992</v>
      </c>
      <c r="J12" s="733" t="s">
        <v>1</v>
      </c>
    </row>
    <row r="13" spans="1:10" ht="14.4" customHeight="1" x14ac:dyDescent="0.3">
      <c r="A13" s="729" t="s">
        <v>575</v>
      </c>
      <c r="B13" s="730" t="s">
        <v>2273</v>
      </c>
      <c r="C13" s="731">
        <v>0</v>
      </c>
      <c r="D13" s="731">
        <v>0</v>
      </c>
      <c r="E13" s="731"/>
      <c r="F13" s="731">
        <v>1.476</v>
      </c>
      <c r="G13" s="731">
        <v>0</v>
      </c>
      <c r="H13" s="731">
        <v>1.476</v>
      </c>
      <c r="I13" s="732" t="s">
        <v>577</v>
      </c>
      <c r="J13" s="733" t="s">
        <v>1</v>
      </c>
    </row>
    <row r="14" spans="1:10" ht="14.4" customHeight="1" x14ac:dyDescent="0.3">
      <c r="A14" s="729" t="s">
        <v>575</v>
      </c>
      <c r="B14" s="730" t="s">
        <v>2274</v>
      </c>
      <c r="C14" s="731">
        <v>301.00529999999998</v>
      </c>
      <c r="D14" s="731">
        <v>299.47726</v>
      </c>
      <c r="E14" s="731"/>
      <c r="F14" s="731">
        <v>306.39755000000002</v>
      </c>
      <c r="G14" s="731">
        <v>276.66666015625003</v>
      </c>
      <c r="H14" s="731">
        <v>29.730889843749992</v>
      </c>
      <c r="I14" s="732">
        <v>1.1074610501567452</v>
      </c>
      <c r="J14" s="733" t="s">
        <v>1</v>
      </c>
    </row>
    <row r="15" spans="1:10" ht="14.4" customHeight="1" x14ac:dyDescent="0.3">
      <c r="A15" s="729" t="s">
        <v>575</v>
      </c>
      <c r="B15" s="730" t="s">
        <v>2275</v>
      </c>
      <c r="C15" s="731">
        <v>305.87518999999998</v>
      </c>
      <c r="D15" s="731">
        <v>410.62433999999996</v>
      </c>
      <c r="E15" s="731"/>
      <c r="F15" s="731">
        <v>353.96709999999985</v>
      </c>
      <c r="G15" s="731">
        <v>391.66665625000002</v>
      </c>
      <c r="H15" s="731">
        <v>-37.699556250000171</v>
      </c>
      <c r="I15" s="732">
        <v>0.903745811269835</v>
      </c>
      <c r="J15" s="733" t="s">
        <v>1</v>
      </c>
    </row>
    <row r="16" spans="1:10" ht="14.4" customHeight="1" x14ac:dyDescent="0.3">
      <c r="A16" s="729" t="s">
        <v>575</v>
      </c>
      <c r="B16" s="730" t="s">
        <v>2276</v>
      </c>
      <c r="C16" s="731">
        <v>9.7083000000000013</v>
      </c>
      <c r="D16" s="731">
        <v>5.8070000000000004</v>
      </c>
      <c r="E16" s="731"/>
      <c r="F16" s="731">
        <v>8.5744600000000002</v>
      </c>
      <c r="G16" s="731">
        <v>9.999999877929687</v>
      </c>
      <c r="H16" s="731">
        <v>-1.4255398779296868</v>
      </c>
      <c r="I16" s="732">
        <v>0.8574460104668703</v>
      </c>
      <c r="J16" s="733" t="s">
        <v>1</v>
      </c>
    </row>
    <row r="17" spans="1:10" ht="14.4" customHeight="1" x14ac:dyDescent="0.3">
      <c r="A17" s="729" t="s">
        <v>575</v>
      </c>
      <c r="B17" s="730" t="s">
        <v>2277</v>
      </c>
      <c r="C17" s="731">
        <v>52.629249999999999</v>
      </c>
      <c r="D17" s="731">
        <v>44.300560000000004</v>
      </c>
      <c r="E17" s="731"/>
      <c r="F17" s="731">
        <v>50.111679999999993</v>
      </c>
      <c r="G17" s="731">
        <v>51.666667694091799</v>
      </c>
      <c r="H17" s="731">
        <v>-1.5549876940918068</v>
      </c>
      <c r="I17" s="732">
        <v>0.96990346458380894</v>
      </c>
      <c r="J17" s="733" t="s">
        <v>1</v>
      </c>
    </row>
    <row r="18" spans="1:10" ht="14.4" customHeight="1" x14ac:dyDescent="0.3">
      <c r="A18" s="729" t="s">
        <v>575</v>
      </c>
      <c r="B18" s="730" t="s">
        <v>2278</v>
      </c>
      <c r="C18" s="731">
        <v>550.47264000000018</v>
      </c>
      <c r="D18" s="731">
        <v>366.58335999999997</v>
      </c>
      <c r="E18" s="731"/>
      <c r="F18" s="731">
        <v>1075.53979</v>
      </c>
      <c r="G18" s="731">
        <v>389.99995642089846</v>
      </c>
      <c r="H18" s="731">
        <v>685.53983357910158</v>
      </c>
      <c r="I18" s="732">
        <v>2.7577946414928531</v>
      </c>
      <c r="J18" s="733" t="s">
        <v>1</v>
      </c>
    </row>
    <row r="19" spans="1:10" ht="14.4" customHeight="1" x14ac:dyDescent="0.3">
      <c r="A19" s="729" t="s">
        <v>575</v>
      </c>
      <c r="B19" s="730" t="s">
        <v>2279</v>
      </c>
      <c r="C19" s="731">
        <v>129.10106000000002</v>
      </c>
      <c r="D19" s="731">
        <v>137.77546000000001</v>
      </c>
      <c r="E19" s="731"/>
      <c r="F19" s="731">
        <v>152.90617999999998</v>
      </c>
      <c r="G19" s="731">
        <v>152.49998852539062</v>
      </c>
      <c r="H19" s="731">
        <v>0.40619147460935778</v>
      </c>
      <c r="I19" s="732">
        <v>1.0026635508535906</v>
      </c>
      <c r="J19" s="733" t="s">
        <v>1</v>
      </c>
    </row>
    <row r="20" spans="1:10" ht="14.4" customHeight="1" x14ac:dyDescent="0.3">
      <c r="A20" s="729" t="s">
        <v>575</v>
      </c>
      <c r="B20" s="730" t="s">
        <v>2280</v>
      </c>
      <c r="C20" s="731">
        <v>44.877739999999996</v>
      </c>
      <c r="D20" s="731">
        <v>43.042739999999995</v>
      </c>
      <c r="E20" s="731"/>
      <c r="F20" s="731">
        <v>12.251250000000001</v>
      </c>
      <c r="G20" s="731">
        <v>17.5</v>
      </c>
      <c r="H20" s="731">
        <v>-5.2487499999999994</v>
      </c>
      <c r="I20" s="732">
        <v>0.70007142857142857</v>
      </c>
      <c r="J20" s="733" t="s">
        <v>1</v>
      </c>
    </row>
    <row r="21" spans="1:10" ht="14.4" customHeight="1" x14ac:dyDescent="0.3">
      <c r="A21" s="729" t="s">
        <v>575</v>
      </c>
      <c r="B21" s="730" t="s">
        <v>2281</v>
      </c>
      <c r="C21" s="731">
        <v>0</v>
      </c>
      <c r="D21" s="731">
        <v>24.84404</v>
      </c>
      <c r="E21" s="731"/>
      <c r="F21" s="731">
        <v>248.42003</v>
      </c>
      <c r="G21" s="731">
        <v>279.5</v>
      </c>
      <c r="H21" s="731">
        <v>-31.079970000000003</v>
      </c>
      <c r="I21" s="732">
        <v>0.88880153846153842</v>
      </c>
      <c r="J21" s="733" t="s">
        <v>1</v>
      </c>
    </row>
    <row r="22" spans="1:10" ht="14.4" customHeight="1" x14ac:dyDescent="0.3">
      <c r="A22" s="729" t="s">
        <v>575</v>
      </c>
      <c r="B22" s="730" t="s">
        <v>588</v>
      </c>
      <c r="C22" s="731">
        <v>6179.8172400000021</v>
      </c>
      <c r="D22" s="731">
        <v>6323.9922699999961</v>
      </c>
      <c r="E22" s="731"/>
      <c r="F22" s="731">
        <v>8592.1315699999977</v>
      </c>
      <c r="G22" s="731">
        <v>6245.3333098754892</v>
      </c>
      <c r="H22" s="731">
        <v>2346.7982601245085</v>
      </c>
      <c r="I22" s="732">
        <v>1.3757682966918054</v>
      </c>
      <c r="J22" s="733" t="s">
        <v>589</v>
      </c>
    </row>
    <row r="24" spans="1:10" ht="14.4" customHeight="1" x14ac:dyDescent="0.3">
      <c r="A24" s="729" t="s">
        <v>575</v>
      </c>
      <c r="B24" s="730" t="s">
        <v>576</v>
      </c>
      <c r="C24" s="731" t="s">
        <v>577</v>
      </c>
      <c r="D24" s="731" t="s">
        <v>577</v>
      </c>
      <c r="E24" s="731"/>
      <c r="F24" s="731" t="s">
        <v>577</v>
      </c>
      <c r="G24" s="731" t="s">
        <v>577</v>
      </c>
      <c r="H24" s="731" t="s">
        <v>577</v>
      </c>
      <c r="I24" s="732" t="s">
        <v>577</v>
      </c>
      <c r="J24" s="733" t="s">
        <v>73</v>
      </c>
    </row>
    <row r="25" spans="1:10" ht="14.4" customHeight="1" x14ac:dyDescent="0.3">
      <c r="A25" s="729" t="s">
        <v>590</v>
      </c>
      <c r="B25" s="730" t="s">
        <v>591</v>
      </c>
      <c r="C25" s="731" t="s">
        <v>577</v>
      </c>
      <c r="D25" s="731" t="s">
        <v>577</v>
      </c>
      <c r="E25" s="731"/>
      <c r="F25" s="731" t="s">
        <v>577</v>
      </c>
      <c r="G25" s="731" t="s">
        <v>577</v>
      </c>
      <c r="H25" s="731" t="s">
        <v>577</v>
      </c>
      <c r="I25" s="732" t="s">
        <v>577</v>
      </c>
      <c r="J25" s="733" t="s">
        <v>0</v>
      </c>
    </row>
    <row r="26" spans="1:10" ht="14.4" customHeight="1" x14ac:dyDescent="0.3">
      <c r="A26" s="729" t="s">
        <v>590</v>
      </c>
      <c r="B26" s="730" t="s">
        <v>2269</v>
      </c>
      <c r="C26" s="731">
        <v>3.02189</v>
      </c>
      <c r="D26" s="731">
        <v>3.17692</v>
      </c>
      <c r="E26" s="731"/>
      <c r="F26" s="731">
        <v>2.4715500000000001</v>
      </c>
      <c r="G26" s="731">
        <v>2</v>
      </c>
      <c r="H26" s="731">
        <v>0.47155000000000014</v>
      </c>
      <c r="I26" s="732">
        <v>1.2357750000000001</v>
      </c>
      <c r="J26" s="733" t="s">
        <v>1</v>
      </c>
    </row>
    <row r="27" spans="1:10" ht="14.4" customHeight="1" x14ac:dyDescent="0.3">
      <c r="A27" s="729" t="s">
        <v>590</v>
      </c>
      <c r="B27" s="730" t="s">
        <v>2271</v>
      </c>
      <c r="C27" s="731">
        <v>72.323940000000007</v>
      </c>
      <c r="D27" s="731">
        <v>66.580780000000004</v>
      </c>
      <c r="E27" s="731"/>
      <c r="F27" s="731">
        <v>41.323590000000003</v>
      </c>
      <c r="G27" s="731">
        <v>77</v>
      </c>
      <c r="H27" s="731">
        <v>-35.676409999999997</v>
      </c>
      <c r="I27" s="732">
        <v>0.53667000000000009</v>
      </c>
      <c r="J27" s="733" t="s">
        <v>1</v>
      </c>
    </row>
    <row r="28" spans="1:10" ht="14.4" customHeight="1" x14ac:dyDescent="0.3">
      <c r="A28" s="729" t="s">
        <v>590</v>
      </c>
      <c r="B28" s="730" t="s">
        <v>2272</v>
      </c>
      <c r="C28" s="731">
        <v>76.116559999999993</v>
      </c>
      <c r="D28" s="731">
        <v>69.823700000000017</v>
      </c>
      <c r="E28" s="731"/>
      <c r="F28" s="731">
        <v>98.409780000000026</v>
      </c>
      <c r="G28" s="731">
        <v>87</v>
      </c>
      <c r="H28" s="731">
        <v>11.409780000000026</v>
      </c>
      <c r="I28" s="732">
        <v>1.1311468965517244</v>
      </c>
      <c r="J28" s="733" t="s">
        <v>1</v>
      </c>
    </row>
    <row r="29" spans="1:10" ht="14.4" customHeight="1" x14ac:dyDescent="0.3">
      <c r="A29" s="729" t="s">
        <v>590</v>
      </c>
      <c r="B29" s="730" t="s">
        <v>2274</v>
      </c>
      <c r="C29" s="731">
        <v>3.2679999999999998</v>
      </c>
      <c r="D29" s="731">
        <v>4.1360000000000001</v>
      </c>
      <c r="E29" s="731"/>
      <c r="F29" s="731">
        <v>4.9050000000000002</v>
      </c>
      <c r="G29" s="731">
        <v>6</v>
      </c>
      <c r="H29" s="731">
        <v>-1.0949999999999998</v>
      </c>
      <c r="I29" s="732">
        <v>0.8175</v>
      </c>
      <c r="J29" s="733" t="s">
        <v>1</v>
      </c>
    </row>
    <row r="30" spans="1:10" ht="14.4" customHeight="1" x14ac:dyDescent="0.3">
      <c r="A30" s="729" t="s">
        <v>590</v>
      </c>
      <c r="B30" s="730" t="s">
        <v>2276</v>
      </c>
      <c r="C30" s="731">
        <v>0.75061999999999995</v>
      </c>
      <c r="D30" s="731">
        <v>1.2170000000000001</v>
      </c>
      <c r="E30" s="731"/>
      <c r="F30" s="731">
        <v>1.64775</v>
      </c>
      <c r="G30" s="731">
        <v>2</v>
      </c>
      <c r="H30" s="731">
        <v>-0.35224999999999995</v>
      </c>
      <c r="I30" s="732">
        <v>0.82387500000000002</v>
      </c>
      <c r="J30" s="733" t="s">
        <v>1</v>
      </c>
    </row>
    <row r="31" spans="1:10" ht="14.4" customHeight="1" x14ac:dyDescent="0.3">
      <c r="A31" s="729" t="s">
        <v>590</v>
      </c>
      <c r="B31" s="730" t="s">
        <v>2277</v>
      </c>
      <c r="C31" s="731">
        <v>12.166799999999999</v>
      </c>
      <c r="D31" s="731">
        <v>8.1999999999999993</v>
      </c>
      <c r="E31" s="731"/>
      <c r="F31" s="731">
        <v>7.6319999999999997</v>
      </c>
      <c r="G31" s="731">
        <v>12</v>
      </c>
      <c r="H31" s="731">
        <v>-4.3680000000000003</v>
      </c>
      <c r="I31" s="732">
        <v>0.63600000000000001</v>
      </c>
      <c r="J31" s="733" t="s">
        <v>1</v>
      </c>
    </row>
    <row r="32" spans="1:10" ht="14.4" customHeight="1" x14ac:dyDescent="0.3">
      <c r="A32" s="729" t="s">
        <v>590</v>
      </c>
      <c r="B32" s="730" t="s">
        <v>2278</v>
      </c>
      <c r="C32" s="731">
        <v>0</v>
      </c>
      <c r="D32" s="731">
        <v>0</v>
      </c>
      <c r="E32" s="731"/>
      <c r="F32" s="731">
        <v>0</v>
      </c>
      <c r="G32" s="731">
        <v>1</v>
      </c>
      <c r="H32" s="731">
        <v>-1</v>
      </c>
      <c r="I32" s="732">
        <v>0</v>
      </c>
      <c r="J32" s="733" t="s">
        <v>1</v>
      </c>
    </row>
    <row r="33" spans="1:10" ht="14.4" customHeight="1" x14ac:dyDescent="0.3">
      <c r="A33" s="729" t="s">
        <v>590</v>
      </c>
      <c r="B33" s="730" t="s">
        <v>2279</v>
      </c>
      <c r="C33" s="731">
        <v>5.5659999999999998</v>
      </c>
      <c r="D33" s="731">
        <v>4.1308999999999996</v>
      </c>
      <c r="E33" s="731"/>
      <c r="F33" s="731">
        <v>11.093459999999999</v>
      </c>
      <c r="G33" s="731">
        <v>2</v>
      </c>
      <c r="H33" s="731">
        <v>9.0934599999999985</v>
      </c>
      <c r="I33" s="732">
        <v>5.5467299999999993</v>
      </c>
      <c r="J33" s="733" t="s">
        <v>1</v>
      </c>
    </row>
    <row r="34" spans="1:10" ht="14.4" customHeight="1" x14ac:dyDescent="0.3">
      <c r="A34" s="729" t="s">
        <v>590</v>
      </c>
      <c r="B34" s="730" t="s">
        <v>592</v>
      </c>
      <c r="C34" s="731">
        <v>173.21381</v>
      </c>
      <c r="D34" s="731">
        <v>157.26530000000002</v>
      </c>
      <c r="E34" s="731"/>
      <c r="F34" s="731">
        <v>167.48313000000002</v>
      </c>
      <c r="G34" s="731">
        <v>190</v>
      </c>
      <c r="H34" s="731">
        <v>-22.516869999999983</v>
      </c>
      <c r="I34" s="732">
        <v>0.88149015789473695</v>
      </c>
      <c r="J34" s="733" t="s">
        <v>593</v>
      </c>
    </row>
    <row r="35" spans="1:10" ht="14.4" customHeight="1" x14ac:dyDescent="0.3">
      <c r="A35" s="729" t="s">
        <v>577</v>
      </c>
      <c r="B35" s="730" t="s">
        <v>577</v>
      </c>
      <c r="C35" s="731" t="s">
        <v>577</v>
      </c>
      <c r="D35" s="731" t="s">
        <v>577</v>
      </c>
      <c r="E35" s="731"/>
      <c r="F35" s="731" t="s">
        <v>577</v>
      </c>
      <c r="G35" s="731" t="s">
        <v>577</v>
      </c>
      <c r="H35" s="731" t="s">
        <v>577</v>
      </c>
      <c r="I35" s="732" t="s">
        <v>577</v>
      </c>
      <c r="J35" s="733" t="s">
        <v>594</v>
      </c>
    </row>
    <row r="36" spans="1:10" ht="14.4" customHeight="1" x14ac:dyDescent="0.3">
      <c r="A36" s="729" t="s">
        <v>2282</v>
      </c>
      <c r="B36" s="730" t="s">
        <v>2283</v>
      </c>
      <c r="C36" s="731" t="s">
        <v>577</v>
      </c>
      <c r="D36" s="731" t="s">
        <v>577</v>
      </c>
      <c r="E36" s="731"/>
      <c r="F36" s="731" t="s">
        <v>577</v>
      </c>
      <c r="G36" s="731" t="s">
        <v>577</v>
      </c>
      <c r="H36" s="731" t="s">
        <v>577</v>
      </c>
      <c r="I36" s="732" t="s">
        <v>577</v>
      </c>
      <c r="J36" s="733" t="s">
        <v>0</v>
      </c>
    </row>
    <row r="37" spans="1:10" ht="14.4" customHeight="1" x14ac:dyDescent="0.3">
      <c r="A37" s="729" t="s">
        <v>2282</v>
      </c>
      <c r="B37" s="730" t="s">
        <v>2272</v>
      </c>
      <c r="C37" s="731">
        <v>133.59979999999999</v>
      </c>
      <c r="D37" s="731">
        <v>66.799899999999994</v>
      </c>
      <c r="E37" s="731"/>
      <c r="F37" s="731">
        <v>0</v>
      </c>
      <c r="G37" s="731">
        <v>56</v>
      </c>
      <c r="H37" s="731">
        <v>-56</v>
      </c>
      <c r="I37" s="732">
        <v>0</v>
      </c>
      <c r="J37" s="733" t="s">
        <v>1</v>
      </c>
    </row>
    <row r="38" spans="1:10" ht="14.4" customHeight="1" x14ac:dyDescent="0.3">
      <c r="A38" s="729" t="s">
        <v>2282</v>
      </c>
      <c r="B38" s="730" t="s">
        <v>2284</v>
      </c>
      <c r="C38" s="731">
        <v>133.59979999999999</v>
      </c>
      <c r="D38" s="731">
        <v>66.799899999999994</v>
      </c>
      <c r="E38" s="731"/>
      <c r="F38" s="731">
        <v>0</v>
      </c>
      <c r="G38" s="731">
        <v>56</v>
      </c>
      <c r="H38" s="731">
        <v>-56</v>
      </c>
      <c r="I38" s="732">
        <v>0</v>
      </c>
      <c r="J38" s="733" t="s">
        <v>593</v>
      </c>
    </row>
    <row r="39" spans="1:10" ht="14.4" customHeight="1" x14ac:dyDescent="0.3">
      <c r="A39" s="729" t="s">
        <v>577</v>
      </c>
      <c r="B39" s="730" t="s">
        <v>577</v>
      </c>
      <c r="C39" s="731" t="s">
        <v>577</v>
      </c>
      <c r="D39" s="731" t="s">
        <v>577</v>
      </c>
      <c r="E39" s="731"/>
      <c r="F39" s="731" t="s">
        <v>577</v>
      </c>
      <c r="G39" s="731" t="s">
        <v>577</v>
      </c>
      <c r="H39" s="731" t="s">
        <v>577</v>
      </c>
      <c r="I39" s="732" t="s">
        <v>577</v>
      </c>
      <c r="J39" s="733" t="s">
        <v>594</v>
      </c>
    </row>
    <row r="40" spans="1:10" ht="14.4" customHeight="1" x14ac:dyDescent="0.3">
      <c r="A40" s="729" t="s">
        <v>595</v>
      </c>
      <c r="B40" s="730" t="s">
        <v>596</v>
      </c>
      <c r="C40" s="731" t="s">
        <v>577</v>
      </c>
      <c r="D40" s="731" t="s">
        <v>577</v>
      </c>
      <c r="E40" s="731"/>
      <c r="F40" s="731" t="s">
        <v>577</v>
      </c>
      <c r="G40" s="731" t="s">
        <v>577</v>
      </c>
      <c r="H40" s="731" t="s">
        <v>577</v>
      </c>
      <c r="I40" s="732" t="s">
        <v>577</v>
      </c>
      <c r="J40" s="733" t="s">
        <v>0</v>
      </c>
    </row>
    <row r="41" spans="1:10" ht="14.4" customHeight="1" x14ac:dyDescent="0.3">
      <c r="A41" s="729" t="s">
        <v>595</v>
      </c>
      <c r="B41" s="730" t="s">
        <v>2271</v>
      </c>
      <c r="C41" s="731">
        <v>6.163219999999999</v>
      </c>
      <c r="D41" s="731">
        <v>2.25658</v>
      </c>
      <c r="E41" s="731"/>
      <c r="F41" s="731">
        <v>3.64812</v>
      </c>
      <c r="G41" s="731">
        <v>4</v>
      </c>
      <c r="H41" s="731">
        <v>-0.35187999999999997</v>
      </c>
      <c r="I41" s="732">
        <v>0.91203000000000001</v>
      </c>
      <c r="J41" s="733" t="s">
        <v>1</v>
      </c>
    </row>
    <row r="42" spans="1:10" ht="14.4" customHeight="1" x14ac:dyDescent="0.3">
      <c r="A42" s="729" t="s">
        <v>595</v>
      </c>
      <c r="B42" s="730" t="s">
        <v>2272</v>
      </c>
      <c r="C42" s="731">
        <v>1.4722500000000001</v>
      </c>
      <c r="D42" s="731">
        <v>3.8298400000000004</v>
      </c>
      <c r="E42" s="731"/>
      <c r="F42" s="731">
        <v>2.9952100000000002</v>
      </c>
      <c r="G42" s="731">
        <v>3</v>
      </c>
      <c r="H42" s="731">
        <v>-4.7899999999998499E-3</v>
      </c>
      <c r="I42" s="732">
        <v>0.99840333333333342</v>
      </c>
      <c r="J42" s="733" t="s">
        <v>1</v>
      </c>
    </row>
    <row r="43" spans="1:10" ht="14.4" customHeight="1" x14ac:dyDescent="0.3">
      <c r="A43" s="729" t="s">
        <v>595</v>
      </c>
      <c r="B43" s="730" t="s">
        <v>2277</v>
      </c>
      <c r="C43" s="731">
        <v>0.27600000000000002</v>
      </c>
      <c r="D43" s="731">
        <v>0.378</v>
      </c>
      <c r="E43" s="731"/>
      <c r="F43" s="731">
        <v>0.27808000000000005</v>
      </c>
      <c r="G43" s="731">
        <v>0</v>
      </c>
      <c r="H43" s="731">
        <v>0.27808000000000005</v>
      </c>
      <c r="I43" s="732" t="s">
        <v>577</v>
      </c>
      <c r="J43" s="733" t="s">
        <v>1</v>
      </c>
    </row>
    <row r="44" spans="1:10" ht="14.4" customHeight="1" x14ac:dyDescent="0.3">
      <c r="A44" s="729" t="s">
        <v>595</v>
      </c>
      <c r="B44" s="730" t="s">
        <v>597</v>
      </c>
      <c r="C44" s="731">
        <v>7.9114699999999987</v>
      </c>
      <c r="D44" s="731">
        <v>6.4644200000000005</v>
      </c>
      <c r="E44" s="731"/>
      <c r="F44" s="731">
        <v>6.9214100000000007</v>
      </c>
      <c r="G44" s="731">
        <v>7</v>
      </c>
      <c r="H44" s="731">
        <v>-7.8589999999999272E-2</v>
      </c>
      <c r="I44" s="732">
        <v>0.98877285714285723</v>
      </c>
      <c r="J44" s="733" t="s">
        <v>593</v>
      </c>
    </row>
    <row r="45" spans="1:10" ht="14.4" customHeight="1" x14ac:dyDescent="0.3">
      <c r="A45" s="729" t="s">
        <v>577</v>
      </c>
      <c r="B45" s="730" t="s">
        <v>577</v>
      </c>
      <c r="C45" s="731" t="s">
        <v>577</v>
      </c>
      <c r="D45" s="731" t="s">
        <v>577</v>
      </c>
      <c r="E45" s="731"/>
      <c r="F45" s="731" t="s">
        <v>577</v>
      </c>
      <c r="G45" s="731" t="s">
        <v>577</v>
      </c>
      <c r="H45" s="731" t="s">
        <v>577</v>
      </c>
      <c r="I45" s="732" t="s">
        <v>577</v>
      </c>
      <c r="J45" s="733" t="s">
        <v>594</v>
      </c>
    </row>
    <row r="46" spans="1:10" ht="14.4" customHeight="1" x14ac:dyDescent="0.3">
      <c r="A46" s="729" t="s">
        <v>598</v>
      </c>
      <c r="B46" s="730" t="s">
        <v>599</v>
      </c>
      <c r="C46" s="731" t="s">
        <v>577</v>
      </c>
      <c r="D46" s="731" t="s">
        <v>577</v>
      </c>
      <c r="E46" s="731"/>
      <c r="F46" s="731" t="s">
        <v>577</v>
      </c>
      <c r="G46" s="731" t="s">
        <v>577</v>
      </c>
      <c r="H46" s="731" t="s">
        <v>577</v>
      </c>
      <c r="I46" s="732" t="s">
        <v>577</v>
      </c>
      <c r="J46" s="733" t="s">
        <v>0</v>
      </c>
    </row>
    <row r="47" spans="1:10" ht="14.4" customHeight="1" x14ac:dyDescent="0.3">
      <c r="A47" s="729" t="s">
        <v>598</v>
      </c>
      <c r="B47" s="730" t="s">
        <v>2269</v>
      </c>
      <c r="C47" s="731">
        <v>67.296530000000004</v>
      </c>
      <c r="D47" s="731">
        <v>106.08266</v>
      </c>
      <c r="E47" s="731"/>
      <c r="F47" s="731">
        <v>113.85311</v>
      </c>
      <c r="G47" s="731">
        <v>134</v>
      </c>
      <c r="H47" s="731">
        <v>-20.146889999999999</v>
      </c>
      <c r="I47" s="732">
        <v>0.8496500746268657</v>
      </c>
      <c r="J47" s="733" t="s">
        <v>1</v>
      </c>
    </row>
    <row r="48" spans="1:10" ht="14.4" customHeight="1" x14ac:dyDescent="0.3">
      <c r="A48" s="729" t="s">
        <v>598</v>
      </c>
      <c r="B48" s="730" t="s">
        <v>2270</v>
      </c>
      <c r="C48" s="731">
        <v>0</v>
      </c>
      <c r="D48" s="731">
        <v>0</v>
      </c>
      <c r="E48" s="731"/>
      <c r="F48" s="731">
        <v>0</v>
      </c>
      <c r="G48" s="731">
        <v>0</v>
      </c>
      <c r="H48" s="731">
        <v>0</v>
      </c>
      <c r="I48" s="732" t="s">
        <v>577</v>
      </c>
      <c r="J48" s="733" t="s">
        <v>1</v>
      </c>
    </row>
    <row r="49" spans="1:10" ht="14.4" customHeight="1" x14ac:dyDescent="0.3">
      <c r="A49" s="729" t="s">
        <v>598</v>
      </c>
      <c r="B49" s="730" t="s">
        <v>2271</v>
      </c>
      <c r="C49" s="731">
        <v>43.517170000000007</v>
      </c>
      <c r="D49" s="731">
        <v>42.86544</v>
      </c>
      <c r="E49" s="731"/>
      <c r="F49" s="731">
        <v>48.794050000000006</v>
      </c>
      <c r="G49" s="731">
        <v>45</v>
      </c>
      <c r="H49" s="731">
        <v>3.7940500000000057</v>
      </c>
      <c r="I49" s="732">
        <v>1.0843122222222223</v>
      </c>
      <c r="J49" s="733" t="s">
        <v>1</v>
      </c>
    </row>
    <row r="50" spans="1:10" ht="14.4" customHeight="1" x14ac:dyDescent="0.3">
      <c r="A50" s="729" t="s">
        <v>598</v>
      </c>
      <c r="B50" s="730" t="s">
        <v>2272</v>
      </c>
      <c r="C50" s="731">
        <v>259.41813999999994</v>
      </c>
      <c r="D50" s="731">
        <v>251.3940299999999</v>
      </c>
      <c r="E50" s="731"/>
      <c r="F50" s="731">
        <v>341.35313999999988</v>
      </c>
      <c r="G50" s="731">
        <v>321</v>
      </c>
      <c r="H50" s="731">
        <v>20.353139999999883</v>
      </c>
      <c r="I50" s="732">
        <v>1.0634054205607473</v>
      </c>
      <c r="J50" s="733" t="s">
        <v>1</v>
      </c>
    </row>
    <row r="51" spans="1:10" ht="14.4" customHeight="1" x14ac:dyDescent="0.3">
      <c r="A51" s="729" t="s">
        <v>598</v>
      </c>
      <c r="B51" s="730" t="s">
        <v>2273</v>
      </c>
      <c r="C51" s="731">
        <v>0</v>
      </c>
      <c r="D51" s="731">
        <v>0</v>
      </c>
      <c r="E51" s="731"/>
      <c r="F51" s="731">
        <v>1.476</v>
      </c>
      <c r="G51" s="731">
        <v>0</v>
      </c>
      <c r="H51" s="731">
        <v>1.476</v>
      </c>
      <c r="I51" s="732" t="s">
        <v>577</v>
      </c>
      <c r="J51" s="733" t="s">
        <v>1</v>
      </c>
    </row>
    <row r="52" spans="1:10" ht="14.4" customHeight="1" x14ac:dyDescent="0.3">
      <c r="A52" s="729" t="s">
        <v>598</v>
      </c>
      <c r="B52" s="730" t="s">
        <v>2274</v>
      </c>
      <c r="C52" s="731">
        <v>8.6210400000000007</v>
      </c>
      <c r="D52" s="731">
        <v>31.957750000000001</v>
      </c>
      <c r="E52" s="731"/>
      <c r="F52" s="731">
        <v>28.06775</v>
      </c>
      <c r="G52" s="731">
        <v>20</v>
      </c>
      <c r="H52" s="731">
        <v>8.0677500000000002</v>
      </c>
      <c r="I52" s="732">
        <v>1.4033875</v>
      </c>
      <c r="J52" s="733" t="s">
        <v>1</v>
      </c>
    </row>
    <row r="53" spans="1:10" ht="14.4" customHeight="1" x14ac:dyDescent="0.3">
      <c r="A53" s="729" t="s">
        <v>598</v>
      </c>
      <c r="B53" s="730" t="s">
        <v>2276</v>
      </c>
      <c r="C53" s="731">
        <v>3.9079999999999999</v>
      </c>
      <c r="D53" s="731">
        <v>3.51</v>
      </c>
      <c r="E53" s="731"/>
      <c r="F53" s="731">
        <v>4.9119999999999999</v>
      </c>
      <c r="G53" s="731">
        <v>4</v>
      </c>
      <c r="H53" s="731">
        <v>0.91199999999999992</v>
      </c>
      <c r="I53" s="732">
        <v>1.228</v>
      </c>
      <c r="J53" s="733" t="s">
        <v>1</v>
      </c>
    </row>
    <row r="54" spans="1:10" ht="14.4" customHeight="1" x14ac:dyDescent="0.3">
      <c r="A54" s="729" t="s">
        <v>598</v>
      </c>
      <c r="B54" s="730" t="s">
        <v>2277</v>
      </c>
      <c r="C54" s="731">
        <v>20.3856</v>
      </c>
      <c r="D54" s="731">
        <v>18.919499999999999</v>
      </c>
      <c r="E54" s="731"/>
      <c r="F54" s="731">
        <v>20.2865</v>
      </c>
      <c r="G54" s="731">
        <v>21</v>
      </c>
      <c r="H54" s="731">
        <v>-0.7134999999999998</v>
      </c>
      <c r="I54" s="732">
        <v>0.96602380952380951</v>
      </c>
      <c r="J54" s="733" t="s">
        <v>1</v>
      </c>
    </row>
    <row r="55" spans="1:10" ht="14.4" customHeight="1" x14ac:dyDescent="0.3">
      <c r="A55" s="729" t="s">
        <v>598</v>
      </c>
      <c r="B55" s="730" t="s">
        <v>2278</v>
      </c>
      <c r="C55" s="731">
        <v>21.592020000000002</v>
      </c>
      <c r="D55" s="731">
        <v>0</v>
      </c>
      <c r="E55" s="731"/>
      <c r="F55" s="731">
        <v>73.832920000000001</v>
      </c>
      <c r="G55" s="731">
        <v>19</v>
      </c>
      <c r="H55" s="731">
        <v>54.832920000000001</v>
      </c>
      <c r="I55" s="732">
        <v>3.885943157894737</v>
      </c>
      <c r="J55" s="733" t="s">
        <v>1</v>
      </c>
    </row>
    <row r="56" spans="1:10" ht="14.4" customHeight="1" x14ac:dyDescent="0.3">
      <c r="A56" s="729" t="s">
        <v>598</v>
      </c>
      <c r="B56" s="730" t="s">
        <v>2279</v>
      </c>
      <c r="C56" s="731">
        <v>33.142569999999999</v>
      </c>
      <c r="D56" s="731">
        <v>35.637689999999999</v>
      </c>
      <c r="E56" s="731"/>
      <c r="F56" s="731">
        <v>45.916759999999996</v>
      </c>
      <c r="G56" s="731">
        <v>41</v>
      </c>
      <c r="H56" s="731">
        <v>4.9167599999999965</v>
      </c>
      <c r="I56" s="732">
        <v>1.1199209756097561</v>
      </c>
      <c r="J56" s="733" t="s">
        <v>1</v>
      </c>
    </row>
    <row r="57" spans="1:10" ht="14.4" customHeight="1" x14ac:dyDescent="0.3">
      <c r="A57" s="729" t="s">
        <v>598</v>
      </c>
      <c r="B57" s="730" t="s">
        <v>600</v>
      </c>
      <c r="C57" s="731">
        <v>457.88106999999991</v>
      </c>
      <c r="D57" s="731">
        <v>490.3670699999999</v>
      </c>
      <c r="E57" s="731"/>
      <c r="F57" s="731">
        <v>678.49222999999995</v>
      </c>
      <c r="G57" s="731">
        <v>606</v>
      </c>
      <c r="H57" s="731">
        <v>72.49222999999995</v>
      </c>
      <c r="I57" s="732">
        <v>1.1196241419141912</v>
      </c>
      <c r="J57" s="733" t="s">
        <v>593</v>
      </c>
    </row>
    <row r="58" spans="1:10" ht="14.4" customHeight="1" x14ac:dyDescent="0.3">
      <c r="A58" s="729" t="s">
        <v>577</v>
      </c>
      <c r="B58" s="730" t="s">
        <v>577</v>
      </c>
      <c r="C58" s="731" t="s">
        <v>577</v>
      </c>
      <c r="D58" s="731" t="s">
        <v>577</v>
      </c>
      <c r="E58" s="731"/>
      <c r="F58" s="731" t="s">
        <v>577</v>
      </c>
      <c r="G58" s="731" t="s">
        <v>577</v>
      </c>
      <c r="H58" s="731" t="s">
        <v>577</v>
      </c>
      <c r="I58" s="732" t="s">
        <v>577</v>
      </c>
      <c r="J58" s="733" t="s">
        <v>594</v>
      </c>
    </row>
    <row r="59" spans="1:10" ht="14.4" customHeight="1" x14ac:dyDescent="0.3">
      <c r="A59" s="729" t="s">
        <v>601</v>
      </c>
      <c r="B59" s="730" t="s">
        <v>602</v>
      </c>
      <c r="C59" s="731" t="s">
        <v>577</v>
      </c>
      <c r="D59" s="731" t="s">
        <v>577</v>
      </c>
      <c r="E59" s="731"/>
      <c r="F59" s="731" t="s">
        <v>577</v>
      </c>
      <c r="G59" s="731" t="s">
        <v>577</v>
      </c>
      <c r="H59" s="731" t="s">
        <v>577</v>
      </c>
      <c r="I59" s="732" t="s">
        <v>577</v>
      </c>
      <c r="J59" s="733" t="s">
        <v>0</v>
      </c>
    </row>
    <row r="60" spans="1:10" ht="14.4" customHeight="1" x14ac:dyDescent="0.3">
      <c r="A60" s="729" t="s">
        <v>601</v>
      </c>
      <c r="B60" s="730" t="s">
        <v>2266</v>
      </c>
      <c r="C60" s="731">
        <v>0</v>
      </c>
      <c r="D60" s="731">
        <v>44.04</v>
      </c>
      <c r="E60" s="731"/>
      <c r="F60" s="731">
        <v>0</v>
      </c>
      <c r="G60" s="731">
        <v>0</v>
      </c>
      <c r="H60" s="731">
        <v>0</v>
      </c>
      <c r="I60" s="732" t="s">
        <v>577</v>
      </c>
      <c r="J60" s="733" t="s">
        <v>1</v>
      </c>
    </row>
    <row r="61" spans="1:10" ht="14.4" customHeight="1" x14ac:dyDescent="0.3">
      <c r="A61" s="729" t="s">
        <v>601</v>
      </c>
      <c r="B61" s="730" t="s">
        <v>2267</v>
      </c>
      <c r="C61" s="731">
        <v>54.190909999999974</v>
      </c>
      <c r="D61" s="731">
        <v>508.22483999999986</v>
      </c>
      <c r="E61" s="731"/>
      <c r="F61" s="731">
        <v>713.07923999999991</v>
      </c>
      <c r="G61" s="731">
        <v>413</v>
      </c>
      <c r="H61" s="731">
        <v>300.07923999999991</v>
      </c>
      <c r="I61" s="732">
        <v>1.72658411622276</v>
      </c>
      <c r="J61" s="733" t="s">
        <v>1</v>
      </c>
    </row>
    <row r="62" spans="1:10" ht="14.4" customHeight="1" x14ac:dyDescent="0.3">
      <c r="A62" s="729" t="s">
        <v>601</v>
      </c>
      <c r="B62" s="730" t="s">
        <v>2268</v>
      </c>
      <c r="C62" s="731">
        <v>279.77445000000006</v>
      </c>
      <c r="D62" s="731">
        <v>194.97102999999996</v>
      </c>
      <c r="E62" s="731"/>
      <c r="F62" s="731">
        <v>123.83402</v>
      </c>
      <c r="G62" s="731">
        <v>133</v>
      </c>
      <c r="H62" s="731">
        <v>-9.1659800000000047</v>
      </c>
      <c r="I62" s="732">
        <v>0.9310828571428571</v>
      </c>
      <c r="J62" s="733" t="s">
        <v>1</v>
      </c>
    </row>
    <row r="63" spans="1:10" ht="14.4" customHeight="1" x14ac:dyDescent="0.3">
      <c r="A63" s="729" t="s">
        <v>601</v>
      </c>
      <c r="B63" s="730" t="s">
        <v>2269</v>
      </c>
      <c r="C63" s="731">
        <v>34.953749999999999</v>
      </c>
      <c r="D63" s="731">
        <v>37.653940000000006</v>
      </c>
      <c r="E63" s="731"/>
      <c r="F63" s="731">
        <v>33.122140000000002</v>
      </c>
      <c r="G63" s="731">
        <v>33</v>
      </c>
      <c r="H63" s="731">
        <v>0.12214000000000169</v>
      </c>
      <c r="I63" s="732">
        <v>1.0037012121212121</v>
      </c>
      <c r="J63" s="733" t="s">
        <v>1</v>
      </c>
    </row>
    <row r="64" spans="1:10" ht="14.4" customHeight="1" x14ac:dyDescent="0.3">
      <c r="A64" s="729" t="s">
        <v>601</v>
      </c>
      <c r="B64" s="730" t="s">
        <v>2270</v>
      </c>
      <c r="C64" s="731">
        <v>0</v>
      </c>
      <c r="D64" s="731">
        <v>0</v>
      </c>
      <c r="E64" s="731"/>
      <c r="F64" s="731">
        <v>0</v>
      </c>
      <c r="G64" s="731">
        <v>0</v>
      </c>
      <c r="H64" s="731">
        <v>0</v>
      </c>
      <c r="I64" s="732" t="s">
        <v>577</v>
      </c>
      <c r="J64" s="733" t="s">
        <v>1</v>
      </c>
    </row>
    <row r="65" spans="1:10" ht="14.4" customHeight="1" x14ac:dyDescent="0.3">
      <c r="A65" s="729" t="s">
        <v>601</v>
      </c>
      <c r="B65" s="730" t="s">
        <v>2271</v>
      </c>
      <c r="C65" s="731">
        <v>103.71095999999999</v>
      </c>
      <c r="D65" s="731">
        <v>98.676880000000011</v>
      </c>
      <c r="E65" s="731"/>
      <c r="F65" s="731">
        <v>126.94101999999999</v>
      </c>
      <c r="G65" s="731">
        <v>84</v>
      </c>
      <c r="H65" s="731">
        <v>42.941019999999995</v>
      </c>
      <c r="I65" s="732">
        <v>1.5112026190476189</v>
      </c>
      <c r="J65" s="733" t="s">
        <v>1</v>
      </c>
    </row>
    <row r="66" spans="1:10" ht="14.4" customHeight="1" x14ac:dyDescent="0.3">
      <c r="A66" s="729" t="s">
        <v>601</v>
      </c>
      <c r="B66" s="730" t="s">
        <v>2272</v>
      </c>
      <c r="C66" s="731">
        <v>3650.5881900000022</v>
      </c>
      <c r="D66" s="731">
        <v>3495.1609699999981</v>
      </c>
      <c r="E66" s="731"/>
      <c r="F66" s="731">
        <v>4715.1432300000006</v>
      </c>
      <c r="G66" s="731">
        <v>3282</v>
      </c>
      <c r="H66" s="731">
        <v>1433.1432300000006</v>
      </c>
      <c r="I66" s="732">
        <v>1.4366676508226692</v>
      </c>
      <c r="J66" s="733" t="s">
        <v>1</v>
      </c>
    </row>
    <row r="67" spans="1:10" ht="14.4" customHeight="1" x14ac:dyDescent="0.3">
      <c r="A67" s="729" t="s">
        <v>601</v>
      </c>
      <c r="B67" s="730" t="s">
        <v>2274</v>
      </c>
      <c r="C67" s="731">
        <v>289.11626000000001</v>
      </c>
      <c r="D67" s="731">
        <v>263.38351</v>
      </c>
      <c r="E67" s="731"/>
      <c r="F67" s="731">
        <v>273.4248</v>
      </c>
      <c r="G67" s="731">
        <v>251</v>
      </c>
      <c r="H67" s="731">
        <v>22.424800000000005</v>
      </c>
      <c r="I67" s="732">
        <v>1.0893418326693227</v>
      </c>
      <c r="J67" s="733" t="s">
        <v>1</v>
      </c>
    </row>
    <row r="68" spans="1:10" ht="14.4" customHeight="1" x14ac:dyDescent="0.3">
      <c r="A68" s="729" t="s">
        <v>601</v>
      </c>
      <c r="B68" s="730" t="s">
        <v>2275</v>
      </c>
      <c r="C68" s="731">
        <v>305.87518999999998</v>
      </c>
      <c r="D68" s="731">
        <v>410.62433999999996</v>
      </c>
      <c r="E68" s="731"/>
      <c r="F68" s="731">
        <v>353.96709999999985</v>
      </c>
      <c r="G68" s="731">
        <v>392</v>
      </c>
      <c r="H68" s="731">
        <v>-38.032900000000154</v>
      </c>
      <c r="I68" s="732">
        <v>0.90297729591836695</v>
      </c>
      <c r="J68" s="733" t="s">
        <v>1</v>
      </c>
    </row>
    <row r="69" spans="1:10" ht="14.4" customHeight="1" x14ac:dyDescent="0.3">
      <c r="A69" s="729" t="s">
        <v>601</v>
      </c>
      <c r="B69" s="730" t="s">
        <v>2276</v>
      </c>
      <c r="C69" s="731">
        <v>5.0496800000000004</v>
      </c>
      <c r="D69" s="731">
        <v>1.08</v>
      </c>
      <c r="E69" s="731"/>
      <c r="F69" s="731">
        <v>2.01471</v>
      </c>
      <c r="G69" s="731">
        <v>4</v>
      </c>
      <c r="H69" s="731">
        <v>-1.98529</v>
      </c>
      <c r="I69" s="732">
        <v>0.5036775</v>
      </c>
      <c r="J69" s="733" t="s">
        <v>1</v>
      </c>
    </row>
    <row r="70" spans="1:10" ht="14.4" customHeight="1" x14ac:dyDescent="0.3">
      <c r="A70" s="729" t="s">
        <v>601</v>
      </c>
      <c r="B70" s="730" t="s">
        <v>2277</v>
      </c>
      <c r="C70" s="731">
        <v>19.800850000000001</v>
      </c>
      <c r="D70" s="731">
        <v>16.803060000000002</v>
      </c>
      <c r="E70" s="731"/>
      <c r="F70" s="731">
        <v>19.809099999999997</v>
      </c>
      <c r="G70" s="731">
        <v>19</v>
      </c>
      <c r="H70" s="731">
        <v>0.80909999999999727</v>
      </c>
      <c r="I70" s="732">
        <v>1.0425842105263157</v>
      </c>
      <c r="J70" s="733" t="s">
        <v>1</v>
      </c>
    </row>
    <row r="71" spans="1:10" ht="14.4" customHeight="1" x14ac:dyDescent="0.3">
      <c r="A71" s="729" t="s">
        <v>601</v>
      </c>
      <c r="B71" s="730" t="s">
        <v>2278</v>
      </c>
      <c r="C71" s="731">
        <v>528.88062000000014</v>
      </c>
      <c r="D71" s="731">
        <v>366.58335999999997</v>
      </c>
      <c r="E71" s="731"/>
      <c r="F71" s="731">
        <v>1001.7068700000001</v>
      </c>
      <c r="G71" s="731">
        <v>369</v>
      </c>
      <c r="H71" s="731">
        <v>632.70687000000009</v>
      </c>
      <c r="I71" s="732">
        <v>2.7146527642276426</v>
      </c>
      <c r="J71" s="733" t="s">
        <v>1</v>
      </c>
    </row>
    <row r="72" spans="1:10" ht="14.4" customHeight="1" x14ac:dyDescent="0.3">
      <c r="A72" s="729" t="s">
        <v>601</v>
      </c>
      <c r="B72" s="730" t="s">
        <v>2279</v>
      </c>
      <c r="C72" s="731">
        <v>90.392490000000009</v>
      </c>
      <c r="D72" s="731">
        <v>98.006870000000006</v>
      </c>
      <c r="E72" s="731"/>
      <c r="F72" s="731">
        <v>95.895959999999988</v>
      </c>
      <c r="G72" s="731">
        <v>109</v>
      </c>
      <c r="H72" s="731">
        <v>-13.104040000000012</v>
      </c>
      <c r="I72" s="732">
        <v>0.87977944954128429</v>
      </c>
      <c r="J72" s="733" t="s">
        <v>1</v>
      </c>
    </row>
    <row r="73" spans="1:10" ht="14.4" customHeight="1" x14ac:dyDescent="0.3">
      <c r="A73" s="729" t="s">
        <v>601</v>
      </c>
      <c r="B73" s="730" t="s">
        <v>2280</v>
      </c>
      <c r="C73" s="731">
        <v>44.877739999999996</v>
      </c>
      <c r="D73" s="731">
        <v>43.042739999999995</v>
      </c>
      <c r="E73" s="731"/>
      <c r="F73" s="731">
        <v>12.251250000000001</v>
      </c>
      <c r="G73" s="731">
        <v>18</v>
      </c>
      <c r="H73" s="731">
        <v>-5.7487499999999994</v>
      </c>
      <c r="I73" s="732">
        <v>0.68062500000000004</v>
      </c>
      <c r="J73" s="733" t="s">
        <v>1</v>
      </c>
    </row>
    <row r="74" spans="1:10" ht="14.4" customHeight="1" x14ac:dyDescent="0.3">
      <c r="A74" s="729" t="s">
        <v>601</v>
      </c>
      <c r="B74" s="730" t="s">
        <v>2281</v>
      </c>
      <c r="C74" s="731">
        <v>0</v>
      </c>
      <c r="D74" s="731">
        <v>24.84404</v>
      </c>
      <c r="E74" s="731"/>
      <c r="F74" s="731">
        <v>0</v>
      </c>
      <c r="G74" s="731">
        <v>0</v>
      </c>
      <c r="H74" s="731">
        <v>0</v>
      </c>
      <c r="I74" s="732" t="s">
        <v>577</v>
      </c>
      <c r="J74" s="733" t="s">
        <v>1</v>
      </c>
    </row>
    <row r="75" spans="1:10" ht="14.4" customHeight="1" x14ac:dyDescent="0.3">
      <c r="A75" s="729" t="s">
        <v>601</v>
      </c>
      <c r="B75" s="730" t="s">
        <v>603</v>
      </c>
      <c r="C75" s="731">
        <v>5407.2110900000016</v>
      </c>
      <c r="D75" s="731">
        <v>5603.0955799999974</v>
      </c>
      <c r="E75" s="731"/>
      <c r="F75" s="731">
        <v>7471.189440000001</v>
      </c>
      <c r="G75" s="731">
        <v>5106</v>
      </c>
      <c r="H75" s="731">
        <v>2365.189440000001</v>
      </c>
      <c r="I75" s="732">
        <v>1.4632176733254996</v>
      </c>
      <c r="J75" s="733" t="s">
        <v>593</v>
      </c>
    </row>
    <row r="76" spans="1:10" ht="14.4" customHeight="1" x14ac:dyDescent="0.3">
      <c r="A76" s="729" t="s">
        <v>577</v>
      </c>
      <c r="B76" s="730" t="s">
        <v>577</v>
      </c>
      <c r="C76" s="731" t="s">
        <v>577</v>
      </c>
      <c r="D76" s="731" t="s">
        <v>577</v>
      </c>
      <c r="E76" s="731"/>
      <c r="F76" s="731" t="s">
        <v>577</v>
      </c>
      <c r="G76" s="731" t="s">
        <v>577</v>
      </c>
      <c r="H76" s="731" t="s">
        <v>577</v>
      </c>
      <c r="I76" s="732" t="s">
        <v>577</v>
      </c>
      <c r="J76" s="733" t="s">
        <v>594</v>
      </c>
    </row>
    <row r="77" spans="1:10" ht="14.4" customHeight="1" x14ac:dyDescent="0.3">
      <c r="A77" s="729" t="s">
        <v>2285</v>
      </c>
      <c r="B77" s="730" t="s">
        <v>2286</v>
      </c>
      <c r="C77" s="731" t="s">
        <v>577</v>
      </c>
      <c r="D77" s="731" t="s">
        <v>577</v>
      </c>
      <c r="E77" s="731"/>
      <c r="F77" s="731" t="s">
        <v>577</v>
      </c>
      <c r="G77" s="731" t="s">
        <v>577</v>
      </c>
      <c r="H77" s="731" t="s">
        <v>577</v>
      </c>
      <c r="I77" s="732" t="s">
        <v>577</v>
      </c>
      <c r="J77" s="733" t="s">
        <v>0</v>
      </c>
    </row>
    <row r="78" spans="1:10" ht="14.4" customHeight="1" x14ac:dyDescent="0.3">
      <c r="A78" s="729" t="s">
        <v>2285</v>
      </c>
      <c r="B78" s="730" t="s">
        <v>2271</v>
      </c>
      <c r="C78" s="731">
        <v>0</v>
      </c>
      <c r="D78" s="731">
        <v>0</v>
      </c>
      <c r="E78" s="731"/>
      <c r="F78" s="731">
        <v>14.236330000000001</v>
      </c>
      <c r="G78" s="731">
        <v>0</v>
      </c>
      <c r="H78" s="731">
        <v>14.236330000000001</v>
      </c>
      <c r="I78" s="732" t="s">
        <v>577</v>
      </c>
      <c r="J78" s="733" t="s">
        <v>1</v>
      </c>
    </row>
    <row r="79" spans="1:10" ht="14.4" customHeight="1" x14ac:dyDescent="0.3">
      <c r="A79" s="729" t="s">
        <v>2285</v>
      </c>
      <c r="B79" s="730" t="s">
        <v>2272</v>
      </c>
      <c r="C79" s="731">
        <v>0</v>
      </c>
      <c r="D79" s="731">
        <v>0</v>
      </c>
      <c r="E79" s="731"/>
      <c r="F79" s="731">
        <v>3.2829999999999999</v>
      </c>
      <c r="G79" s="731">
        <v>0</v>
      </c>
      <c r="H79" s="731">
        <v>3.2829999999999999</v>
      </c>
      <c r="I79" s="732" t="s">
        <v>577</v>
      </c>
      <c r="J79" s="733" t="s">
        <v>1</v>
      </c>
    </row>
    <row r="80" spans="1:10" ht="14.4" customHeight="1" x14ac:dyDescent="0.3">
      <c r="A80" s="729" t="s">
        <v>2285</v>
      </c>
      <c r="B80" s="730" t="s">
        <v>2277</v>
      </c>
      <c r="C80" s="731">
        <v>0</v>
      </c>
      <c r="D80" s="731">
        <v>0</v>
      </c>
      <c r="E80" s="731"/>
      <c r="F80" s="731">
        <v>2.1059999999999999</v>
      </c>
      <c r="G80" s="731">
        <v>0</v>
      </c>
      <c r="H80" s="731">
        <v>2.1059999999999999</v>
      </c>
      <c r="I80" s="732" t="s">
        <v>577</v>
      </c>
      <c r="J80" s="733" t="s">
        <v>1</v>
      </c>
    </row>
    <row r="81" spans="1:10" ht="14.4" customHeight="1" x14ac:dyDescent="0.3">
      <c r="A81" s="729" t="s">
        <v>2285</v>
      </c>
      <c r="B81" s="730" t="s">
        <v>2281</v>
      </c>
      <c r="C81" s="731">
        <v>0</v>
      </c>
      <c r="D81" s="731">
        <v>0</v>
      </c>
      <c r="E81" s="731"/>
      <c r="F81" s="731">
        <v>248.42003</v>
      </c>
      <c r="G81" s="731">
        <v>280</v>
      </c>
      <c r="H81" s="731">
        <v>-31.579970000000003</v>
      </c>
      <c r="I81" s="732">
        <v>0.88721439285714288</v>
      </c>
      <c r="J81" s="733" t="s">
        <v>1</v>
      </c>
    </row>
    <row r="82" spans="1:10" ht="14.4" customHeight="1" x14ac:dyDescent="0.3">
      <c r="A82" s="729" t="s">
        <v>2285</v>
      </c>
      <c r="B82" s="730" t="s">
        <v>2287</v>
      </c>
      <c r="C82" s="731">
        <v>0</v>
      </c>
      <c r="D82" s="731">
        <v>0</v>
      </c>
      <c r="E82" s="731"/>
      <c r="F82" s="731">
        <v>268.04536000000002</v>
      </c>
      <c r="G82" s="731">
        <v>280</v>
      </c>
      <c r="H82" s="731">
        <v>-11.954639999999984</v>
      </c>
      <c r="I82" s="732">
        <v>0.95730485714285718</v>
      </c>
      <c r="J82" s="733" t="s">
        <v>593</v>
      </c>
    </row>
    <row r="83" spans="1:10" ht="14.4" customHeight="1" x14ac:dyDescent="0.3">
      <c r="A83" s="729" t="s">
        <v>577</v>
      </c>
      <c r="B83" s="730" t="s">
        <v>577</v>
      </c>
      <c r="C83" s="731" t="s">
        <v>577</v>
      </c>
      <c r="D83" s="731" t="s">
        <v>577</v>
      </c>
      <c r="E83" s="731"/>
      <c r="F83" s="731" t="s">
        <v>577</v>
      </c>
      <c r="G83" s="731" t="s">
        <v>577</v>
      </c>
      <c r="H83" s="731" t="s">
        <v>577</v>
      </c>
      <c r="I83" s="732" t="s">
        <v>577</v>
      </c>
      <c r="J83" s="733" t="s">
        <v>594</v>
      </c>
    </row>
    <row r="84" spans="1:10" ht="14.4" customHeight="1" x14ac:dyDescent="0.3">
      <c r="A84" s="729" t="s">
        <v>575</v>
      </c>
      <c r="B84" s="730" t="s">
        <v>588</v>
      </c>
      <c r="C84" s="731">
        <v>6179.8172400000012</v>
      </c>
      <c r="D84" s="731">
        <v>6323.9922699999979</v>
      </c>
      <c r="E84" s="731"/>
      <c r="F84" s="731">
        <v>8592.1315699999977</v>
      </c>
      <c r="G84" s="731">
        <v>6245</v>
      </c>
      <c r="H84" s="731">
        <v>2347.1315699999977</v>
      </c>
      <c r="I84" s="732">
        <v>1.3758417245796635</v>
      </c>
      <c r="J84" s="733" t="s">
        <v>589</v>
      </c>
    </row>
  </sheetData>
  <mergeCells count="3">
    <mergeCell ref="A1:I1"/>
    <mergeCell ref="F3:I3"/>
    <mergeCell ref="C4:D4"/>
  </mergeCells>
  <conditionalFormatting sqref="F23 F85:F65537">
    <cfRule type="cellIs" dxfId="41" priority="18" stopIfTrue="1" operator="greaterThan">
      <formula>1</formula>
    </cfRule>
  </conditionalFormatting>
  <conditionalFormatting sqref="H5:H22">
    <cfRule type="expression" dxfId="40" priority="14">
      <formula>$H5&gt;0</formula>
    </cfRule>
  </conditionalFormatting>
  <conditionalFormatting sqref="I5:I22">
    <cfRule type="expression" dxfId="39" priority="15">
      <formula>$I5&gt;1</formula>
    </cfRule>
  </conditionalFormatting>
  <conditionalFormatting sqref="B5:B22">
    <cfRule type="expression" dxfId="38" priority="11">
      <formula>OR($J5="NS",$J5="SumaNS",$J5="Účet")</formula>
    </cfRule>
  </conditionalFormatting>
  <conditionalFormatting sqref="F5:I22 B5:D22">
    <cfRule type="expression" dxfId="37" priority="17">
      <formula>AND($J5&lt;&gt;"",$J5&lt;&gt;"mezeraKL")</formula>
    </cfRule>
  </conditionalFormatting>
  <conditionalFormatting sqref="B5:D22 F5:I22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35" priority="13">
      <formula>OR($J5="SumaNS",$J5="NS")</formula>
    </cfRule>
  </conditionalFormatting>
  <conditionalFormatting sqref="A5:A22">
    <cfRule type="expression" dxfId="34" priority="9">
      <formula>AND($J5&lt;&gt;"mezeraKL",$J5&lt;&gt;"")</formula>
    </cfRule>
  </conditionalFormatting>
  <conditionalFormatting sqref="A5:A22">
    <cfRule type="expression" dxfId="33" priority="10">
      <formula>AND($J5&lt;&gt;"",$J5&lt;&gt;"mezeraKL")</formula>
    </cfRule>
  </conditionalFormatting>
  <conditionalFormatting sqref="H24:H84">
    <cfRule type="expression" dxfId="32" priority="6">
      <formula>$H24&gt;0</formula>
    </cfRule>
  </conditionalFormatting>
  <conditionalFormatting sqref="A24:A84">
    <cfRule type="expression" dxfId="31" priority="5">
      <formula>AND($J24&lt;&gt;"mezeraKL",$J24&lt;&gt;"")</formula>
    </cfRule>
  </conditionalFormatting>
  <conditionalFormatting sqref="I24:I84">
    <cfRule type="expression" dxfId="30" priority="7">
      <formula>$I24&gt;1</formula>
    </cfRule>
  </conditionalFormatting>
  <conditionalFormatting sqref="B24:B84">
    <cfRule type="expression" dxfId="29" priority="4">
      <formula>OR($J24="NS",$J24="SumaNS",$J24="Účet")</formula>
    </cfRule>
  </conditionalFormatting>
  <conditionalFormatting sqref="A24:D84 F24:I84">
    <cfRule type="expression" dxfId="28" priority="8">
      <formula>AND($J24&lt;&gt;"",$J24&lt;&gt;"mezeraKL")</formula>
    </cfRule>
  </conditionalFormatting>
  <conditionalFormatting sqref="B24:D84 F24:I84">
    <cfRule type="expression" dxfId="27" priority="1">
      <formula>OR($J24="KL",$J24="SumaKL")</formula>
    </cfRule>
    <cfRule type="expression" priority="3" stopIfTrue="1">
      <formula>OR($J24="mezeraNS",$J24="mezeraKL")</formula>
    </cfRule>
  </conditionalFormatting>
  <conditionalFormatting sqref="B24:D84 F24:I84">
    <cfRule type="expression" dxfId="26" priority="2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5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3144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40.243928907761088</v>
      </c>
      <c r="J3" s="203">
        <f>SUBTOTAL(9,J5:J1048576)</f>
        <v>163203</v>
      </c>
      <c r="K3" s="204">
        <f>SUBTOTAL(9,K5:K1048576)</f>
        <v>6567929.9295333326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575</v>
      </c>
      <c r="B5" s="825" t="s">
        <v>576</v>
      </c>
      <c r="C5" s="828" t="s">
        <v>590</v>
      </c>
      <c r="D5" s="862" t="s">
        <v>591</v>
      </c>
      <c r="E5" s="828" t="s">
        <v>2288</v>
      </c>
      <c r="F5" s="862" t="s">
        <v>2289</v>
      </c>
      <c r="G5" s="828" t="s">
        <v>2290</v>
      </c>
      <c r="H5" s="828" t="s">
        <v>2291</v>
      </c>
      <c r="I5" s="225">
        <v>147.17999267578125</v>
      </c>
      <c r="J5" s="225">
        <v>8</v>
      </c>
      <c r="K5" s="848">
        <v>1177.449951171875</v>
      </c>
    </row>
    <row r="6" spans="1:11" ht="14.4" customHeight="1" x14ac:dyDescent="0.3">
      <c r="A6" s="831" t="s">
        <v>575</v>
      </c>
      <c r="B6" s="832" t="s">
        <v>576</v>
      </c>
      <c r="C6" s="835" t="s">
        <v>590</v>
      </c>
      <c r="D6" s="863" t="s">
        <v>591</v>
      </c>
      <c r="E6" s="835" t="s">
        <v>2288</v>
      </c>
      <c r="F6" s="863" t="s">
        <v>2289</v>
      </c>
      <c r="G6" s="835" t="s">
        <v>2292</v>
      </c>
      <c r="H6" s="835" t="s">
        <v>2293</v>
      </c>
      <c r="I6" s="849">
        <v>147.17999267578125</v>
      </c>
      <c r="J6" s="849">
        <v>8</v>
      </c>
      <c r="K6" s="850">
        <v>1177.4300537109375</v>
      </c>
    </row>
    <row r="7" spans="1:11" ht="14.4" customHeight="1" x14ac:dyDescent="0.3">
      <c r="A7" s="831" t="s">
        <v>575</v>
      </c>
      <c r="B7" s="832" t="s">
        <v>576</v>
      </c>
      <c r="C7" s="835" t="s">
        <v>590</v>
      </c>
      <c r="D7" s="863" t="s">
        <v>591</v>
      </c>
      <c r="E7" s="835" t="s">
        <v>2288</v>
      </c>
      <c r="F7" s="863" t="s">
        <v>2289</v>
      </c>
      <c r="G7" s="835" t="s">
        <v>2294</v>
      </c>
      <c r="H7" s="835" t="s">
        <v>2295</v>
      </c>
      <c r="I7" s="849">
        <v>11.670000076293945</v>
      </c>
      <c r="J7" s="849">
        <v>10</v>
      </c>
      <c r="K7" s="850">
        <v>116.66999816894531</v>
      </c>
    </row>
    <row r="8" spans="1:11" ht="14.4" customHeight="1" x14ac:dyDescent="0.3">
      <c r="A8" s="831" t="s">
        <v>575</v>
      </c>
      <c r="B8" s="832" t="s">
        <v>576</v>
      </c>
      <c r="C8" s="835" t="s">
        <v>590</v>
      </c>
      <c r="D8" s="863" t="s">
        <v>591</v>
      </c>
      <c r="E8" s="835" t="s">
        <v>2296</v>
      </c>
      <c r="F8" s="863" t="s">
        <v>2297</v>
      </c>
      <c r="G8" s="835" t="s">
        <v>2298</v>
      </c>
      <c r="H8" s="835" t="s">
        <v>2299</v>
      </c>
      <c r="I8" s="849">
        <v>1317.68994140625</v>
      </c>
      <c r="J8" s="849">
        <v>4</v>
      </c>
      <c r="K8" s="850">
        <v>5270.759765625</v>
      </c>
    </row>
    <row r="9" spans="1:11" ht="14.4" customHeight="1" x14ac:dyDescent="0.3">
      <c r="A9" s="831" t="s">
        <v>575</v>
      </c>
      <c r="B9" s="832" t="s">
        <v>576</v>
      </c>
      <c r="C9" s="835" t="s">
        <v>590</v>
      </c>
      <c r="D9" s="863" t="s">
        <v>591</v>
      </c>
      <c r="E9" s="835" t="s">
        <v>2296</v>
      </c>
      <c r="F9" s="863" t="s">
        <v>2297</v>
      </c>
      <c r="G9" s="835" t="s">
        <v>2300</v>
      </c>
      <c r="H9" s="835" t="s">
        <v>2301</v>
      </c>
      <c r="I9" s="849">
        <v>6.25</v>
      </c>
      <c r="J9" s="849">
        <v>100</v>
      </c>
      <c r="K9" s="850">
        <v>625</v>
      </c>
    </row>
    <row r="10" spans="1:11" ht="14.4" customHeight="1" x14ac:dyDescent="0.3">
      <c r="A10" s="831" t="s">
        <v>575</v>
      </c>
      <c r="B10" s="832" t="s">
        <v>576</v>
      </c>
      <c r="C10" s="835" t="s">
        <v>590</v>
      </c>
      <c r="D10" s="863" t="s">
        <v>591</v>
      </c>
      <c r="E10" s="835" t="s">
        <v>2296</v>
      </c>
      <c r="F10" s="863" t="s">
        <v>2297</v>
      </c>
      <c r="G10" s="835" t="s">
        <v>2302</v>
      </c>
      <c r="H10" s="835" t="s">
        <v>2303</v>
      </c>
      <c r="I10" s="849">
        <v>8.5900001525878906</v>
      </c>
      <c r="J10" s="849">
        <v>100</v>
      </c>
      <c r="K10" s="850">
        <v>859</v>
      </c>
    </row>
    <row r="11" spans="1:11" ht="14.4" customHeight="1" x14ac:dyDescent="0.3">
      <c r="A11" s="831" t="s">
        <v>575</v>
      </c>
      <c r="B11" s="832" t="s">
        <v>576</v>
      </c>
      <c r="C11" s="835" t="s">
        <v>590</v>
      </c>
      <c r="D11" s="863" t="s">
        <v>591</v>
      </c>
      <c r="E11" s="835" t="s">
        <v>2296</v>
      </c>
      <c r="F11" s="863" t="s">
        <v>2297</v>
      </c>
      <c r="G11" s="835" t="s">
        <v>2304</v>
      </c>
      <c r="H11" s="835" t="s">
        <v>2305</v>
      </c>
      <c r="I11" s="849">
        <v>1.2899999618530273</v>
      </c>
      <c r="J11" s="849">
        <v>500</v>
      </c>
      <c r="K11" s="850">
        <v>645</v>
      </c>
    </row>
    <row r="12" spans="1:11" ht="14.4" customHeight="1" x14ac:dyDescent="0.3">
      <c r="A12" s="831" t="s">
        <v>575</v>
      </c>
      <c r="B12" s="832" t="s">
        <v>576</v>
      </c>
      <c r="C12" s="835" t="s">
        <v>590</v>
      </c>
      <c r="D12" s="863" t="s">
        <v>591</v>
      </c>
      <c r="E12" s="835" t="s">
        <v>2296</v>
      </c>
      <c r="F12" s="863" t="s">
        <v>2297</v>
      </c>
      <c r="G12" s="835" t="s">
        <v>2306</v>
      </c>
      <c r="H12" s="835" t="s">
        <v>2307</v>
      </c>
      <c r="I12" s="849">
        <v>0.4699999988079071</v>
      </c>
      <c r="J12" s="849">
        <v>400</v>
      </c>
      <c r="K12" s="850">
        <v>188</v>
      </c>
    </row>
    <row r="13" spans="1:11" ht="14.4" customHeight="1" x14ac:dyDescent="0.3">
      <c r="A13" s="831" t="s">
        <v>575</v>
      </c>
      <c r="B13" s="832" t="s">
        <v>576</v>
      </c>
      <c r="C13" s="835" t="s">
        <v>590</v>
      </c>
      <c r="D13" s="863" t="s">
        <v>591</v>
      </c>
      <c r="E13" s="835" t="s">
        <v>2296</v>
      </c>
      <c r="F13" s="863" t="s">
        <v>2297</v>
      </c>
      <c r="G13" s="835" t="s">
        <v>2308</v>
      </c>
      <c r="H13" s="835" t="s">
        <v>2309</v>
      </c>
      <c r="I13" s="849">
        <v>1.1799999475479126</v>
      </c>
      <c r="J13" s="849">
        <v>1000</v>
      </c>
      <c r="K13" s="850">
        <v>1180</v>
      </c>
    </row>
    <row r="14" spans="1:11" ht="14.4" customHeight="1" x14ac:dyDescent="0.3">
      <c r="A14" s="831" t="s">
        <v>575</v>
      </c>
      <c r="B14" s="832" t="s">
        <v>576</v>
      </c>
      <c r="C14" s="835" t="s">
        <v>590</v>
      </c>
      <c r="D14" s="863" t="s">
        <v>591</v>
      </c>
      <c r="E14" s="835" t="s">
        <v>2296</v>
      </c>
      <c r="F14" s="863" t="s">
        <v>2297</v>
      </c>
      <c r="G14" s="835" t="s">
        <v>2310</v>
      </c>
      <c r="H14" s="835" t="s">
        <v>2311</v>
      </c>
      <c r="I14" s="849">
        <v>0.43999999761581421</v>
      </c>
      <c r="J14" s="849">
        <v>400</v>
      </c>
      <c r="K14" s="850">
        <v>176</v>
      </c>
    </row>
    <row r="15" spans="1:11" ht="14.4" customHeight="1" x14ac:dyDescent="0.3">
      <c r="A15" s="831" t="s">
        <v>575</v>
      </c>
      <c r="B15" s="832" t="s">
        <v>576</v>
      </c>
      <c r="C15" s="835" t="s">
        <v>590</v>
      </c>
      <c r="D15" s="863" t="s">
        <v>591</v>
      </c>
      <c r="E15" s="835" t="s">
        <v>2296</v>
      </c>
      <c r="F15" s="863" t="s">
        <v>2297</v>
      </c>
      <c r="G15" s="835" t="s">
        <v>2312</v>
      </c>
      <c r="H15" s="835" t="s">
        <v>2313</v>
      </c>
      <c r="I15" s="849">
        <v>428.14999389648437</v>
      </c>
      <c r="J15" s="849">
        <v>1</v>
      </c>
      <c r="K15" s="850">
        <v>428.14999389648437</v>
      </c>
    </row>
    <row r="16" spans="1:11" ht="14.4" customHeight="1" x14ac:dyDescent="0.3">
      <c r="A16" s="831" t="s">
        <v>575</v>
      </c>
      <c r="B16" s="832" t="s">
        <v>576</v>
      </c>
      <c r="C16" s="835" t="s">
        <v>590</v>
      </c>
      <c r="D16" s="863" t="s">
        <v>591</v>
      </c>
      <c r="E16" s="835" t="s">
        <v>2296</v>
      </c>
      <c r="F16" s="863" t="s">
        <v>2297</v>
      </c>
      <c r="G16" s="835" t="s">
        <v>2314</v>
      </c>
      <c r="H16" s="835" t="s">
        <v>2315</v>
      </c>
      <c r="I16" s="849">
        <v>6.320000171661377</v>
      </c>
      <c r="J16" s="849">
        <v>300</v>
      </c>
      <c r="K16" s="850">
        <v>1896</v>
      </c>
    </row>
    <row r="17" spans="1:11" ht="14.4" customHeight="1" x14ac:dyDescent="0.3">
      <c r="A17" s="831" t="s">
        <v>575</v>
      </c>
      <c r="B17" s="832" t="s">
        <v>576</v>
      </c>
      <c r="C17" s="835" t="s">
        <v>590</v>
      </c>
      <c r="D17" s="863" t="s">
        <v>591</v>
      </c>
      <c r="E17" s="835" t="s">
        <v>2296</v>
      </c>
      <c r="F17" s="863" t="s">
        <v>2297</v>
      </c>
      <c r="G17" s="835" t="s">
        <v>2316</v>
      </c>
      <c r="H17" s="835" t="s">
        <v>2317</v>
      </c>
      <c r="I17" s="849">
        <v>63.590000152587891</v>
      </c>
      <c r="J17" s="849">
        <v>10</v>
      </c>
      <c r="K17" s="850">
        <v>635.9000244140625</v>
      </c>
    </row>
    <row r="18" spans="1:11" ht="14.4" customHeight="1" x14ac:dyDescent="0.3">
      <c r="A18" s="831" t="s">
        <v>575</v>
      </c>
      <c r="B18" s="832" t="s">
        <v>576</v>
      </c>
      <c r="C18" s="835" t="s">
        <v>590</v>
      </c>
      <c r="D18" s="863" t="s">
        <v>591</v>
      </c>
      <c r="E18" s="835" t="s">
        <v>2296</v>
      </c>
      <c r="F18" s="863" t="s">
        <v>2297</v>
      </c>
      <c r="G18" s="835" t="s">
        <v>2318</v>
      </c>
      <c r="H18" s="835" t="s">
        <v>2319</v>
      </c>
      <c r="I18" s="849">
        <v>84.629997253417969</v>
      </c>
      <c r="J18" s="849">
        <v>10</v>
      </c>
      <c r="K18" s="850">
        <v>846.30999755859375</v>
      </c>
    </row>
    <row r="19" spans="1:11" ht="14.4" customHeight="1" x14ac:dyDescent="0.3">
      <c r="A19" s="831" t="s">
        <v>575</v>
      </c>
      <c r="B19" s="832" t="s">
        <v>576</v>
      </c>
      <c r="C19" s="835" t="s">
        <v>590</v>
      </c>
      <c r="D19" s="863" t="s">
        <v>591</v>
      </c>
      <c r="E19" s="835" t="s">
        <v>2296</v>
      </c>
      <c r="F19" s="863" t="s">
        <v>2297</v>
      </c>
      <c r="G19" s="835" t="s">
        <v>2320</v>
      </c>
      <c r="H19" s="835" t="s">
        <v>2321</v>
      </c>
      <c r="I19" s="849">
        <v>22.149999618530273</v>
      </c>
      <c r="J19" s="849">
        <v>100</v>
      </c>
      <c r="K19" s="850">
        <v>2215</v>
      </c>
    </row>
    <row r="20" spans="1:11" ht="14.4" customHeight="1" x14ac:dyDescent="0.3">
      <c r="A20" s="831" t="s">
        <v>575</v>
      </c>
      <c r="B20" s="832" t="s">
        <v>576</v>
      </c>
      <c r="C20" s="835" t="s">
        <v>590</v>
      </c>
      <c r="D20" s="863" t="s">
        <v>591</v>
      </c>
      <c r="E20" s="835" t="s">
        <v>2296</v>
      </c>
      <c r="F20" s="863" t="s">
        <v>2297</v>
      </c>
      <c r="G20" s="835" t="s">
        <v>2322</v>
      </c>
      <c r="H20" s="835" t="s">
        <v>2323</v>
      </c>
      <c r="I20" s="849">
        <v>30.170000076293945</v>
      </c>
      <c r="J20" s="849">
        <v>50</v>
      </c>
      <c r="K20" s="850">
        <v>1508.5</v>
      </c>
    </row>
    <row r="21" spans="1:11" ht="14.4" customHeight="1" x14ac:dyDescent="0.3">
      <c r="A21" s="831" t="s">
        <v>575</v>
      </c>
      <c r="B21" s="832" t="s">
        <v>576</v>
      </c>
      <c r="C21" s="835" t="s">
        <v>590</v>
      </c>
      <c r="D21" s="863" t="s">
        <v>591</v>
      </c>
      <c r="E21" s="835" t="s">
        <v>2296</v>
      </c>
      <c r="F21" s="863" t="s">
        <v>2297</v>
      </c>
      <c r="G21" s="835" t="s">
        <v>2324</v>
      </c>
      <c r="H21" s="835" t="s">
        <v>2325</v>
      </c>
      <c r="I21" s="849">
        <v>18.75</v>
      </c>
      <c r="J21" s="849">
        <v>20</v>
      </c>
      <c r="K21" s="850">
        <v>375.05999755859375</v>
      </c>
    </row>
    <row r="22" spans="1:11" ht="14.4" customHeight="1" x14ac:dyDescent="0.3">
      <c r="A22" s="831" t="s">
        <v>575</v>
      </c>
      <c r="B22" s="832" t="s">
        <v>576</v>
      </c>
      <c r="C22" s="835" t="s">
        <v>590</v>
      </c>
      <c r="D22" s="863" t="s">
        <v>591</v>
      </c>
      <c r="E22" s="835" t="s">
        <v>2296</v>
      </c>
      <c r="F22" s="863" t="s">
        <v>2297</v>
      </c>
      <c r="G22" s="835" t="s">
        <v>2326</v>
      </c>
      <c r="H22" s="835" t="s">
        <v>2327</v>
      </c>
      <c r="I22" s="849">
        <v>131.10000610351562</v>
      </c>
      <c r="J22" s="849">
        <v>2</v>
      </c>
      <c r="K22" s="850">
        <v>262.20001220703125</v>
      </c>
    </row>
    <row r="23" spans="1:11" ht="14.4" customHeight="1" x14ac:dyDescent="0.3">
      <c r="A23" s="831" t="s">
        <v>575</v>
      </c>
      <c r="B23" s="832" t="s">
        <v>576</v>
      </c>
      <c r="C23" s="835" t="s">
        <v>590</v>
      </c>
      <c r="D23" s="863" t="s">
        <v>591</v>
      </c>
      <c r="E23" s="835" t="s">
        <v>2296</v>
      </c>
      <c r="F23" s="863" t="s">
        <v>2297</v>
      </c>
      <c r="G23" s="835" t="s">
        <v>2328</v>
      </c>
      <c r="H23" s="835" t="s">
        <v>2329</v>
      </c>
      <c r="I23" s="849">
        <v>1.3799999952316284</v>
      </c>
      <c r="J23" s="849">
        <v>150</v>
      </c>
      <c r="K23" s="850">
        <v>207</v>
      </c>
    </row>
    <row r="24" spans="1:11" ht="14.4" customHeight="1" x14ac:dyDescent="0.3">
      <c r="A24" s="831" t="s">
        <v>575</v>
      </c>
      <c r="B24" s="832" t="s">
        <v>576</v>
      </c>
      <c r="C24" s="835" t="s">
        <v>590</v>
      </c>
      <c r="D24" s="863" t="s">
        <v>591</v>
      </c>
      <c r="E24" s="835" t="s">
        <v>2296</v>
      </c>
      <c r="F24" s="863" t="s">
        <v>2297</v>
      </c>
      <c r="G24" s="835" t="s">
        <v>2330</v>
      </c>
      <c r="H24" s="835" t="s">
        <v>2331</v>
      </c>
      <c r="I24" s="849">
        <v>2.059999942779541</v>
      </c>
      <c r="J24" s="849">
        <v>400</v>
      </c>
      <c r="K24" s="850">
        <v>824</v>
      </c>
    </row>
    <row r="25" spans="1:11" ht="14.4" customHeight="1" x14ac:dyDescent="0.3">
      <c r="A25" s="831" t="s">
        <v>575</v>
      </c>
      <c r="B25" s="832" t="s">
        <v>576</v>
      </c>
      <c r="C25" s="835" t="s">
        <v>590</v>
      </c>
      <c r="D25" s="863" t="s">
        <v>591</v>
      </c>
      <c r="E25" s="835" t="s">
        <v>2296</v>
      </c>
      <c r="F25" s="863" t="s">
        <v>2297</v>
      </c>
      <c r="G25" s="835" t="s">
        <v>2332</v>
      </c>
      <c r="H25" s="835" t="s">
        <v>2333</v>
      </c>
      <c r="I25" s="849">
        <v>3.3599998950958252</v>
      </c>
      <c r="J25" s="849">
        <v>400</v>
      </c>
      <c r="K25" s="850">
        <v>1344</v>
      </c>
    </row>
    <row r="26" spans="1:11" ht="14.4" customHeight="1" x14ac:dyDescent="0.3">
      <c r="A26" s="831" t="s">
        <v>575</v>
      </c>
      <c r="B26" s="832" t="s">
        <v>576</v>
      </c>
      <c r="C26" s="835" t="s">
        <v>590</v>
      </c>
      <c r="D26" s="863" t="s">
        <v>591</v>
      </c>
      <c r="E26" s="835" t="s">
        <v>2296</v>
      </c>
      <c r="F26" s="863" t="s">
        <v>2297</v>
      </c>
      <c r="G26" s="835" t="s">
        <v>2334</v>
      </c>
      <c r="H26" s="835" t="s">
        <v>2335</v>
      </c>
      <c r="I26" s="849">
        <v>5.8600001335144043</v>
      </c>
      <c r="J26" s="849">
        <v>400</v>
      </c>
      <c r="K26" s="850">
        <v>2350.1300048828125</v>
      </c>
    </row>
    <row r="27" spans="1:11" ht="14.4" customHeight="1" x14ac:dyDescent="0.3">
      <c r="A27" s="831" t="s">
        <v>575</v>
      </c>
      <c r="B27" s="832" t="s">
        <v>576</v>
      </c>
      <c r="C27" s="835" t="s">
        <v>590</v>
      </c>
      <c r="D27" s="863" t="s">
        <v>591</v>
      </c>
      <c r="E27" s="835" t="s">
        <v>2296</v>
      </c>
      <c r="F27" s="863" t="s">
        <v>2297</v>
      </c>
      <c r="G27" s="835" t="s">
        <v>2336</v>
      </c>
      <c r="H27" s="835" t="s">
        <v>2337</v>
      </c>
      <c r="I27" s="849">
        <v>98.379997253417969</v>
      </c>
      <c r="J27" s="849">
        <v>5</v>
      </c>
      <c r="K27" s="850">
        <v>491.89999389648437</v>
      </c>
    </row>
    <row r="28" spans="1:11" ht="14.4" customHeight="1" x14ac:dyDescent="0.3">
      <c r="A28" s="831" t="s">
        <v>575</v>
      </c>
      <c r="B28" s="832" t="s">
        <v>576</v>
      </c>
      <c r="C28" s="835" t="s">
        <v>590</v>
      </c>
      <c r="D28" s="863" t="s">
        <v>591</v>
      </c>
      <c r="E28" s="835" t="s">
        <v>2296</v>
      </c>
      <c r="F28" s="863" t="s">
        <v>2297</v>
      </c>
      <c r="G28" s="835" t="s">
        <v>2338</v>
      </c>
      <c r="H28" s="835" t="s">
        <v>2339</v>
      </c>
      <c r="I28" s="849">
        <v>0.37999999523162842</v>
      </c>
      <c r="J28" s="849">
        <v>200</v>
      </c>
      <c r="K28" s="850">
        <v>76</v>
      </c>
    </row>
    <row r="29" spans="1:11" ht="14.4" customHeight="1" x14ac:dyDescent="0.3">
      <c r="A29" s="831" t="s">
        <v>575</v>
      </c>
      <c r="B29" s="832" t="s">
        <v>576</v>
      </c>
      <c r="C29" s="835" t="s">
        <v>590</v>
      </c>
      <c r="D29" s="863" t="s">
        <v>591</v>
      </c>
      <c r="E29" s="835" t="s">
        <v>2296</v>
      </c>
      <c r="F29" s="863" t="s">
        <v>2297</v>
      </c>
      <c r="G29" s="835" t="s">
        <v>2340</v>
      </c>
      <c r="H29" s="835" t="s">
        <v>2341</v>
      </c>
      <c r="I29" s="849">
        <v>111.31999969482422</v>
      </c>
      <c r="J29" s="849">
        <v>48</v>
      </c>
      <c r="K29" s="850">
        <v>5343.35986328125</v>
      </c>
    </row>
    <row r="30" spans="1:11" ht="14.4" customHeight="1" x14ac:dyDescent="0.3">
      <c r="A30" s="831" t="s">
        <v>575</v>
      </c>
      <c r="B30" s="832" t="s">
        <v>576</v>
      </c>
      <c r="C30" s="835" t="s">
        <v>590</v>
      </c>
      <c r="D30" s="863" t="s">
        <v>591</v>
      </c>
      <c r="E30" s="835" t="s">
        <v>2296</v>
      </c>
      <c r="F30" s="863" t="s">
        <v>2297</v>
      </c>
      <c r="G30" s="835" t="s">
        <v>2342</v>
      </c>
      <c r="H30" s="835" t="s">
        <v>2343</v>
      </c>
      <c r="I30" s="849">
        <v>2.5099999904632568</v>
      </c>
      <c r="J30" s="849">
        <v>40</v>
      </c>
      <c r="K30" s="850">
        <v>100.40000152587891</v>
      </c>
    </row>
    <row r="31" spans="1:11" ht="14.4" customHeight="1" x14ac:dyDescent="0.3">
      <c r="A31" s="831" t="s">
        <v>575</v>
      </c>
      <c r="B31" s="832" t="s">
        <v>576</v>
      </c>
      <c r="C31" s="835" t="s">
        <v>590</v>
      </c>
      <c r="D31" s="863" t="s">
        <v>591</v>
      </c>
      <c r="E31" s="835" t="s">
        <v>2296</v>
      </c>
      <c r="F31" s="863" t="s">
        <v>2297</v>
      </c>
      <c r="G31" s="835" t="s">
        <v>2344</v>
      </c>
      <c r="H31" s="835" t="s">
        <v>2345</v>
      </c>
      <c r="I31" s="849">
        <v>3.9700000286102295</v>
      </c>
      <c r="J31" s="849">
        <v>40</v>
      </c>
      <c r="K31" s="850">
        <v>158.80000305175781</v>
      </c>
    </row>
    <row r="32" spans="1:11" ht="14.4" customHeight="1" x14ac:dyDescent="0.3">
      <c r="A32" s="831" t="s">
        <v>575</v>
      </c>
      <c r="B32" s="832" t="s">
        <v>576</v>
      </c>
      <c r="C32" s="835" t="s">
        <v>590</v>
      </c>
      <c r="D32" s="863" t="s">
        <v>591</v>
      </c>
      <c r="E32" s="835" t="s">
        <v>2296</v>
      </c>
      <c r="F32" s="863" t="s">
        <v>2297</v>
      </c>
      <c r="G32" s="835" t="s">
        <v>2346</v>
      </c>
      <c r="H32" s="835" t="s">
        <v>2347</v>
      </c>
      <c r="I32" s="849">
        <v>1490.4000244140625</v>
      </c>
      <c r="J32" s="849">
        <v>4</v>
      </c>
      <c r="K32" s="850">
        <v>5961.60009765625</v>
      </c>
    </row>
    <row r="33" spans="1:11" ht="14.4" customHeight="1" x14ac:dyDescent="0.3">
      <c r="A33" s="831" t="s">
        <v>575</v>
      </c>
      <c r="B33" s="832" t="s">
        <v>576</v>
      </c>
      <c r="C33" s="835" t="s">
        <v>590</v>
      </c>
      <c r="D33" s="863" t="s">
        <v>591</v>
      </c>
      <c r="E33" s="835" t="s">
        <v>2296</v>
      </c>
      <c r="F33" s="863" t="s">
        <v>2297</v>
      </c>
      <c r="G33" s="835" t="s">
        <v>2348</v>
      </c>
      <c r="H33" s="835" t="s">
        <v>2349</v>
      </c>
      <c r="I33" s="849">
        <v>67.319999694824219</v>
      </c>
      <c r="J33" s="849">
        <v>70</v>
      </c>
      <c r="K33" s="850">
        <v>4712.47021484375</v>
      </c>
    </row>
    <row r="34" spans="1:11" ht="14.4" customHeight="1" x14ac:dyDescent="0.3">
      <c r="A34" s="831" t="s">
        <v>575</v>
      </c>
      <c r="B34" s="832" t="s">
        <v>576</v>
      </c>
      <c r="C34" s="835" t="s">
        <v>590</v>
      </c>
      <c r="D34" s="863" t="s">
        <v>591</v>
      </c>
      <c r="E34" s="835" t="s">
        <v>2296</v>
      </c>
      <c r="F34" s="863" t="s">
        <v>2297</v>
      </c>
      <c r="G34" s="835" t="s">
        <v>2350</v>
      </c>
      <c r="H34" s="835" t="s">
        <v>2351</v>
      </c>
      <c r="I34" s="849">
        <v>0.5</v>
      </c>
      <c r="J34" s="849">
        <v>200</v>
      </c>
      <c r="K34" s="850">
        <v>100</v>
      </c>
    </row>
    <row r="35" spans="1:11" ht="14.4" customHeight="1" x14ac:dyDescent="0.3">
      <c r="A35" s="831" t="s">
        <v>575</v>
      </c>
      <c r="B35" s="832" t="s">
        <v>576</v>
      </c>
      <c r="C35" s="835" t="s">
        <v>590</v>
      </c>
      <c r="D35" s="863" t="s">
        <v>591</v>
      </c>
      <c r="E35" s="835" t="s">
        <v>2296</v>
      </c>
      <c r="F35" s="863" t="s">
        <v>2297</v>
      </c>
      <c r="G35" s="835" t="s">
        <v>2352</v>
      </c>
      <c r="H35" s="835" t="s">
        <v>2353</v>
      </c>
      <c r="I35" s="849">
        <v>0.67000001668930054</v>
      </c>
      <c r="J35" s="849">
        <v>1000</v>
      </c>
      <c r="K35" s="850">
        <v>670</v>
      </c>
    </row>
    <row r="36" spans="1:11" ht="14.4" customHeight="1" x14ac:dyDescent="0.3">
      <c r="A36" s="831" t="s">
        <v>575</v>
      </c>
      <c r="B36" s="832" t="s">
        <v>576</v>
      </c>
      <c r="C36" s="835" t="s">
        <v>590</v>
      </c>
      <c r="D36" s="863" t="s">
        <v>591</v>
      </c>
      <c r="E36" s="835" t="s">
        <v>2296</v>
      </c>
      <c r="F36" s="863" t="s">
        <v>2297</v>
      </c>
      <c r="G36" s="835" t="s">
        <v>2354</v>
      </c>
      <c r="H36" s="835" t="s">
        <v>2355</v>
      </c>
      <c r="I36" s="849">
        <v>29.329999923706055</v>
      </c>
      <c r="J36" s="849">
        <v>3</v>
      </c>
      <c r="K36" s="850">
        <v>87.989997863769531</v>
      </c>
    </row>
    <row r="37" spans="1:11" ht="14.4" customHeight="1" x14ac:dyDescent="0.3">
      <c r="A37" s="831" t="s">
        <v>575</v>
      </c>
      <c r="B37" s="832" t="s">
        <v>576</v>
      </c>
      <c r="C37" s="835" t="s">
        <v>590</v>
      </c>
      <c r="D37" s="863" t="s">
        <v>591</v>
      </c>
      <c r="E37" s="835" t="s">
        <v>2296</v>
      </c>
      <c r="F37" s="863" t="s">
        <v>2297</v>
      </c>
      <c r="G37" s="835" t="s">
        <v>2356</v>
      </c>
      <c r="H37" s="835" t="s">
        <v>2357</v>
      </c>
      <c r="I37" s="849">
        <v>28.736666361490887</v>
      </c>
      <c r="J37" s="849">
        <v>44</v>
      </c>
      <c r="K37" s="850">
        <v>1264.4599914550781</v>
      </c>
    </row>
    <row r="38" spans="1:11" ht="14.4" customHeight="1" x14ac:dyDescent="0.3">
      <c r="A38" s="831" t="s">
        <v>575</v>
      </c>
      <c r="B38" s="832" t="s">
        <v>576</v>
      </c>
      <c r="C38" s="835" t="s">
        <v>590</v>
      </c>
      <c r="D38" s="863" t="s">
        <v>591</v>
      </c>
      <c r="E38" s="835" t="s">
        <v>2296</v>
      </c>
      <c r="F38" s="863" t="s">
        <v>2297</v>
      </c>
      <c r="G38" s="835" t="s">
        <v>2358</v>
      </c>
      <c r="H38" s="835" t="s">
        <v>2359</v>
      </c>
      <c r="I38" s="849">
        <v>260.29998779296875</v>
      </c>
      <c r="J38" s="849">
        <v>2</v>
      </c>
      <c r="K38" s="850">
        <v>520.5999755859375</v>
      </c>
    </row>
    <row r="39" spans="1:11" ht="14.4" customHeight="1" x14ac:dyDescent="0.3">
      <c r="A39" s="831" t="s">
        <v>575</v>
      </c>
      <c r="B39" s="832" t="s">
        <v>576</v>
      </c>
      <c r="C39" s="835" t="s">
        <v>590</v>
      </c>
      <c r="D39" s="863" t="s">
        <v>591</v>
      </c>
      <c r="E39" s="835" t="s">
        <v>2360</v>
      </c>
      <c r="F39" s="863" t="s">
        <v>2361</v>
      </c>
      <c r="G39" s="835" t="s">
        <v>2362</v>
      </c>
      <c r="H39" s="835" t="s">
        <v>2363</v>
      </c>
      <c r="I39" s="849">
        <v>2.0399999618530273</v>
      </c>
      <c r="J39" s="849">
        <v>400</v>
      </c>
      <c r="K39" s="850">
        <v>816</v>
      </c>
    </row>
    <row r="40" spans="1:11" ht="14.4" customHeight="1" x14ac:dyDescent="0.3">
      <c r="A40" s="831" t="s">
        <v>575</v>
      </c>
      <c r="B40" s="832" t="s">
        <v>576</v>
      </c>
      <c r="C40" s="835" t="s">
        <v>590</v>
      </c>
      <c r="D40" s="863" t="s">
        <v>591</v>
      </c>
      <c r="E40" s="835" t="s">
        <v>2360</v>
      </c>
      <c r="F40" s="863" t="s">
        <v>2361</v>
      </c>
      <c r="G40" s="835" t="s">
        <v>2364</v>
      </c>
      <c r="H40" s="835" t="s">
        <v>2365</v>
      </c>
      <c r="I40" s="849">
        <v>47.189998626708984</v>
      </c>
      <c r="J40" s="849">
        <v>20</v>
      </c>
      <c r="K40" s="850">
        <v>943.79998779296875</v>
      </c>
    </row>
    <row r="41" spans="1:11" ht="14.4" customHeight="1" x14ac:dyDescent="0.3">
      <c r="A41" s="831" t="s">
        <v>575</v>
      </c>
      <c r="B41" s="832" t="s">
        <v>576</v>
      </c>
      <c r="C41" s="835" t="s">
        <v>590</v>
      </c>
      <c r="D41" s="863" t="s">
        <v>591</v>
      </c>
      <c r="E41" s="835" t="s">
        <v>2360</v>
      </c>
      <c r="F41" s="863" t="s">
        <v>2361</v>
      </c>
      <c r="G41" s="835" t="s">
        <v>2366</v>
      </c>
      <c r="H41" s="835" t="s">
        <v>2367</v>
      </c>
      <c r="I41" s="849">
        <v>2.9050000905990601</v>
      </c>
      <c r="J41" s="849">
        <v>500</v>
      </c>
      <c r="K41" s="850">
        <v>1452</v>
      </c>
    </row>
    <row r="42" spans="1:11" ht="14.4" customHeight="1" x14ac:dyDescent="0.3">
      <c r="A42" s="831" t="s">
        <v>575</v>
      </c>
      <c r="B42" s="832" t="s">
        <v>576</v>
      </c>
      <c r="C42" s="835" t="s">
        <v>590</v>
      </c>
      <c r="D42" s="863" t="s">
        <v>591</v>
      </c>
      <c r="E42" s="835" t="s">
        <v>2360</v>
      </c>
      <c r="F42" s="863" t="s">
        <v>2361</v>
      </c>
      <c r="G42" s="835" t="s">
        <v>2368</v>
      </c>
      <c r="H42" s="835" t="s">
        <v>2369</v>
      </c>
      <c r="I42" s="849">
        <v>9.9999997764825821E-3</v>
      </c>
      <c r="J42" s="849">
        <v>100</v>
      </c>
      <c r="K42" s="850">
        <v>1</v>
      </c>
    </row>
    <row r="43" spans="1:11" ht="14.4" customHeight="1" x14ac:dyDescent="0.3">
      <c r="A43" s="831" t="s">
        <v>575</v>
      </c>
      <c r="B43" s="832" t="s">
        <v>576</v>
      </c>
      <c r="C43" s="835" t="s">
        <v>590</v>
      </c>
      <c r="D43" s="863" t="s">
        <v>591</v>
      </c>
      <c r="E43" s="835" t="s">
        <v>2360</v>
      </c>
      <c r="F43" s="863" t="s">
        <v>2361</v>
      </c>
      <c r="G43" s="835" t="s">
        <v>2370</v>
      </c>
      <c r="H43" s="835" t="s">
        <v>2371</v>
      </c>
      <c r="I43" s="849">
        <v>1815</v>
      </c>
      <c r="J43" s="849">
        <v>5</v>
      </c>
      <c r="K43" s="850">
        <v>9075</v>
      </c>
    </row>
    <row r="44" spans="1:11" ht="14.4" customHeight="1" x14ac:dyDescent="0.3">
      <c r="A44" s="831" t="s">
        <v>575</v>
      </c>
      <c r="B44" s="832" t="s">
        <v>576</v>
      </c>
      <c r="C44" s="835" t="s">
        <v>590</v>
      </c>
      <c r="D44" s="863" t="s">
        <v>591</v>
      </c>
      <c r="E44" s="835" t="s">
        <v>2360</v>
      </c>
      <c r="F44" s="863" t="s">
        <v>2361</v>
      </c>
      <c r="G44" s="835" t="s">
        <v>2372</v>
      </c>
      <c r="H44" s="835" t="s">
        <v>2373</v>
      </c>
      <c r="I44" s="849">
        <v>4.5000001589457197</v>
      </c>
      <c r="J44" s="849">
        <v>2100</v>
      </c>
      <c r="K44" s="850">
        <v>9402.56005859375</v>
      </c>
    </row>
    <row r="45" spans="1:11" ht="14.4" customHeight="1" x14ac:dyDescent="0.3">
      <c r="A45" s="831" t="s">
        <v>575</v>
      </c>
      <c r="B45" s="832" t="s">
        <v>576</v>
      </c>
      <c r="C45" s="835" t="s">
        <v>590</v>
      </c>
      <c r="D45" s="863" t="s">
        <v>591</v>
      </c>
      <c r="E45" s="835" t="s">
        <v>2360</v>
      </c>
      <c r="F45" s="863" t="s">
        <v>2361</v>
      </c>
      <c r="G45" s="835" t="s">
        <v>2374</v>
      </c>
      <c r="H45" s="835" t="s">
        <v>2375</v>
      </c>
      <c r="I45" s="849">
        <v>11.140000343322754</v>
      </c>
      <c r="J45" s="849">
        <v>200</v>
      </c>
      <c r="K45" s="850">
        <v>2228</v>
      </c>
    </row>
    <row r="46" spans="1:11" ht="14.4" customHeight="1" x14ac:dyDescent="0.3">
      <c r="A46" s="831" t="s">
        <v>575</v>
      </c>
      <c r="B46" s="832" t="s">
        <v>576</v>
      </c>
      <c r="C46" s="835" t="s">
        <v>590</v>
      </c>
      <c r="D46" s="863" t="s">
        <v>591</v>
      </c>
      <c r="E46" s="835" t="s">
        <v>2360</v>
      </c>
      <c r="F46" s="863" t="s">
        <v>2361</v>
      </c>
      <c r="G46" s="835" t="s">
        <v>2376</v>
      </c>
      <c r="H46" s="835" t="s">
        <v>2377</v>
      </c>
      <c r="I46" s="849">
        <v>27.840000152587891</v>
      </c>
      <c r="J46" s="849">
        <v>50</v>
      </c>
      <c r="K46" s="850">
        <v>1392.1099853515625</v>
      </c>
    </row>
    <row r="47" spans="1:11" ht="14.4" customHeight="1" x14ac:dyDescent="0.3">
      <c r="A47" s="831" t="s">
        <v>575</v>
      </c>
      <c r="B47" s="832" t="s">
        <v>576</v>
      </c>
      <c r="C47" s="835" t="s">
        <v>590</v>
      </c>
      <c r="D47" s="863" t="s">
        <v>591</v>
      </c>
      <c r="E47" s="835" t="s">
        <v>2360</v>
      </c>
      <c r="F47" s="863" t="s">
        <v>2361</v>
      </c>
      <c r="G47" s="835" t="s">
        <v>2378</v>
      </c>
      <c r="H47" s="835" t="s">
        <v>2379</v>
      </c>
      <c r="I47" s="849">
        <v>5.4499998092651367</v>
      </c>
      <c r="J47" s="849">
        <v>600</v>
      </c>
      <c r="K47" s="850">
        <v>3270</v>
      </c>
    </row>
    <row r="48" spans="1:11" ht="14.4" customHeight="1" x14ac:dyDescent="0.3">
      <c r="A48" s="831" t="s">
        <v>575</v>
      </c>
      <c r="B48" s="832" t="s">
        <v>576</v>
      </c>
      <c r="C48" s="835" t="s">
        <v>590</v>
      </c>
      <c r="D48" s="863" t="s">
        <v>591</v>
      </c>
      <c r="E48" s="835" t="s">
        <v>2360</v>
      </c>
      <c r="F48" s="863" t="s">
        <v>2361</v>
      </c>
      <c r="G48" s="835" t="s">
        <v>2380</v>
      </c>
      <c r="H48" s="835" t="s">
        <v>2381</v>
      </c>
      <c r="I48" s="849">
        <v>26.010000228881836</v>
      </c>
      <c r="J48" s="849">
        <v>100</v>
      </c>
      <c r="K48" s="850">
        <v>2601.1298828125</v>
      </c>
    </row>
    <row r="49" spans="1:11" ht="14.4" customHeight="1" x14ac:dyDescent="0.3">
      <c r="A49" s="831" t="s">
        <v>575</v>
      </c>
      <c r="B49" s="832" t="s">
        <v>576</v>
      </c>
      <c r="C49" s="835" t="s">
        <v>590</v>
      </c>
      <c r="D49" s="863" t="s">
        <v>591</v>
      </c>
      <c r="E49" s="835" t="s">
        <v>2360</v>
      </c>
      <c r="F49" s="863" t="s">
        <v>2361</v>
      </c>
      <c r="G49" s="835" t="s">
        <v>2382</v>
      </c>
      <c r="H49" s="835" t="s">
        <v>2383</v>
      </c>
      <c r="I49" s="849">
        <v>21.899999618530273</v>
      </c>
      <c r="J49" s="849">
        <v>50</v>
      </c>
      <c r="K49" s="850">
        <v>1095.050048828125</v>
      </c>
    </row>
    <row r="50" spans="1:11" ht="14.4" customHeight="1" x14ac:dyDescent="0.3">
      <c r="A50" s="831" t="s">
        <v>575</v>
      </c>
      <c r="B50" s="832" t="s">
        <v>576</v>
      </c>
      <c r="C50" s="835" t="s">
        <v>590</v>
      </c>
      <c r="D50" s="863" t="s">
        <v>591</v>
      </c>
      <c r="E50" s="835" t="s">
        <v>2360</v>
      </c>
      <c r="F50" s="863" t="s">
        <v>2361</v>
      </c>
      <c r="G50" s="835" t="s">
        <v>2384</v>
      </c>
      <c r="H50" s="835" t="s">
        <v>2385</v>
      </c>
      <c r="I50" s="849">
        <v>21.899999618530273</v>
      </c>
      <c r="J50" s="849">
        <v>100</v>
      </c>
      <c r="K50" s="850">
        <v>2190.10009765625</v>
      </c>
    </row>
    <row r="51" spans="1:11" ht="14.4" customHeight="1" x14ac:dyDescent="0.3">
      <c r="A51" s="831" t="s">
        <v>575</v>
      </c>
      <c r="B51" s="832" t="s">
        <v>576</v>
      </c>
      <c r="C51" s="835" t="s">
        <v>590</v>
      </c>
      <c r="D51" s="863" t="s">
        <v>591</v>
      </c>
      <c r="E51" s="835" t="s">
        <v>2360</v>
      </c>
      <c r="F51" s="863" t="s">
        <v>2361</v>
      </c>
      <c r="G51" s="835" t="s">
        <v>2386</v>
      </c>
      <c r="H51" s="835" t="s">
        <v>2387</v>
      </c>
      <c r="I51" s="849">
        <v>13.199999809265137</v>
      </c>
      <c r="J51" s="849">
        <v>10</v>
      </c>
      <c r="K51" s="850">
        <v>132</v>
      </c>
    </row>
    <row r="52" spans="1:11" ht="14.4" customHeight="1" x14ac:dyDescent="0.3">
      <c r="A52" s="831" t="s">
        <v>575</v>
      </c>
      <c r="B52" s="832" t="s">
        <v>576</v>
      </c>
      <c r="C52" s="835" t="s">
        <v>590</v>
      </c>
      <c r="D52" s="863" t="s">
        <v>591</v>
      </c>
      <c r="E52" s="835" t="s">
        <v>2360</v>
      </c>
      <c r="F52" s="863" t="s">
        <v>2361</v>
      </c>
      <c r="G52" s="835" t="s">
        <v>2388</v>
      </c>
      <c r="H52" s="835" t="s">
        <v>2389</v>
      </c>
      <c r="I52" s="849">
        <v>22.870000839233398</v>
      </c>
      <c r="J52" s="849">
        <v>12</v>
      </c>
      <c r="K52" s="850">
        <v>274.44000244140625</v>
      </c>
    </row>
    <row r="53" spans="1:11" ht="14.4" customHeight="1" x14ac:dyDescent="0.3">
      <c r="A53" s="831" t="s">
        <v>575</v>
      </c>
      <c r="B53" s="832" t="s">
        <v>576</v>
      </c>
      <c r="C53" s="835" t="s">
        <v>590</v>
      </c>
      <c r="D53" s="863" t="s">
        <v>591</v>
      </c>
      <c r="E53" s="835" t="s">
        <v>2360</v>
      </c>
      <c r="F53" s="863" t="s">
        <v>2361</v>
      </c>
      <c r="G53" s="835" t="s">
        <v>2390</v>
      </c>
      <c r="H53" s="835" t="s">
        <v>2391</v>
      </c>
      <c r="I53" s="849">
        <v>4.0250000953674316</v>
      </c>
      <c r="J53" s="849">
        <v>200</v>
      </c>
      <c r="K53" s="850">
        <v>805</v>
      </c>
    </row>
    <row r="54" spans="1:11" ht="14.4" customHeight="1" x14ac:dyDescent="0.3">
      <c r="A54" s="831" t="s">
        <v>575</v>
      </c>
      <c r="B54" s="832" t="s">
        <v>576</v>
      </c>
      <c r="C54" s="835" t="s">
        <v>590</v>
      </c>
      <c r="D54" s="863" t="s">
        <v>591</v>
      </c>
      <c r="E54" s="835" t="s">
        <v>2360</v>
      </c>
      <c r="F54" s="863" t="s">
        <v>2361</v>
      </c>
      <c r="G54" s="835" t="s">
        <v>2392</v>
      </c>
      <c r="H54" s="835" t="s">
        <v>2393</v>
      </c>
      <c r="I54" s="849">
        <v>9.4800000190734863</v>
      </c>
      <c r="J54" s="849">
        <v>300</v>
      </c>
      <c r="K54" s="850">
        <v>2840</v>
      </c>
    </row>
    <row r="55" spans="1:11" ht="14.4" customHeight="1" x14ac:dyDescent="0.3">
      <c r="A55" s="831" t="s">
        <v>575</v>
      </c>
      <c r="B55" s="832" t="s">
        <v>576</v>
      </c>
      <c r="C55" s="835" t="s">
        <v>590</v>
      </c>
      <c r="D55" s="863" t="s">
        <v>591</v>
      </c>
      <c r="E55" s="835" t="s">
        <v>2360</v>
      </c>
      <c r="F55" s="863" t="s">
        <v>2361</v>
      </c>
      <c r="G55" s="835" t="s">
        <v>2394</v>
      </c>
      <c r="H55" s="835" t="s">
        <v>2395</v>
      </c>
      <c r="I55" s="849">
        <v>4.929999828338623</v>
      </c>
      <c r="J55" s="849">
        <v>100</v>
      </c>
      <c r="K55" s="850">
        <v>493</v>
      </c>
    </row>
    <row r="56" spans="1:11" ht="14.4" customHeight="1" x14ac:dyDescent="0.3">
      <c r="A56" s="831" t="s">
        <v>575</v>
      </c>
      <c r="B56" s="832" t="s">
        <v>576</v>
      </c>
      <c r="C56" s="835" t="s">
        <v>590</v>
      </c>
      <c r="D56" s="863" t="s">
        <v>591</v>
      </c>
      <c r="E56" s="835" t="s">
        <v>2360</v>
      </c>
      <c r="F56" s="863" t="s">
        <v>2361</v>
      </c>
      <c r="G56" s="835" t="s">
        <v>2396</v>
      </c>
      <c r="H56" s="835" t="s">
        <v>2397</v>
      </c>
      <c r="I56" s="849">
        <v>61.060001373291016</v>
      </c>
      <c r="J56" s="849">
        <v>50</v>
      </c>
      <c r="K56" s="850">
        <v>3052.830078125</v>
      </c>
    </row>
    <row r="57" spans="1:11" ht="14.4" customHeight="1" x14ac:dyDescent="0.3">
      <c r="A57" s="831" t="s">
        <v>575</v>
      </c>
      <c r="B57" s="832" t="s">
        <v>576</v>
      </c>
      <c r="C57" s="835" t="s">
        <v>590</v>
      </c>
      <c r="D57" s="863" t="s">
        <v>591</v>
      </c>
      <c r="E57" s="835" t="s">
        <v>2360</v>
      </c>
      <c r="F57" s="863" t="s">
        <v>2361</v>
      </c>
      <c r="G57" s="835" t="s">
        <v>2398</v>
      </c>
      <c r="H57" s="835" t="s">
        <v>2399</v>
      </c>
      <c r="I57" s="849">
        <v>11.729999542236328</v>
      </c>
      <c r="J57" s="849">
        <v>20</v>
      </c>
      <c r="K57" s="850">
        <v>234.60000610351562</v>
      </c>
    </row>
    <row r="58" spans="1:11" ht="14.4" customHeight="1" x14ac:dyDescent="0.3">
      <c r="A58" s="831" t="s">
        <v>575</v>
      </c>
      <c r="B58" s="832" t="s">
        <v>576</v>
      </c>
      <c r="C58" s="835" t="s">
        <v>590</v>
      </c>
      <c r="D58" s="863" t="s">
        <v>591</v>
      </c>
      <c r="E58" s="835" t="s">
        <v>2360</v>
      </c>
      <c r="F58" s="863" t="s">
        <v>2361</v>
      </c>
      <c r="G58" s="835" t="s">
        <v>2400</v>
      </c>
      <c r="H58" s="835" t="s">
        <v>2401</v>
      </c>
      <c r="I58" s="849">
        <v>13.310000419616699</v>
      </c>
      <c r="J58" s="849">
        <v>40</v>
      </c>
      <c r="K58" s="850">
        <v>532.4000244140625</v>
      </c>
    </row>
    <row r="59" spans="1:11" ht="14.4" customHeight="1" x14ac:dyDescent="0.3">
      <c r="A59" s="831" t="s">
        <v>575</v>
      </c>
      <c r="B59" s="832" t="s">
        <v>576</v>
      </c>
      <c r="C59" s="835" t="s">
        <v>590</v>
      </c>
      <c r="D59" s="863" t="s">
        <v>591</v>
      </c>
      <c r="E59" s="835" t="s">
        <v>2360</v>
      </c>
      <c r="F59" s="863" t="s">
        <v>2361</v>
      </c>
      <c r="G59" s="835" t="s">
        <v>2402</v>
      </c>
      <c r="H59" s="835" t="s">
        <v>2403</v>
      </c>
      <c r="I59" s="849">
        <v>25.530000686645508</v>
      </c>
      <c r="J59" s="849">
        <v>20</v>
      </c>
      <c r="K59" s="850">
        <v>510.60000610351562</v>
      </c>
    </row>
    <row r="60" spans="1:11" ht="14.4" customHeight="1" x14ac:dyDescent="0.3">
      <c r="A60" s="831" t="s">
        <v>575</v>
      </c>
      <c r="B60" s="832" t="s">
        <v>576</v>
      </c>
      <c r="C60" s="835" t="s">
        <v>590</v>
      </c>
      <c r="D60" s="863" t="s">
        <v>591</v>
      </c>
      <c r="E60" s="835" t="s">
        <v>2360</v>
      </c>
      <c r="F60" s="863" t="s">
        <v>2361</v>
      </c>
      <c r="G60" s="835" t="s">
        <v>2404</v>
      </c>
      <c r="H60" s="835" t="s">
        <v>2405</v>
      </c>
      <c r="I60" s="849">
        <v>2.2899999618530273</v>
      </c>
      <c r="J60" s="849">
        <v>400</v>
      </c>
      <c r="K60" s="850">
        <v>916</v>
      </c>
    </row>
    <row r="61" spans="1:11" ht="14.4" customHeight="1" x14ac:dyDescent="0.3">
      <c r="A61" s="831" t="s">
        <v>575</v>
      </c>
      <c r="B61" s="832" t="s">
        <v>576</v>
      </c>
      <c r="C61" s="835" t="s">
        <v>590</v>
      </c>
      <c r="D61" s="863" t="s">
        <v>591</v>
      </c>
      <c r="E61" s="835" t="s">
        <v>2360</v>
      </c>
      <c r="F61" s="863" t="s">
        <v>2361</v>
      </c>
      <c r="G61" s="835" t="s">
        <v>2406</v>
      </c>
      <c r="H61" s="835" t="s">
        <v>2407</v>
      </c>
      <c r="I61" s="849">
        <v>206.33000183105469</v>
      </c>
      <c r="J61" s="849">
        <v>6</v>
      </c>
      <c r="K61" s="850">
        <v>1237.97998046875</v>
      </c>
    </row>
    <row r="62" spans="1:11" ht="14.4" customHeight="1" x14ac:dyDescent="0.3">
      <c r="A62" s="831" t="s">
        <v>575</v>
      </c>
      <c r="B62" s="832" t="s">
        <v>576</v>
      </c>
      <c r="C62" s="835" t="s">
        <v>590</v>
      </c>
      <c r="D62" s="863" t="s">
        <v>591</v>
      </c>
      <c r="E62" s="835" t="s">
        <v>2360</v>
      </c>
      <c r="F62" s="863" t="s">
        <v>2361</v>
      </c>
      <c r="G62" s="835" t="s">
        <v>2408</v>
      </c>
      <c r="H62" s="835" t="s">
        <v>2409</v>
      </c>
      <c r="I62" s="849">
        <v>9.1999998092651367</v>
      </c>
      <c r="J62" s="849">
        <v>2000</v>
      </c>
      <c r="K62" s="850">
        <v>18400</v>
      </c>
    </row>
    <row r="63" spans="1:11" ht="14.4" customHeight="1" x14ac:dyDescent="0.3">
      <c r="A63" s="831" t="s">
        <v>575</v>
      </c>
      <c r="B63" s="832" t="s">
        <v>576</v>
      </c>
      <c r="C63" s="835" t="s">
        <v>590</v>
      </c>
      <c r="D63" s="863" t="s">
        <v>591</v>
      </c>
      <c r="E63" s="835" t="s">
        <v>2360</v>
      </c>
      <c r="F63" s="863" t="s">
        <v>2361</v>
      </c>
      <c r="G63" s="835" t="s">
        <v>2410</v>
      </c>
      <c r="H63" s="835" t="s">
        <v>2411</v>
      </c>
      <c r="I63" s="849">
        <v>6.2899999618530273</v>
      </c>
      <c r="J63" s="849">
        <v>100</v>
      </c>
      <c r="K63" s="850">
        <v>629</v>
      </c>
    </row>
    <row r="64" spans="1:11" ht="14.4" customHeight="1" x14ac:dyDescent="0.3">
      <c r="A64" s="831" t="s">
        <v>575</v>
      </c>
      <c r="B64" s="832" t="s">
        <v>576</v>
      </c>
      <c r="C64" s="835" t="s">
        <v>590</v>
      </c>
      <c r="D64" s="863" t="s">
        <v>591</v>
      </c>
      <c r="E64" s="835" t="s">
        <v>2360</v>
      </c>
      <c r="F64" s="863" t="s">
        <v>2361</v>
      </c>
      <c r="G64" s="835" t="s">
        <v>2412</v>
      </c>
      <c r="H64" s="835" t="s">
        <v>2413</v>
      </c>
      <c r="I64" s="849">
        <v>20.690000534057617</v>
      </c>
      <c r="J64" s="849">
        <v>300</v>
      </c>
      <c r="K64" s="850">
        <v>6207.400146484375</v>
      </c>
    </row>
    <row r="65" spans="1:11" ht="14.4" customHeight="1" x14ac:dyDescent="0.3">
      <c r="A65" s="831" t="s">
        <v>575</v>
      </c>
      <c r="B65" s="832" t="s">
        <v>576</v>
      </c>
      <c r="C65" s="835" t="s">
        <v>590</v>
      </c>
      <c r="D65" s="863" t="s">
        <v>591</v>
      </c>
      <c r="E65" s="835" t="s">
        <v>2360</v>
      </c>
      <c r="F65" s="863" t="s">
        <v>2361</v>
      </c>
      <c r="G65" s="835" t="s">
        <v>2414</v>
      </c>
      <c r="H65" s="835" t="s">
        <v>2415</v>
      </c>
      <c r="I65" s="849">
        <v>197.57000732421875</v>
      </c>
      <c r="J65" s="849">
        <v>3</v>
      </c>
      <c r="K65" s="850">
        <v>592.71002197265625</v>
      </c>
    </row>
    <row r="66" spans="1:11" ht="14.4" customHeight="1" x14ac:dyDescent="0.3">
      <c r="A66" s="831" t="s">
        <v>575</v>
      </c>
      <c r="B66" s="832" t="s">
        <v>576</v>
      </c>
      <c r="C66" s="835" t="s">
        <v>590</v>
      </c>
      <c r="D66" s="863" t="s">
        <v>591</v>
      </c>
      <c r="E66" s="835" t="s">
        <v>2360</v>
      </c>
      <c r="F66" s="863" t="s">
        <v>2361</v>
      </c>
      <c r="G66" s="835" t="s">
        <v>2416</v>
      </c>
      <c r="H66" s="835" t="s">
        <v>2417</v>
      </c>
      <c r="I66" s="849">
        <v>1.0900000333786011</v>
      </c>
      <c r="J66" s="849">
        <v>600</v>
      </c>
      <c r="K66" s="850">
        <v>654</v>
      </c>
    </row>
    <row r="67" spans="1:11" ht="14.4" customHeight="1" x14ac:dyDescent="0.3">
      <c r="A67" s="831" t="s">
        <v>575</v>
      </c>
      <c r="B67" s="832" t="s">
        <v>576</v>
      </c>
      <c r="C67" s="835" t="s">
        <v>590</v>
      </c>
      <c r="D67" s="863" t="s">
        <v>591</v>
      </c>
      <c r="E67" s="835" t="s">
        <v>2360</v>
      </c>
      <c r="F67" s="863" t="s">
        <v>2361</v>
      </c>
      <c r="G67" s="835" t="s">
        <v>2418</v>
      </c>
      <c r="H67" s="835" t="s">
        <v>2419</v>
      </c>
      <c r="I67" s="849">
        <v>0.4699999988079071</v>
      </c>
      <c r="J67" s="849">
        <v>1000</v>
      </c>
      <c r="K67" s="850">
        <v>470</v>
      </c>
    </row>
    <row r="68" spans="1:11" ht="14.4" customHeight="1" x14ac:dyDescent="0.3">
      <c r="A68" s="831" t="s">
        <v>575</v>
      </c>
      <c r="B68" s="832" t="s">
        <v>576</v>
      </c>
      <c r="C68" s="835" t="s">
        <v>590</v>
      </c>
      <c r="D68" s="863" t="s">
        <v>591</v>
      </c>
      <c r="E68" s="835" t="s">
        <v>2360</v>
      </c>
      <c r="F68" s="863" t="s">
        <v>2361</v>
      </c>
      <c r="G68" s="835" t="s">
        <v>2420</v>
      </c>
      <c r="H68" s="835" t="s">
        <v>2421</v>
      </c>
      <c r="I68" s="849">
        <v>1.6799999475479126</v>
      </c>
      <c r="J68" s="849">
        <v>600</v>
      </c>
      <c r="K68" s="850">
        <v>1008</v>
      </c>
    </row>
    <row r="69" spans="1:11" ht="14.4" customHeight="1" x14ac:dyDescent="0.3">
      <c r="A69" s="831" t="s">
        <v>575</v>
      </c>
      <c r="B69" s="832" t="s">
        <v>576</v>
      </c>
      <c r="C69" s="835" t="s">
        <v>590</v>
      </c>
      <c r="D69" s="863" t="s">
        <v>591</v>
      </c>
      <c r="E69" s="835" t="s">
        <v>2360</v>
      </c>
      <c r="F69" s="863" t="s">
        <v>2361</v>
      </c>
      <c r="G69" s="835" t="s">
        <v>2422</v>
      </c>
      <c r="H69" s="835" t="s">
        <v>2423</v>
      </c>
      <c r="I69" s="849">
        <v>5.1999998092651367</v>
      </c>
      <c r="J69" s="849">
        <v>85</v>
      </c>
      <c r="K69" s="850">
        <v>442</v>
      </c>
    </row>
    <row r="70" spans="1:11" ht="14.4" customHeight="1" x14ac:dyDescent="0.3">
      <c r="A70" s="831" t="s">
        <v>575</v>
      </c>
      <c r="B70" s="832" t="s">
        <v>576</v>
      </c>
      <c r="C70" s="835" t="s">
        <v>590</v>
      </c>
      <c r="D70" s="863" t="s">
        <v>591</v>
      </c>
      <c r="E70" s="835" t="s">
        <v>2360</v>
      </c>
      <c r="F70" s="863" t="s">
        <v>2361</v>
      </c>
      <c r="G70" s="835" t="s">
        <v>2424</v>
      </c>
      <c r="H70" s="835" t="s">
        <v>2425</v>
      </c>
      <c r="I70" s="849">
        <v>8.8350000381469727</v>
      </c>
      <c r="J70" s="849">
        <v>200</v>
      </c>
      <c r="K70" s="850">
        <v>1767</v>
      </c>
    </row>
    <row r="71" spans="1:11" ht="14.4" customHeight="1" x14ac:dyDescent="0.3">
      <c r="A71" s="831" t="s">
        <v>575</v>
      </c>
      <c r="B71" s="832" t="s">
        <v>576</v>
      </c>
      <c r="C71" s="835" t="s">
        <v>590</v>
      </c>
      <c r="D71" s="863" t="s">
        <v>591</v>
      </c>
      <c r="E71" s="835" t="s">
        <v>2360</v>
      </c>
      <c r="F71" s="863" t="s">
        <v>2361</v>
      </c>
      <c r="G71" s="835" t="s">
        <v>2426</v>
      </c>
      <c r="H71" s="835" t="s">
        <v>2427</v>
      </c>
      <c r="I71" s="849">
        <v>9.434999942779541</v>
      </c>
      <c r="J71" s="849">
        <v>1000</v>
      </c>
      <c r="K71" s="850">
        <v>9435</v>
      </c>
    </row>
    <row r="72" spans="1:11" ht="14.4" customHeight="1" x14ac:dyDescent="0.3">
      <c r="A72" s="831" t="s">
        <v>575</v>
      </c>
      <c r="B72" s="832" t="s">
        <v>576</v>
      </c>
      <c r="C72" s="835" t="s">
        <v>590</v>
      </c>
      <c r="D72" s="863" t="s">
        <v>591</v>
      </c>
      <c r="E72" s="835" t="s">
        <v>2360</v>
      </c>
      <c r="F72" s="863" t="s">
        <v>2361</v>
      </c>
      <c r="G72" s="835" t="s">
        <v>2428</v>
      </c>
      <c r="H72" s="835" t="s">
        <v>2429</v>
      </c>
      <c r="I72" s="849">
        <v>2.1700000762939453</v>
      </c>
      <c r="J72" s="849">
        <v>200</v>
      </c>
      <c r="K72" s="850">
        <v>434.95999145507812</v>
      </c>
    </row>
    <row r="73" spans="1:11" ht="14.4" customHeight="1" x14ac:dyDescent="0.3">
      <c r="A73" s="831" t="s">
        <v>575</v>
      </c>
      <c r="B73" s="832" t="s">
        <v>576</v>
      </c>
      <c r="C73" s="835" t="s">
        <v>590</v>
      </c>
      <c r="D73" s="863" t="s">
        <v>591</v>
      </c>
      <c r="E73" s="835" t="s">
        <v>2360</v>
      </c>
      <c r="F73" s="863" t="s">
        <v>2361</v>
      </c>
      <c r="G73" s="835" t="s">
        <v>2430</v>
      </c>
      <c r="H73" s="835" t="s">
        <v>2431</v>
      </c>
      <c r="I73" s="849">
        <v>769.55999755859375</v>
      </c>
      <c r="J73" s="849">
        <v>6</v>
      </c>
      <c r="K73" s="850">
        <v>4617.35986328125</v>
      </c>
    </row>
    <row r="74" spans="1:11" ht="14.4" customHeight="1" x14ac:dyDescent="0.3">
      <c r="A74" s="831" t="s">
        <v>575</v>
      </c>
      <c r="B74" s="832" t="s">
        <v>576</v>
      </c>
      <c r="C74" s="835" t="s">
        <v>590</v>
      </c>
      <c r="D74" s="863" t="s">
        <v>591</v>
      </c>
      <c r="E74" s="835" t="s">
        <v>2360</v>
      </c>
      <c r="F74" s="863" t="s">
        <v>2361</v>
      </c>
      <c r="G74" s="835" t="s">
        <v>2432</v>
      </c>
      <c r="H74" s="835" t="s">
        <v>2433</v>
      </c>
      <c r="I74" s="849">
        <v>1.0249999761581421</v>
      </c>
      <c r="J74" s="849">
        <v>225</v>
      </c>
      <c r="K74" s="850">
        <v>230.25</v>
      </c>
    </row>
    <row r="75" spans="1:11" ht="14.4" customHeight="1" x14ac:dyDescent="0.3">
      <c r="A75" s="831" t="s">
        <v>575</v>
      </c>
      <c r="B75" s="832" t="s">
        <v>576</v>
      </c>
      <c r="C75" s="835" t="s">
        <v>590</v>
      </c>
      <c r="D75" s="863" t="s">
        <v>591</v>
      </c>
      <c r="E75" s="835" t="s">
        <v>2360</v>
      </c>
      <c r="F75" s="863" t="s">
        <v>2361</v>
      </c>
      <c r="G75" s="835" t="s">
        <v>2434</v>
      </c>
      <c r="H75" s="835" t="s">
        <v>2435</v>
      </c>
      <c r="I75" s="849">
        <v>7.5999999046325684</v>
      </c>
      <c r="J75" s="849">
        <v>200</v>
      </c>
      <c r="K75" s="850">
        <v>1519.760009765625</v>
      </c>
    </row>
    <row r="76" spans="1:11" ht="14.4" customHeight="1" x14ac:dyDescent="0.3">
      <c r="A76" s="831" t="s">
        <v>575</v>
      </c>
      <c r="B76" s="832" t="s">
        <v>576</v>
      </c>
      <c r="C76" s="835" t="s">
        <v>590</v>
      </c>
      <c r="D76" s="863" t="s">
        <v>591</v>
      </c>
      <c r="E76" s="835" t="s">
        <v>2360</v>
      </c>
      <c r="F76" s="863" t="s">
        <v>2361</v>
      </c>
      <c r="G76" s="835" t="s">
        <v>2436</v>
      </c>
      <c r="H76" s="835" t="s">
        <v>2437</v>
      </c>
      <c r="I76" s="849">
        <v>0.47333332896232605</v>
      </c>
      <c r="J76" s="849">
        <v>2000</v>
      </c>
      <c r="K76" s="850">
        <v>950</v>
      </c>
    </row>
    <row r="77" spans="1:11" ht="14.4" customHeight="1" x14ac:dyDescent="0.3">
      <c r="A77" s="831" t="s">
        <v>575</v>
      </c>
      <c r="B77" s="832" t="s">
        <v>576</v>
      </c>
      <c r="C77" s="835" t="s">
        <v>590</v>
      </c>
      <c r="D77" s="863" t="s">
        <v>591</v>
      </c>
      <c r="E77" s="835" t="s">
        <v>2360</v>
      </c>
      <c r="F77" s="863" t="s">
        <v>2361</v>
      </c>
      <c r="G77" s="835" t="s">
        <v>2438</v>
      </c>
      <c r="H77" s="835" t="s">
        <v>2439</v>
      </c>
      <c r="I77" s="849">
        <v>1.9833333492279053</v>
      </c>
      <c r="J77" s="849">
        <v>500</v>
      </c>
      <c r="K77" s="850">
        <v>992</v>
      </c>
    </row>
    <row r="78" spans="1:11" ht="14.4" customHeight="1" x14ac:dyDescent="0.3">
      <c r="A78" s="831" t="s">
        <v>575</v>
      </c>
      <c r="B78" s="832" t="s">
        <v>576</v>
      </c>
      <c r="C78" s="835" t="s">
        <v>590</v>
      </c>
      <c r="D78" s="863" t="s">
        <v>591</v>
      </c>
      <c r="E78" s="835" t="s">
        <v>2360</v>
      </c>
      <c r="F78" s="863" t="s">
        <v>2361</v>
      </c>
      <c r="G78" s="835" t="s">
        <v>2440</v>
      </c>
      <c r="H78" s="835" t="s">
        <v>2441</v>
      </c>
      <c r="I78" s="849">
        <v>3.0799999237060547</v>
      </c>
      <c r="J78" s="849">
        <v>400</v>
      </c>
      <c r="K78" s="850">
        <v>1232</v>
      </c>
    </row>
    <row r="79" spans="1:11" ht="14.4" customHeight="1" x14ac:dyDescent="0.3">
      <c r="A79" s="831" t="s">
        <v>575</v>
      </c>
      <c r="B79" s="832" t="s">
        <v>576</v>
      </c>
      <c r="C79" s="835" t="s">
        <v>590</v>
      </c>
      <c r="D79" s="863" t="s">
        <v>591</v>
      </c>
      <c r="E79" s="835" t="s">
        <v>2360</v>
      </c>
      <c r="F79" s="863" t="s">
        <v>2361</v>
      </c>
      <c r="G79" s="835" t="s">
        <v>2442</v>
      </c>
      <c r="H79" s="835" t="s">
        <v>2443</v>
      </c>
      <c r="I79" s="849">
        <v>1.9199999570846558</v>
      </c>
      <c r="J79" s="849">
        <v>150</v>
      </c>
      <c r="K79" s="850">
        <v>288</v>
      </c>
    </row>
    <row r="80" spans="1:11" ht="14.4" customHeight="1" x14ac:dyDescent="0.3">
      <c r="A80" s="831" t="s">
        <v>575</v>
      </c>
      <c r="B80" s="832" t="s">
        <v>576</v>
      </c>
      <c r="C80" s="835" t="s">
        <v>590</v>
      </c>
      <c r="D80" s="863" t="s">
        <v>591</v>
      </c>
      <c r="E80" s="835" t="s">
        <v>2360</v>
      </c>
      <c r="F80" s="863" t="s">
        <v>2361</v>
      </c>
      <c r="G80" s="835" t="s">
        <v>2444</v>
      </c>
      <c r="H80" s="835" t="s">
        <v>2445</v>
      </c>
      <c r="I80" s="849">
        <v>2.1675000786781311</v>
      </c>
      <c r="J80" s="849">
        <v>450</v>
      </c>
      <c r="K80" s="850">
        <v>975.24000549316406</v>
      </c>
    </row>
    <row r="81" spans="1:11" ht="14.4" customHeight="1" x14ac:dyDescent="0.3">
      <c r="A81" s="831" t="s">
        <v>575</v>
      </c>
      <c r="B81" s="832" t="s">
        <v>576</v>
      </c>
      <c r="C81" s="835" t="s">
        <v>590</v>
      </c>
      <c r="D81" s="863" t="s">
        <v>591</v>
      </c>
      <c r="E81" s="835" t="s">
        <v>2360</v>
      </c>
      <c r="F81" s="863" t="s">
        <v>2361</v>
      </c>
      <c r="G81" s="835" t="s">
        <v>2446</v>
      </c>
      <c r="H81" s="835" t="s">
        <v>2447</v>
      </c>
      <c r="I81" s="849">
        <v>21.229999542236328</v>
      </c>
      <c r="J81" s="849">
        <v>50</v>
      </c>
      <c r="K81" s="850">
        <v>1061.5</v>
      </c>
    </row>
    <row r="82" spans="1:11" ht="14.4" customHeight="1" x14ac:dyDescent="0.3">
      <c r="A82" s="831" t="s">
        <v>575</v>
      </c>
      <c r="B82" s="832" t="s">
        <v>576</v>
      </c>
      <c r="C82" s="835" t="s">
        <v>590</v>
      </c>
      <c r="D82" s="863" t="s">
        <v>591</v>
      </c>
      <c r="E82" s="835" t="s">
        <v>2360</v>
      </c>
      <c r="F82" s="863" t="s">
        <v>2361</v>
      </c>
      <c r="G82" s="835" t="s">
        <v>2448</v>
      </c>
      <c r="H82" s="835" t="s">
        <v>2449</v>
      </c>
      <c r="I82" s="849">
        <v>2.5199999809265137</v>
      </c>
      <c r="J82" s="849">
        <v>400</v>
      </c>
      <c r="K82" s="850">
        <v>1008</v>
      </c>
    </row>
    <row r="83" spans="1:11" ht="14.4" customHeight="1" x14ac:dyDescent="0.3">
      <c r="A83" s="831" t="s">
        <v>575</v>
      </c>
      <c r="B83" s="832" t="s">
        <v>576</v>
      </c>
      <c r="C83" s="835" t="s">
        <v>590</v>
      </c>
      <c r="D83" s="863" t="s">
        <v>591</v>
      </c>
      <c r="E83" s="835" t="s">
        <v>2450</v>
      </c>
      <c r="F83" s="863" t="s">
        <v>2451</v>
      </c>
      <c r="G83" s="835" t="s">
        <v>2452</v>
      </c>
      <c r="H83" s="835" t="s">
        <v>2453</v>
      </c>
      <c r="I83" s="849">
        <v>10.159999847412109</v>
      </c>
      <c r="J83" s="849">
        <v>400</v>
      </c>
      <c r="K83" s="850">
        <v>4064</v>
      </c>
    </row>
    <row r="84" spans="1:11" ht="14.4" customHeight="1" x14ac:dyDescent="0.3">
      <c r="A84" s="831" t="s">
        <v>575</v>
      </c>
      <c r="B84" s="832" t="s">
        <v>576</v>
      </c>
      <c r="C84" s="835" t="s">
        <v>590</v>
      </c>
      <c r="D84" s="863" t="s">
        <v>591</v>
      </c>
      <c r="E84" s="835" t="s">
        <v>2450</v>
      </c>
      <c r="F84" s="863" t="s">
        <v>2451</v>
      </c>
      <c r="G84" s="835" t="s">
        <v>2454</v>
      </c>
      <c r="H84" s="835" t="s">
        <v>2455</v>
      </c>
      <c r="I84" s="849">
        <v>16.819999694824219</v>
      </c>
      <c r="J84" s="849">
        <v>50</v>
      </c>
      <c r="K84" s="850">
        <v>841</v>
      </c>
    </row>
    <row r="85" spans="1:11" ht="14.4" customHeight="1" x14ac:dyDescent="0.3">
      <c r="A85" s="831" t="s">
        <v>575</v>
      </c>
      <c r="B85" s="832" t="s">
        <v>576</v>
      </c>
      <c r="C85" s="835" t="s">
        <v>590</v>
      </c>
      <c r="D85" s="863" t="s">
        <v>591</v>
      </c>
      <c r="E85" s="835" t="s">
        <v>2456</v>
      </c>
      <c r="F85" s="863" t="s">
        <v>2457</v>
      </c>
      <c r="G85" s="835" t="s">
        <v>2458</v>
      </c>
      <c r="H85" s="835" t="s">
        <v>2459</v>
      </c>
      <c r="I85" s="849">
        <v>0.30500000715255737</v>
      </c>
      <c r="J85" s="849">
        <v>1200</v>
      </c>
      <c r="K85" s="850">
        <v>366</v>
      </c>
    </row>
    <row r="86" spans="1:11" ht="14.4" customHeight="1" x14ac:dyDescent="0.3">
      <c r="A86" s="831" t="s">
        <v>575</v>
      </c>
      <c r="B86" s="832" t="s">
        <v>576</v>
      </c>
      <c r="C86" s="835" t="s">
        <v>590</v>
      </c>
      <c r="D86" s="863" t="s">
        <v>591</v>
      </c>
      <c r="E86" s="835" t="s">
        <v>2456</v>
      </c>
      <c r="F86" s="863" t="s">
        <v>2457</v>
      </c>
      <c r="G86" s="835" t="s">
        <v>2460</v>
      </c>
      <c r="H86" s="835" t="s">
        <v>2461</v>
      </c>
      <c r="I86" s="849">
        <v>0.30000001192092896</v>
      </c>
      <c r="J86" s="849">
        <v>600</v>
      </c>
      <c r="K86" s="850">
        <v>180</v>
      </c>
    </row>
    <row r="87" spans="1:11" ht="14.4" customHeight="1" x14ac:dyDescent="0.3">
      <c r="A87" s="831" t="s">
        <v>575</v>
      </c>
      <c r="B87" s="832" t="s">
        <v>576</v>
      </c>
      <c r="C87" s="835" t="s">
        <v>590</v>
      </c>
      <c r="D87" s="863" t="s">
        <v>591</v>
      </c>
      <c r="E87" s="835" t="s">
        <v>2456</v>
      </c>
      <c r="F87" s="863" t="s">
        <v>2457</v>
      </c>
      <c r="G87" s="835" t="s">
        <v>2462</v>
      </c>
      <c r="H87" s="835" t="s">
        <v>2463</v>
      </c>
      <c r="I87" s="849">
        <v>0.68000000715255737</v>
      </c>
      <c r="J87" s="849">
        <v>100</v>
      </c>
      <c r="K87" s="850">
        <v>68</v>
      </c>
    </row>
    <row r="88" spans="1:11" ht="14.4" customHeight="1" x14ac:dyDescent="0.3">
      <c r="A88" s="831" t="s">
        <v>575</v>
      </c>
      <c r="B88" s="832" t="s">
        <v>576</v>
      </c>
      <c r="C88" s="835" t="s">
        <v>590</v>
      </c>
      <c r="D88" s="863" t="s">
        <v>591</v>
      </c>
      <c r="E88" s="835" t="s">
        <v>2456</v>
      </c>
      <c r="F88" s="863" t="s">
        <v>2457</v>
      </c>
      <c r="G88" s="835" t="s">
        <v>2464</v>
      </c>
      <c r="H88" s="835" t="s">
        <v>2465</v>
      </c>
      <c r="I88" s="849">
        <v>0.54500001668930054</v>
      </c>
      <c r="J88" s="849">
        <v>1200</v>
      </c>
      <c r="K88" s="850">
        <v>654</v>
      </c>
    </row>
    <row r="89" spans="1:11" ht="14.4" customHeight="1" x14ac:dyDescent="0.3">
      <c r="A89" s="831" t="s">
        <v>575</v>
      </c>
      <c r="B89" s="832" t="s">
        <v>576</v>
      </c>
      <c r="C89" s="835" t="s">
        <v>590</v>
      </c>
      <c r="D89" s="863" t="s">
        <v>591</v>
      </c>
      <c r="E89" s="835" t="s">
        <v>2456</v>
      </c>
      <c r="F89" s="863" t="s">
        <v>2457</v>
      </c>
      <c r="G89" s="835" t="s">
        <v>2466</v>
      </c>
      <c r="H89" s="835" t="s">
        <v>2467</v>
      </c>
      <c r="I89" s="849">
        <v>1.9900000095367432</v>
      </c>
      <c r="J89" s="849">
        <v>100</v>
      </c>
      <c r="K89" s="850">
        <v>198.75</v>
      </c>
    </row>
    <row r="90" spans="1:11" ht="14.4" customHeight="1" x14ac:dyDescent="0.3">
      <c r="A90" s="831" t="s">
        <v>575</v>
      </c>
      <c r="B90" s="832" t="s">
        <v>576</v>
      </c>
      <c r="C90" s="835" t="s">
        <v>590</v>
      </c>
      <c r="D90" s="863" t="s">
        <v>591</v>
      </c>
      <c r="E90" s="835" t="s">
        <v>2456</v>
      </c>
      <c r="F90" s="863" t="s">
        <v>2457</v>
      </c>
      <c r="G90" s="835" t="s">
        <v>2468</v>
      </c>
      <c r="H90" s="835" t="s">
        <v>2469</v>
      </c>
      <c r="I90" s="849">
        <v>1.809999942779541</v>
      </c>
      <c r="J90" s="849">
        <v>100</v>
      </c>
      <c r="K90" s="850">
        <v>181</v>
      </c>
    </row>
    <row r="91" spans="1:11" ht="14.4" customHeight="1" x14ac:dyDescent="0.3">
      <c r="A91" s="831" t="s">
        <v>575</v>
      </c>
      <c r="B91" s="832" t="s">
        <v>576</v>
      </c>
      <c r="C91" s="835" t="s">
        <v>590</v>
      </c>
      <c r="D91" s="863" t="s">
        <v>591</v>
      </c>
      <c r="E91" s="835" t="s">
        <v>2470</v>
      </c>
      <c r="F91" s="863" t="s">
        <v>2471</v>
      </c>
      <c r="G91" s="835" t="s">
        <v>2472</v>
      </c>
      <c r="H91" s="835" t="s">
        <v>2473</v>
      </c>
      <c r="I91" s="849">
        <v>7.0199999809265137</v>
      </c>
      <c r="J91" s="849">
        <v>100</v>
      </c>
      <c r="K91" s="850">
        <v>702</v>
      </c>
    </row>
    <row r="92" spans="1:11" ht="14.4" customHeight="1" x14ac:dyDescent="0.3">
      <c r="A92" s="831" t="s">
        <v>575</v>
      </c>
      <c r="B92" s="832" t="s">
        <v>576</v>
      </c>
      <c r="C92" s="835" t="s">
        <v>590</v>
      </c>
      <c r="D92" s="863" t="s">
        <v>591</v>
      </c>
      <c r="E92" s="835" t="s">
        <v>2470</v>
      </c>
      <c r="F92" s="863" t="s">
        <v>2471</v>
      </c>
      <c r="G92" s="835" t="s">
        <v>2474</v>
      </c>
      <c r="H92" s="835" t="s">
        <v>2475</v>
      </c>
      <c r="I92" s="849">
        <v>0.62999999523162842</v>
      </c>
      <c r="J92" s="849">
        <v>2000</v>
      </c>
      <c r="K92" s="850">
        <v>1260</v>
      </c>
    </row>
    <row r="93" spans="1:11" ht="14.4" customHeight="1" x14ac:dyDescent="0.3">
      <c r="A93" s="831" t="s">
        <v>575</v>
      </c>
      <c r="B93" s="832" t="s">
        <v>576</v>
      </c>
      <c r="C93" s="835" t="s">
        <v>590</v>
      </c>
      <c r="D93" s="863" t="s">
        <v>591</v>
      </c>
      <c r="E93" s="835" t="s">
        <v>2470</v>
      </c>
      <c r="F93" s="863" t="s">
        <v>2471</v>
      </c>
      <c r="G93" s="835" t="s">
        <v>2476</v>
      </c>
      <c r="H93" s="835" t="s">
        <v>2477</v>
      </c>
      <c r="I93" s="849">
        <v>0.62999999523162842</v>
      </c>
      <c r="J93" s="849">
        <v>7000</v>
      </c>
      <c r="K93" s="850">
        <v>4410</v>
      </c>
    </row>
    <row r="94" spans="1:11" ht="14.4" customHeight="1" x14ac:dyDescent="0.3">
      <c r="A94" s="831" t="s">
        <v>575</v>
      </c>
      <c r="B94" s="832" t="s">
        <v>576</v>
      </c>
      <c r="C94" s="835" t="s">
        <v>590</v>
      </c>
      <c r="D94" s="863" t="s">
        <v>591</v>
      </c>
      <c r="E94" s="835" t="s">
        <v>2470</v>
      </c>
      <c r="F94" s="863" t="s">
        <v>2471</v>
      </c>
      <c r="G94" s="835" t="s">
        <v>2478</v>
      </c>
      <c r="H94" s="835" t="s">
        <v>2479</v>
      </c>
      <c r="I94" s="849">
        <v>0.62999999523162842</v>
      </c>
      <c r="J94" s="849">
        <v>2000</v>
      </c>
      <c r="K94" s="850">
        <v>1260</v>
      </c>
    </row>
    <row r="95" spans="1:11" ht="14.4" customHeight="1" x14ac:dyDescent="0.3">
      <c r="A95" s="831" t="s">
        <v>575</v>
      </c>
      <c r="B95" s="832" t="s">
        <v>576</v>
      </c>
      <c r="C95" s="835" t="s">
        <v>590</v>
      </c>
      <c r="D95" s="863" t="s">
        <v>591</v>
      </c>
      <c r="E95" s="835" t="s">
        <v>2480</v>
      </c>
      <c r="F95" s="863" t="s">
        <v>2481</v>
      </c>
      <c r="G95" s="835" t="s">
        <v>2482</v>
      </c>
      <c r="H95" s="835" t="s">
        <v>2483</v>
      </c>
      <c r="I95" s="849">
        <v>23.479999542236328</v>
      </c>
      <c r="J95" s="849">
        <v>30</v>
      </c>
      <c r="K95" s="850">
        <v>704.4000244140625</v>
      </c>
    </row>
    <row r="96" spans="1:11" ht="14.4" customHeight="1" x14ac:dyDescent="0.3">
      <c r="A96" s="831" t="s">
        <v>575</v>
      </c>
      <c r="B96" s="832" t="s">
        <v>576</v>
      </c>
      <c r="C96" s="835" t="s">
        <v>590</v>
      </c>
      <c r="D96" s="863" t="s">
        <v>591</v>
      </c>
      <c r="E96" s="835" t="s">
        <v>2480</v>
      </c>
      <c r="F96" s="863" t="s">
        <v>2481</v>
      </c>
      <c r="G96" s="835" t="s">
        <v>2484</v>
      </c>
      <c r="H96" s="835" t="s">
        <v>2485</v>
      </c>
      <c r="I96" s="849">
        <v>41.770000457763672</v>
      </c>
      <c r="J96" s="849">
        <v>50</v>
      </c>
      <c r="K96" s="850">
        <v>2088.4599609375</v>
      </c>
    </row>
    <row r="97" spans="1:11" ht="14.4" customHeight="1" x14ac:dyDescent="0.3">
      <c r="A97" s="831" t="s">
        <v>575</v>
      </c>
      <c r="B97" s="832" t="s">
        <v>576</v>
      </c>
      <c r="C97" s="835" t="s">
        <v>590</v>
      </c>
      <c r="D97" s="863" t="s">
        <v>591</v>
      </c>
      <c r="E97" s="835" t="s">
        <v>2480</v>
      </c>
      <c r="F97" s="863" t="s">
        <v>2481</v>
      </c>
      <c r="G97" s="835" t="s">
        <v>2486</v>
      </c>
      <c r="H97" s="835" t="s">
        <v>2487</v>
      </c>
      <c r="I97" s="849">
        <v>273.45999145507812</v>
      </c>
      <c r="J97" s="849">
        <v>10</v>
      </c>
      <c r="K97" s="850">
        <v>2734.60009765625</v>
      </c>
    </row>
    <row r="98" spans="1:11" ht="14.4" customHeight="1" x14ac:dyDescent="0.3">
      <c r="A98" s="831" t="s">
        <v>575</v>
      </c>
      <c r="B98" s="832" t="s">
        <v>576</v>
      </c>
      <c r="C98" s="835" t="s">
        <v>590</v>
      </c>
      <c r="D98" s="863" t="s">
        <v>591</v>
      </c>
      <c r="E98" s="835" t="s">
        <v>2480</v>
      </c>
      <c r="F98" s="863" t="s">
        <v>2481</v>
      </c>
      <c r="G98" s="835" t="s">
        <v>2488</v>
      </c>
      <c r="H98" s="835" t="s">
        <v>2489</v>
      </c>
      <c r="I98" s="849">
        <v>695.75</v>
      </c>
      <c r="J98" s="849">
        <v>8</v>
      </c>
      <c r="K98" s="850">
        <v>5566</v>
      </c>
    </row>
    <row r="99" spans="1:11" ht="14.4" customHeight="1" x14ac:dyDescent="0.3">
      <c r="A99" s="831" t="s">
        <v>575</v>
      </c>
      <c r="B99" s="832" t="s">
        <v>576</v>
      </c>
      <c r="C99" s="835" t="s">
        <v>595</v>
      </c>
      <c r="D99" s="863" t="s">
        <v>596</v>
      </c>
      <c r="E99" s="835" t="s">
        <v>2296</v>
      </c>
      <c r="F99" s="863" t="s">
        <v>2297</v>
      </c>
      <c r="G99" s="835" t="s">
        <v>2308</v>
      </c>
      <c r="H99" s="835" t="s">
        <v>2309</v>
      </c>
      <c r="I99" s="849">
        <v>1.1799999475479126</v>
      </c>
      <c r="J99" s="849">
        <v>50</v>
      </c>
      <c r="K99" s="850">
        <v>59</v>
      </c>
    </row>
    <row r="100" spans="1:11" ht="14.4" customHeight="1" x14ac:dyDescent="0.3">
      <c r="A100" s="831" t="s">
        <v>575</v>
      </c>
      <c r="B100" s="832" t="s">
        <v>576</v>
      </c>
      <c r="C100" s="835" t="s">
        <v>595</v>
      </c>
      <c r="D100" s="863" t="s">
        <v>596</v>
      </c>
      <c r="E100" s="835" t="s">
        <v>2296</v>
      </c>
      <c r="F100" s="863" t="s">
        <v>2297</v>
      </c>
      <c r="G100" s="835" t="s">
        <v>2490</v>
      </c>
      <c r="H100" s="835" t="s">
        <v>2491</v>
      </c>
      <c r="I100" s="849">
        <v>790.8800048828125</v>
      </c>
      <c r="J100" s="849">
        <v>1</v>
      </c>
      <c r="K100" s="850">
        <v>790.8800048828125</v>
      </c>
    </row>
    <row r="101" spans="1:11" ht="14.4" customHeight="1" x14ac:dyDescent="0.3">
      <c r="A101" s="831" t="s">
        <v>575</v>
      </c>
      <c r="B101" s="832" t="s">
        <v>576</v>
      </c>
      <c r="C101" s="835" t="s">
        <v>595</v>
      </c>
      <c r="D101" s="863" t="s">
        <v>596</v>
      </c>
      <c r="E101" s="835" t="s">
        <v>2296</v>
      </c>
      <c r="F101" s="863" t="s">
        <v>2297</v>
      </c>
      <c r="G101" s="835" t="s">
        <v>2320</v>
      </c>
      <c r="H101" s="835" t="s">
        <v>2321</v>
      </c>
      <c r="I101" s="849">
        <v>22.149999618530273</v>
      </c>
      <c r="J101" s="849">
        <v>25</v>
      </c>
      <c r="K101" s="850">
        <v>553.75</v>
      </c>
    </row>
    <row r="102" spans="1:11" ht="14.4" customHeight="1" x14ac:dyDescent="0.3">
      <c r="A102" s="831" t="s">
        <v>575</v>
      </c>
      <c r="B102" s="832" t="s">
        <v>576</v>
      </c>
      <c r="C102" s="835" t="s">
        <v>595</v>
      </c>
      <c r="D102" s="863" t="s">
        <v>596</v>
      </c>
      <c r="E102" s="835" t="s">
        <v>2296</v>
      </c>
      <c r="F102" s="863" t="s">
        <v>2297</v>
      </c>
      <c r="G102" s="835" t="s">
        <v>2322</v>
      </c>
      <c r="H102" s="835" t="s">
        <v>2323</v>
      </c>
      <c r="I102" s="849">
        <v>30.170000076293945</v>
      </c>
      <c r="J102" s="849">
        <v>25</v>
      </c>
      <c r="K102" s="850">
        <v>754.25</v>
      </c>
    </row>
    <row r="103" spans="1:11" ht="14.4" customHeight="1" x14ac:dyDescent="0.3">
      <c r="A103" s="831" t="s">
        <v>575</v>
      </c>
      <c r="B103" s="832" t="s">
        <v>576</v>
      </c>
      <c r="C103" s="835" t="s">
        <v>595</v>
      </c>
      <c r="D103" s="863" t="s">
        <v>596</v>
      </c>
      <c r="E103" s="835" t="s">
        <v>2296</v>
      </c>
      <c r="F103" s="863" t="s">
        <v>2297</v>
      </c>
      <c r="G103" s="835" t="s">
        <v>2492</v>
      </c>
      <c r="H103" s="835" t="s">
        <v>2493</v>
      </c>
      <c r="I103" s="849">
        <v>139.16999816894531</v>
      </c>
      <c r="J103" s="849">
        <v>1</v>
      </c>
      <c r="K103" s="850">
        <v>139.16999816894531</v>
      </c>
    </row>
    <row r="104" spans="1:11" ht="14.4" customHeight="1" x14ac:dyDescent="0.3">
      <c r="A104" s="831" t="s">
        <v>575</v>
      </c>
      <c r="B104" s="832" t="s">
        <v>576</v>
      </c>
      <c r="C104" s="835" t="s">
        <v>595</v>
      </c>
      <c r="D104" s="863" t="s">
        <v>596</v>
      </c>
      <c r="E104" s="835" t="s">
        <v>2296</v>
      </c>
      <c r="F104" s="863" t="s">
        <v>2297</v>
      </c>
      <c r="G104" s="835" t="s">
        <v>2494</v>
      </c>
      <c r="H104" s="835" t="s">
        <v>2495</v>
      </c>
      <c r="I104" s="849">
        <v>58.520000457763672</v>
      </c>
      <c r="J104" s="849">
        <v>10</v>
      </c>
      <c r="K104" s="850">
        <v>585.239990234375</v>
      </c>
    </row>
    <row r="105" spans="1:11" ht="14.4" customHeight="1" x14ac:dyDescent="0.3">
      <c r="A105" s="831" t="s">
        <v>575</v>
      </c>
      <c r="B105" s="832" t="s">
        <v>576</v>
      </c>
      <c r="C105" s="835" t="s">
        <v>595</v>
      </c>
      <c r="D105" s="863" t="s">
        <v>596</v>
      </c>
      <c r="E105" s="835" t="s">
        <v>2296</v>
      </c>
      <c r="F105" s="863" t="s">
        <v>2297</v>
      </c>
      <c r="G105" s="835" t="s">
        <v>2328</v>
      </c>
      <c r="H105" s="835" t="s">
        <v>2329</v>
      </c>
      <c r="I105" s="849">
        <v>1.3799999952316284</v>
      </c>
      <c r="J105" s="849">
        <v>50</v>
      </c>
      <c r="K105" s="850">
        <v>69</v>
      </c>
    </row>
    <row r="106" spans="1:11" ht="14.4" customHeight="1" x14ac:dyDescent="0.3">
      <c r="A106" s="831" t="s">
        <v>575</v>
      </c>
      <c r="B106" s="832" t="s">
        <v>576</v>
      </c>
      <c r="C106" s="835" t="s">
        <v>595</v>
      </c>
      <c r="D106" s="863" t="s">
        <v>596</v>
      </c>
      <c r="E106" s="835" t="s">
        <v>2296</v>
      </c>
      <c r="F106" s="863" t="s">
        <v>2297</v>
      </c>
      <c r="G106" s="835" t="s">
        <v>2334</v>
      </c>
      <c r="H106" s="835" t="s">
        <v>2335</v>
      </c>
      <c r="I106" s="849">
        <v>5.880000114440918</v>
      </c>
      <c r="J106" s="849">
        <v>50</v>
      </c>
      <c r="K106" s="850">
        <v>294</v>
      </c>
    </row>
    <row r="107" spans="1:11" ht="14.4" customHeight="1" x14ac:dyDescent="0.3">
      <c r="A107" s="831" t="s">
        <v>575</v>
      </c>
      <c r="B107" s="832" t="s">
        <v>576</v>
      </c>
      <c r="C107" s="835" t="s">
        <v>595</v>
      </c>
      <c r="D107" s="863" t="s">
        <v>596</v>
      </c>
      <c r="E107" s="835" t="s">
        <v>2296</v>
      </c>
      <c r="F107" s="863" t="s">
        <v>2297</v>
      </c>
      <c r="G107" s="835" t="s">
        <v>2352</v>
      </c>
      <c r="H107" s="835" t="s">
        <v>2353</v>
      </c>
      <c r="I107" s="849">
        <v>0.66500002145767212</v>
      </c>
      <c r="J107" s="849">
        <v>130</v>
      </c>
      <c r="K107" s="850">
        <v>86.799999237060547</v>
      </c>
    </row>
    <row r="108" spans="1:11" ht="14.4" customHeight="1" x14ac:dyDescent="0.3">
      <c r="A108" s="831" t="s">
        <v>575</v>
      </c>
      <c r="B108" s="832" t="s">
        <v>576</v>
      </c>
      <c r="C108" s="835" t="s">
        <v>595</v>
      </c>
      <c r="D108" s="863" t="s">
        <v>596</v>
      </c>
      <c r="E108" s="835" t="s">
        <v>2296</v>
      </c>
      <c r="F108" s="863" t="s">
        <v>2297</v>
      </c>
      <c r="G108" s="835" t="s">
        <v>2356</v>
      </c>
      <c r="H108" s="835" t="s">
        <v>2357</v>
      </c>
      <c r="I108" s="849">
        <v>28.729999542236328</v>
      </c>
      <c r="J108" s="849">
        <v>11</v>
      </c>
      <c r="K108" s="850">
        <v>316.02999877929687</v>
      </c>
    </row>
    <row r="109" spans="1:11" ht="14.4" customHeight="1" x14ac:dyDescent="0.3">
      <c r="A109" s="831" t="s">
        <v>575</v>
      </c>
      <c r="B109" s="832" t="s">
        <v>576</v>
      </c>
      <c r="C109" s="835" t="s">
        <v>595</v>
      </c>
      <c r="D109" s="863" t="s">
        <v>596</v>
      </c>
      <c r="E109" s="835" t="s">
        <v>2360</v>
      </c>
      <c r="F109" s="863" t="s">
        <v>2361</v>
      </c>
      <c r="G109" s="835" t="s">
        <v>2368</v>
      </c>
      <c r="H109" s="835" t="s">
        <v>2369</v>
      </c>
      <c r="I109" s="849">
        <v>9.9999997764825821E-3</v>
      </c>
      <c r="J109" s="849">
        <v>130</v>
      </c>
      <c r="K109" s="850">
        <v>1.300000011920929</v>
      </c>
    </row>
    <row r="110" spans="1:11" ht="14.4" customHeight="1" x14ac:dyDescent="0.3">
      <c r="A110" s="831" t="s">
        <v>575</v>
      </c>
      <c r="B110" s="832" t="s">
        <v>576</v>
      </c>
      <c r="C110" s="835" t="s">
        <v>595</v>
      </c>
      <c r="D110" s="863" t="s">
        <v>596</v>
      </c>
      <c r="E110" s="835" t="s">
        <v>2360</v>
      </c>
      <c r="F110" s="863" t="s">
        <v>2361</v>
      </c>
      <c r="G110" s="835" t="s">
        <v>2372</v>
      </c>
      <c r="H110" s="835" t="s">
        <v>2373</v>
      </c>
      <c r="I110" s="849">
        <v>4.3600001335144043</v>
      </c>
      <c r="J110" s="849">
        <v>300</v>
      </c>
      <c r="K110" s="850">
        <v>1307</v>
      </c>
    </row>
    <row r="111" spans="1:11" ht="14.4" customHeight="1" x14ac:dyDescent="0.3">
      <c r="A111" s="831" t="s">
        <v>575</v>
      </c>
      <c r="B111" s="832" t="s">
        <v>576</v>
      </c>
      <c r="C111" s="835" t="s">
        <v>595</v>
      </c>
      <c r="D111" s="863" t="s">
        <v>596</v>
      </c>
      <c r="E111" s="835" t="s">
        <v>2360</v>
      </c>
      <c r="F111" s="863" t="s">
        <v>2361</v>
      </c>
      <c r="G111" s="835" t="s">
        <v>2398</v>
      </c>
      <c r="H111" s="835" t="s">
        <v>2399</v>
      </c>
      <c r="I111" s="849">
        <v>11.734999656677246</v>
      </c>
      <c r="J111" s="849">
        <v>6</v>
      </c>
      <c r="K111" s="850">
        <v>70.409999847412109</v>
      </c>
    </row>
    <row r="112" spans="1:11" ht="14.4" customHeight="1" x14ac:dyDescent="0.3">
      <c r="A112" s="831" t="s">
        <v>575</v>
      </c>
      <c r="B112" s="832" t="s">
        <v>576</v>
      </c>
      <c r="C112" s="835" t="s">
        <v>595</v>
      </c>
      <c r="D112" s="863" t="s">
        <v>596</v>
      </c>
      <c r="E112" s="835" t="s">
        <v>2360</v>
      </c>
      <c r="F112" s="863" t="s">
        <v>2361</v>
      </c>
      <c r="G112" s="835" t="s">
        <v>2496</v>
      </c>
      <c r="H112" s="835" t="s">
        <v>2497</v>
      </c>
      <c r="I112" s="849">
        <v>1.5</v>
      </c>
      <c r="J112" s="849">
        <v>20</v>
      </c>
      <c r="K112" s="850">
        <v>30</v>
      </c>
    </row>
    <row r="113" spans="1:11" ht="14.4" customHeight="1" x14ac:dyDescent="0.3">
      <c r="A113" s="831" t="s">
        <v>575</v>
      </c>
      <c r="B113" s="832" t="s">
        <v>576</v>
      </c>
      <c r="C113" s="835" t="s">
        <v>595</v>
      </c>
      <c r="D113" s="863" t="s">
        <v>596</v>
      </c>
      <c r="E113" s="835" t="s">
        <v>2360</v>
      </c>
      <c r="F113" s="863" t="s">
        <v>2361</v>
      </c>
      <c r="G113" s="835" t="s">
        <v>2408</v>
      </c>
      <c r="H113" s="835" t="s">
        <v>2409</v>
      </c>
      <c r="I113" s="849">
        <v>9.1999998092651367</v>
      </c>
      <c r="J113" s="849">
        <v>50</v>
      </c>
      <c r="K113" s="850">
        <v>460</v>
      </c>
    </row>
    <row r="114" spans="1:11" ht="14.4" customHeight="1" x14ac:dyDescent="0.3">
      <c r="A114" s="831" t="s">
        <v>575</v>
      </c>
      <c r="B114" s="832" t="s">
        <v>576</v>
      </c>
      <c r="C114" s="835" t="s">
        <v>595</v>
      </c>
      <c r="D114" s="863" t="s">
        <v>596</v>
      </c>
      <c r="E114" s="835" t="s">
        <v>2360</v>
      </c>
      <c r="F114" s="863" t="s">
        <v>2361</v>
      </c>
      <c r="G114" s="835" t="s">
        <v>2418</v>
      </c>
      <c r="H114" s="835" t="s">
        <v>2419</v>
      </c>
      <c r="I114" s="849">
        <v>0.4699999988079071</v>
      </c>
      <c r="J114" s="849">
        <v>100</v>
      </c>
      <c r="K114" s="850">
        <v>47</v>
      </c>
    </row>
    <row r="115" spans="1:11" ht="14.4" customHeight="1" x14ac:dyDescent="0.3">
      <c r="A115" s="831" t="s">
        <v>575</v>
      </c>
      <c r="B115" s="832" t="s">
        <v>576</v>
      </c>
      <c r="C115" s="835" t="s">
        <v>595</v>
      </c>
      <c r="D115" s="863" t="s">
        <v>596</v>
      </c>
      <c r="E115" s="835" t="s">
        <v>2360</v>
      </c>
      <c r="F115" s="863" t="s">
        <v>2361</v>
      </c>
      <c r="G115" s="835" t="s">
        <v>2438</v>
      </c>
      <c r="H115" s="835" t="s">
        <v>2439</v>
      </c>
      <c r="I115" s="849">
        <v>1.9850000143051147</v>
      </c>
      <c r="J115" s="849">
        <v>150</v>
      </c>
      <c r="K115" s="850">
        <v>297.5</v>
      </c>
    </row>
    <row r="116" spans="1:11" ht="14.4" customHeight="1" x14ac:dyDescent="0.3">
      <c r="A116" s="831" t="s">
        <v>575</v>
      </c>
      <c r="B116" s="832" t="s">
        <v>576</v>
      </c>
      <c r="C116" s="835" t="s">
        <v>595</v>
      </c>
      <c r="D116" s="863" t="s">
        <v>596</v>
      </c>
      <c r="E116" s="835" t="s">
        <v>2360</v>
      </c>
      <c r="F116" s="863" t="s">
        <v>2361</v>
      </c>
      <c r="G116" s="835" t="s">
        <v>2498</v>
      </c>
      <c r="H116" s="835" t="s">
        <v>2499</v>
      </c>
      <c r="I116" s="849">
        <v>2.0299999713897705</v>
      </c>
      <c r="J116" s="849">
        <v>50</v>
      </c>
      <c r="K116" s="850">
        <v>101.5</v>
      </c>
    </row>
    <row r="117" spans="1:11" ht="14.4" customHeight="1" x14ac:dyDescent="0.3">
      <c r="A117" s="831" t="s">
        <v>575</v>
      </c>
      <c r="B117" s="832" t="s">
        <v>576</v>
      </c>
      <c r="C117" s="835" t="s">
        <v>595</v>
      </c>
      <c r="D117" s="863" t="s">
        <v>596</v>
      </c>
      <c r="E117" s="835" t="s">
        <v>2360</v>
      </c>
      <c r="F117" s="863" t="s">
        <v>2361</v>
      </c>
      <c r="G117" s="835" t="s">
        <v>2500</v>
      </c>
      <c r="H117" s="835" t="s">
        <v>2501</v>
      </c>
      <c r="I117" s="849">
        <v>3.0949999094009399</v>
      </c>
      <c r="J117" s="849">
        <v>150</v>
      </c>
      <c r="K117" s="850">
        <v>464</v>
      </c>
    </row>
    <row r="118" spans="1:11" ht="14.4" customHeight="1" x14ac:dyDescent="0.3">
      <c r="A118" s="831" t="s">
        <v>575</v>
      </c>
      <c r="B118" s="832" t="s">
        <v>576</v>
      </c>
      <c r="C118" s="835" t="s">
        <v>595</v>
      </c>
      <c r="D118" s="863" t="s">
        <v>596</v>
      </c>
      <c r="E118" s="835" t="s">
        <v>2360</v>
      </c>
      <c r="F118" s="863" t="s">
        <v>2361</v>
      </c>
      <c r="G118" s="835" t="s">
        <v>2444</v>
      </c>
      <c r="H118" s="835" t="s">
        <v>2445</v>
      </c>
      <c r="I118" s="849">
        <v>2.1650000810623169</v>
      </c>
      <c r="J118" s="849">
        <v>100</v>
      </c>
      <c r="K118" s="850">
        <v>216.5</v>
      </c>
    </row>
    <row r="119" spans="1:11" ht="14.4" customHeight="1" x14ac:dyDescent="0.3">
      <c r="A119" s="831" t="s">
        <v>575</v>
      </c>
      <c r="B119" s="832" t="s">
        <v>576</v>
      </c>
      <c r="C119" s="835" t="s">
        <v>595</v>
      </c>
      <c r="D119" s="863" t="s">
        <v>596</v>
      </c>
      <c r="E119" s="835" t="s">
        <v>2470</v>
      </c>
      <c r="F119" s="863" t="s">
        <v>2471</v>
      </c>
      <c r="G119" s="835" t="s">
        <v>2502</v>
      </c>
      <c r="H119" s="835" t="s">
        <v>2503</v>
      </c>
      <c r="I119" s="849">
        <v>7.0199999809265137</v>
      </c>
      <c r="J119" s="849">
        <v>4</v>
      </c>
      <c r="K119" s="850">
        <v>28.079999923706055</v>
      </c>
    </row>
    <row r="120" spans="1:11" ht="14.4" customHeight="1" x14ac:dyDescent="0.3">
      <c r="A120" s="831" t="s">
        <v>575</v>
      </c>
      <c r="B120" s="832" t="s">
        <v>576</v>
      </c>
      <c r="C120" s="835" t="s">
        <v>595</v>
      </c>
      <c r="D120" s="863" t="s">
        <v>596</v>
      </c>
      <c r="E120" s="835" t="s">
        <v>2470</v>
      </c>
      <c r="F120" s="863" t="s">
        <v>2471</v>
      </c>
      <c r="G120" s="835" t="s">
        <v>2474</v>
      </c>
      <c r="H120" s="835" t="s">
        <v>2475</v>
      </c>
      <c r="I120" s="849">
        <v>0.62000000476837158</v>
      </c>
      <c r="J120" s="849">
        <v>200</v>
      </c>
      <c r="K120" s="850">
        <v>124</v>
      </c>
    </row>
    <row r="121" spans="1:11" ht="14.4" customHeight="1" x14ac:dyDescent="0.3">
      <c r="A121" s="831" t="s">
        <v>575</v>
      </c>
      <c r="B121" s="832" t="s">
        <v>576</v>
      </c>
      <c r="C121" s="835" t="s">
        <v>595</v>
      </c>
      <c r="D121" s="863" t="s">
        <v>596</v>
      </c>
      <c r="E121" s="835" t="s">
        <v>2470</v>
      </c>
      <c r="F121" s="863" t="s">
        <v>2471</v>
      </c>
      <c r="G121" s="835" t="s">
        <v>2478</v>
      </c>
      <c r="H121" s="835" t="s">
        <v>2479</v>
      </c>
      <c r="I121" s="849">
        <v>0.62999999523162842</v>
      </c>
      <c r="J121" s="849">
        <v>200</v>
      </c>
      <c r="K121" s="850">
        <v>126</v>
      </c>
    </row>
    <row r="122" spans="1:11" ht="14.4" customHeight="1" x14ac:dyDescent="0.3">
      <c r="A122" s="831" t="s">
        <v>575</v>
      </c>
      <c r="B122" s="832" t="s">
        <v>576</v>
      </c>
      <c r="C122" s="835" t="s">
        <v>598</v>
      </c>
      <c r="D122" s="863" t="s">
        <v>599</v>
      </c>
      <c r="E122" s="835" t="s">
        <v>2288</v>
      </c>
      <c r="F122" s="863" t="s">
        <v>2289</v>
      </c>
      <c r="G122" s="835" t="s">
        <v>2290</v>
      </c>
      <c r="H122" s="835" t="s">
        <v>2291</v>
      </c>
      <c r="I122" s="849">
        <v>147.17999267578125</v>
      </c>
      <c r="J122" s="849">
        <v>36</v>
      </c>
      <c r="K122" s="850">
        <v>5298.5499267578125</v>
      </c>
    </row>
    <row r="123" spans="1:11" ht="14.4" customHeight="1" x14ac:dyDescent="0.3">
      <c r="A123" s="831" t="s">
        <v>575</v>
      </c>
      <c r="B123" s="832" t="s">
        <v>576</v>
      </c>
      <c r="C123" s="835" t="s">
        <v>598</v>
      </c>
      <c r="D123" s="863" t="s">
        <v>599</v>
      </c>
      <c r="E123" s="835" t="s">
        <v>2288</v>
      </c>
      <c r="F123" s="863" t="s">
        <v>2289</v>
      </c>
      <c r="G123" s="835" t="s">
        <v>2292</v>
      </c>
      <c r="H123" s="835" t="s">
        <v>2293</v>
      </c>
      <c r="I123" s="849">
        <v>147.17999267578125</v>
      </c>
      <c r="J123" s="849">
        <v>36</v>
      </c>
      <c r="K123" s="850">
        <v>5298.5499267578125</v>
      </c>
    </row>
    <row r="124" spans="1:11" ht="14.4" customHeight="1" x14ac:dyDescent="0.3">
      <c r="A124" s="831" t="s">
        <v>575</v>
      </c>
      <c r="B124" s="832" t="s">
        <v>576</v>
      </c>
      <c r="C124" s="835" t="s">
        <v>598</v>
      </c>
      <c r="D124" s="863" t="s">
        <v>599</v>
      </c>
      <c r="E124" s="835" t="s">
        <v>2288</v>
      </c>
      <c r="F124" s="863" t="s">
        <v>2289</v>
      </c>
      <c r="G124" s="835" t="s">
        <v>2504</v>
      </c>
      <c r="H124" s="835" t="s">
        <v>2505</v>
      </c>
      <c r="I124" s="849">
        <v>141.58000183105469</v>
      </c>
      <c r="J124" s="849">
        <v>10</v>
      </c>
      <c r="K124" s="850">
        <v>1415.8000183105469</v>
      </c>
    </row>
    <row r="125" spans="1:11" ht="14.4" customHeight="1" x14ac:dyDescent="0.3">
      <c r="A125" s="831" t="s">
        <v>575</v>
      </c>
      <c r="B125" s="832" t="s">
        <v>576</v>
      </c>
      <c r="C125" s="835" t="s">
        <v>598</v>
      </c>
      <c r="D125" s="863" t="s">
        <v>599</v>
      </c>
      <c r="E125" s="835" t="s">
        <v>2288</v>
      </c>
      <c r="F125" s="863" t="s">
        <v>2289</v>
      </c>
      <c r="G125" s="835" t="s">
        <v>2294</v>
      </c>
      <c r="H125" s="835" t="s">
        <v>2295</v>
      </c>
      <c r="I125" s="849">
        <v>11.657999801635743</v>
      </c>
      <c r="J125" s="849">
        <v>50</v>
      </c>
      <c r="K125" s="850">
        <v>582.85999298095703</v>
      </c>
    </row>
    <row r="126" spans="1:11" ht="14.4" customHeight="1" x14ac:dyDescent="0.3">
      <c r="A126" s="831" t="s">
        <v>575</v>
      </c>
      <c r="B126" s="832" t="s">
        <v>576</v>
      </c>
      <c r="C126" s="835" t="s">
        <v>598</v>
      </c>
      <c r="D126" s="863" t="s">
        <v>599</v>
      </c>
      <c r="E126" s="835" t="s">
        <v>2288</v>
      </c>
      <c r="F126" s="863" t="s">
        <v>2289</v>
      </c>
      <c r="G126" s="835" t="s">
        <v>2506</v>
      </c>
      <c r="H126" s="835" t="s">
        <v>2507</v>
      </c>
      <c r="I126" s="849">
        <v>2277.85009765625</v>
      </c>
      <c r="J126" s="849">
        <v>2</v>
      </c>
      <c r="K126" s="850">
        <v>4555.7001953125</v>
      </c>
    </row>
    <row r="127" spans="1:11" ht="14.4" customHeight="1" x14ac:dyDescent="0.3">
      <c r="A127" s="831" t="s">
        <v>575</v>
      </c>
      <c r="B127" s="832" t="s">
        <v>576</v>
      </c>
      <c r="C127" s="835" t="s">
        <v>598</v>
      </c>
      <c r="D127" s="863" t="s">
        <v>599</v>
      </c>
      <c r="E127" s="835" t="s">
        <v>2288</v>
      </c>
      <c r="F127" s="863" t="s">
        <v>2289</v>
      </c>
      <c r="G127" s="835" t="s">
        <v>2508</v>
      </c>
      <c r="H127" s="835" t="s">
        <v>2509</v>
      </c>
      <c r="I127" s="849">
        <v>2277.85009765625</v>
      </c>
      <c r="J127" s="849">
        <v>1</v>
      </c>
      <c r="K127" s="850">
        <v>2277.85009765625</v>
      </c>
    </row>
    <row r="128" spans="1:11" ht="14.4" customHeight="1" x14ac:dyDescent="0.3">
      <c r="A128" s="831" t="s">
        <v>575</v>
      </c>
      <c r="B128" s="832" t="s">
        <v>576</v>
      </c>
      <c r="C128" s="835" t="s">
        <v>598</v>
      </c>
      <c r="D128" s="863" t="s">
        <v>599</v>
      </c>
      <c r="E128" s="835" t="s">
        <v>2288</v>
      </c>
      <c r="F128" s="863" t="s">
        <v>2289</v>
      </c>
      <c r="G128" s="835" t="s">
        <v>2510</v>
      </c>
      <c r="H128" s="835" t="s">
        <v>2511</v>
      </c>
      <c r="I128" s="849">
        <v>3035.31005859375</v>
      </c>
      <c r="J128" s="849">
        <v>2</v>
      </c>
      <c r="K128" s="850">
        <v>6070.6201171875</v>
      </c>
    </row>
    <row r="129" spans="1:11" ht="14.4" customHeight="1" x14ac:dyDescent="0.3">
      <c r="A129" s="831" t="s">
        <v>575</v>
      </c>
      <c r="B129" s="832" t="s">
        <v>576</v>
      </c>
      <c r="C129" s="835" t="s">
        <v>598</v>
      </c>
      <c r="D129" s="863" t="s">
        <v>599</v>
      </c>
      <c r="E129" s="835" t="s">
        <v>2288</v>
      </c>
      <c r="F129" s="863" t="s">
        <v>2289</v>
      </c>
      <c r="G129" s="835" t="s">
        <v>2512</v>
      </c>
      <c r="H129" s="835" t="s">
        <v>2513</v>
      </c>
      <c r="I129" s="849">
        <v>22994.599609375</v>
      </c>
      <c r="J129" s="849">
        <v>1</v>
      </c>
      <c r="K129" s="850">
        <v>22994.599609375</v>
      </c>
    </row>
    <row r="130" spans="1:11" ht="14.4" customHeight="1" x14ac:dyDescent="0.3">
      <c r="A130" s="831" t="s">
        <v>575</v>
      </c>
      <c r="B130" s="832" t="s">
        <v>576</v>
      </c>
      <c r="C130" s="835" t="s">
        <v>598</v>
      </c>
      <c r="D130" s="863" t="s">
        <v>599</v>
      </c>
      <c r="E130" s="835" t="s">
        <v>2288</v>
      </c>
      <c r="F130" s="863" t="s">
        <v>2289</v>
      </c>
      <c r="G130" s="835" t="s">
        <v>2514</v>
      </c>
      <c r="H130" s="835" t="s">
        <v>2515</v>
      </c>
      <c r="I130" s="849">
        <v>3130.75</v>
      </c>
      <c r="J130" s="849">
        <v>2</v>
      </c>
      <c r="K130" s="850">
        <v>6261.5</v>
      </c>
    </row>
    <row r="131" spans="1:11" ht="14.4" customHeight="1" x14ac:dyDescent="0.3">
      <c r="A131" s="831" t="s">
        <v>575</v>
      </c>
      <c r="B131" s="832" t="s">
        <v>576</v>
      </c>
      <c r="C131" s="835" t="s">
        <v>598</v>
      </c>
      <c r="D131" s="863" t="s">
        <v>599</v>
      </c>
      <c r="E131" s="835" t="s">
        <v>2288</v>
      </c>
      <c r="F131" s="863" t="s">
        <v>2289</v>
      </c>
      <c r="G131" s="835" t="s">
        <v>2516</v>
      </c>
      <c r="H131" s="835" t="s">
        <v>2517</v>
      </c>
      <c r="I131" s="849">
        <v>213.35000610351562</v>
      </c>
      <c r="J131" s="849">
        <v>6</v>
      </c>
      <c r="K131" s="850">
        <v>1280.0800170898437</v>
      </c>
    </row>
    <row r="132" spans="1:11" ht="14.4" customHeight="1" x14ac:dyDescent="0.3">
      <c r="A132" s="831" t="s">
        <v>575</v>
      </c>
      <c r="B132" s="832" t="s">
        <v>576</v>
      </c>
      <c r="C132" s="835" t="s">
        <v>598</v>
      </c>
      <c r="D132" s="863" t="s">
        <v>599</v>
      </c>
      <c r="E132" s="835" t="s">
        <v>2288</v>
      </c>
      <c r="F132" s="863" t="s">
        <v>2289</v>
      </c>
      <c r="G132" s="835" t="s">
        <v>2518</v>
      </c>
      <c r="H132" s="835" t="s">
        <v>2519</v>
      </c>
      <c r="I132" s="849">
        <v>2722.5</v>
      </c>
      <c r="J132" s="849">
        <v>10</v>
      </c>
      <c r="K132" s="850">
        <v>27225</v>
      </c>
    </row>
    <row r="133" spans="1:11" ht="14.4" customHeight="1" x14ac:dyDescent="0.3">
      <c r="A133" s="831" t="s">
        <v>575</v>
      </c>
      <c r="B133" s="832" t="s">
        <v>576</v>
      </c>
      <c r="C133" s="835" t="s">
        <v>598</v>
      </c>
      <c r="D133" s="863" t="s">
        <v>599</v>
      </c>
      <c r="E133" s="835" t="s">
        <v>2296</v>
      </c>
      <c r="F133" s="863" t="s">
        <v>2297</v>
      </c>
      <c r="G133" s="835" t="s">
        <v>2520</v>
      </c>
      <c r="H133" s="835" t="s">
        <v>2521</v>
      </c>
      <c r="I133" s="849">
        <v>4.1100001335144043</v>
      </c>
      <c r="J133" s="849">
        <v>50</v>
      </c>
      <c r="K133" s="850">
        <v>205.5</v>
      </c>
    </row>
    <row r="134" spans="1:11" ht="14.4" customHeight="1" x14ac:dyDescent="0.3">
      <c r="A134" s="831" t="s">
        <v>575</v>
      </c>
      <c r="B134" s="832" t="s">
        <v>576</v>
      </c>
      <c r="C134" s="835" t="s">
        <v>598</v>
      </c>
      <c r="D134" s="863" t="s">
        <v>599</v>
      </c>
      <c r="E134" s="835" t="s">
        <v>2296</v>
      </c>
      <c r="F134" s="863" t="s">
        <v>2297</v>
      </c>
      <c r="G134" s="835" t="s">
        <v>2300</v>
      </c>
      <c r="H134" s="835" t="s">
        <v>2301</v>
      </c>
      <c r="I134" s="849">
        <v>6.25</v>
      </c>
      <c r="J134" s="849">
        <v>38</v>
      </c>
      <c r="K134" s="850">
        <v>237.5</v>
      </c>
    </row>
    <row r="135" spans="1:11" ht="14.4" customHeight="1" x14ac:dyDescent="0.3">
      <c r="A135" s="831" t="s">
        <v>575</v>
      </c>
      <c r="B135" s="832" t="s">
        <v>576</v>
      </c>
      <c r="C135" s="835" t="s">
        <v>598</v>
      </c>
      <c r="D135" s="863" t="s">
        <v>599</v>
      </c>
      <c r="E135" s="835" t="s">
        <v>2296</v>
      </c>
      <c r="F135" s="863" t="s">
        <v>2297</v>
      </c>
      <c r="G135" s="835" t="s">
        <v>2302</v>
      </c>
      <c r="H135" s="835" t="s">
        <v>2303</v>
      </c>
      <c r="I135" s="849">
        <v>8.5900001525878906</v>
      </c>
      <c r="J135" s="849">
        <v>50</v>
      </c>
      <c r="K135" s="850">
        <v>429.5</v>
      </c>
    </row>
    <row r="136" spans="1:11" ht="14.4" customHeight="1" x14ac:dyDescent="0.3">
      <c r="A136" s="831" t="s">
        <v>575</v>
      </c>
      <c r="B136" s="832" t="s">
        <v>576</v>
      </c>
      <c r="C136" s="835" t="s">
        <v>598</v>
      </c>
      <c r="D136" s="863" t="s">
        <v>599</v>
      </c>
      <c r="E136" s="835" t="s">
        <v>2296</v>
      </c>
      <c r="F136" s="863" t="s">
        <v>2297</v>
      </c>
      <c r="G136" s="835" t="s">
        <v>2522</v>
      </c>
      <c r="H136" s="835" t="s">
        <v>2523</v>
      </c>
      <c r="I136" s="849">
        <v>13.045000076293945</v>
      </c>
      <c r="J136" s="849">
        <v>30</v>
      </c>
      <c r="K136" s="850">
        <v>391.29998779296875</v>
      </c>
    </row>
    <row r="137" spans="1:11" ht="14.4" customHeight="1" x14ac:dyDescent="0.3">
      <c r="A137" s="831" t="s">
        <v>575</v>
      </c>
      <c r="B137" s="832" t="s">
        <v>576</v>
      </c>
      <c r="C137" s="835" t="s">
        <v>598</v>
      </c>
      <c r="D137" s="863" t="s">
        <v>599</v>
      </c>
      <c r="E137" s="835" t="s">
        <v>2296</v>
      </c>
      <c r="F137" s="863" t="s">
        <v>2297</v>
      </c>
      <c r="G137" s="835" t="s">
        <v>2524</v>
      </c>
      <c r="H137" s="835" t="s">
        <v>2525</v>
      </c>
      <c r="I137" s="849">
        <v>0.43000000715255737</v>
      </c>
      <c r="J137" s="849">
        <v>2000</v>
      </c>
      <c r="K137" s="850">
        <v>860</v>
      </c>
    </row>
    <row r="138" spans="1:11" ht="14.4" customHeight="1" x14ac:dyDescent="0.3">
      <c r="A138" s="831" t="s">
        <v>575</v>
      </c>
      <c r="B138" s="832" t="s">
        <v>576</v>
      </c>
      <c r="C138" s="835" t="s">
        <v>598</v>
      </c>
      <c r="D138" s="863" t="s">
        <v>599</v>
      </c>
      <c r="E138" s="835" t="s">
        <v>2296</v>
      </c>
      <c r="F138" s="863" t="s">
        <v>2297</v>
      </c>
      <c r="G138" s="835" t="s">
        <v>2526</v>
      </c>
      <c r="H138" s="835" t="s">
        <v>2527</v>
      </c>
      <c r="I138" s="849">
        <v>0.625</v>
      </c>
      <c r="J138" s="849">
        <v>2500</v>
      </c>
      <c r="K138" s="850">
        <v>1560</v>
      </c>
    </row>
    <row r="139" spans="1:11" ht="14.4" customHeight="1" x14ac:dyDescent="0.3">
      <c r="A139" s="831" t="s">
        <v>575</v>
      </c>
      <c r="B139" s="832" t="s">
        <v>576</v>
      </c>
      <c r="C139" s="835" t="s">
        <v>598</v>
      </c>
      <c r="D139" s="863" t="s">
        <v>599</v>
      </c>
      <c r="E139" s="835" t="s">
        <v>2296</v>
      </c>
      <c r="F139" s="863" t="s">
        <v>2297</v>
      </c>
      <c r="G139" s="835" t="s">
        <v>2304</v>
      </c>
      <c r="H139" s="835" t="s">
        <v>2305</v>
      </c>
      <c r="I139" s="849">
        <v>1.2899999618530273</v>
      </c>
      <c r="J139" s="849">
        <v>2000</v>
      </c>
      <c r="K139" s="850">
        <v>2581.3300170898437</v>
      </c>
    </row>
    <row r="140" spans="1:11" ht="14.4" customHeight="1" x14ac:dyDescent="0.3">
      <c r="A140" s="831" t="s">
        <v>575</v>
      </c>
      <c r="B140" s="832" t="s">
        <v>576</v>
      </c>
      <c r="C140" s="835" t="s">
        <v>598</v>
      </c>
      <c r="D140" s="863" t="s">
        <v>599</v>
      </c>
      <c r="E140" s="835" t="s">
        <v>2296</v>
      </c>
      <c r="F140" s="863" t="s">
        <v>2297</v>
      </c>
      <c r="G140" s="835" t="s">
        <v>2306</v>
      </c>
      <c r="H140" s="835" t="s">
        <v>2307</v>
      </c>
      <c r="I140" s="849">
        <v>0.4699999988079071</v>
      </c>
      <c r="J140" s="849">
        <v>1000</v>
      </c>
      <c r="K140" s="850">
        <v>470</v>
      </c>
    </row>
    <row r="141" spans="1:11" ht="14.4" customHeight="1" x14ac:dyDescent="0.3">
      <c r="A141" s="831" t="s">
        <v>575</v>
      </c>
      <c r="B141" s="832" t="s">
        <v>576</v>
      </c>
      <c r="C141" s="835" t="s">
        <v>598</v>
      </c>
      <c r="D141" s="863" t="s">
        <v>599</v>
      </c>
      <c r="E141" s="835" t="s">
        <v>2296</v>
      </c>
      <c r="F141" s="863" t="s">
        <v>2297</v>
      </c>
      <c r="G141" s="835" t="s">
        <v>2528</v>
      </c>
      <c r="H141" s="835" t="s">
        <v>2529</v>
      </c>
      <c r="I141" s="849">
        <v>0.27500000596046448</v>
      </c>
      <c r="J141" s="849">
        <v>800</v>
      </c>
      <c r="K141" s="850">
        <v>219</v>
      </c>
    </row>
    <row r="142" spans="1:11" ht="14.4" customHeight="1" x14ac:dyDescent="0.3">
      <c r="A142" s="831" t="s">
        <v>575</v>
      </c>
      <c r="B142" s="832" t="s">
        <v>576</v>
      </c>
      <c r="C142" s="835" t="s">
        <v>598</v>
      </c>
      <c r="D142" s="863" t="s">
        <v>599</v>
      </c>
      <c r="E142" s="835" t="s">
        <v>2296</v>
      </c>
      <c r="F142" s="863" t="s">
        <v>2297</v>
      </c>
      <c r="G142" s="835" t="s">
        <v>2308</v>
      </c>
      <c r="H142" s="835" t="s">
        <v>2309</v>
      </c>
      <c r="I142" s="849">
        <v>1.1699999570846558</v>
      </c>
      <c r="J142" s="849">
        <v>800</v>
      </c>
      <c r="K142" s="850">
        <v>936</v>
      </c>
    </row>
    <row r="143" spans="1:11" ht="14.4" customHeight="1" x14ac:dyDescent="0.3">
      <c r="A143" s="831" t="s">
        <v>575</v>
      </c>
      <c r="B143" s="832" t="s">
        <v>576</v>
      </c>
      <c r="C143" s="835" t="s">
        <v>598</v>
      </c>
      <c r="D143" s="863" t="s">
        <v>599</v>
      </c>
      <c r="E143" s="835" t="s">
        <v>2296</v>
      </c>
      <c r="F143" s="863" t="s">
        <v>2297</v>
      </c>
      <c r="G143" s="835" t="s">
        <v>2310</v>
      </c>
      <c r="H143" s="835" t="s">
        <v>2311</v>
      </c>
      <c r="I143" s="849">
        <v>0.43999999761581421</v>
      </c>
      <c r="J143" s="849">
        <v>2000</v>
      </c>
      <c r="K143" s="850">
        <v>880</v>
      </c>
    </row>
    <row r="144" spans="1:11" ht="14.4" customHeight="1" x14ac:dyDescent="0.3">
      <c r="A144" s="831" t="s">
        <v>575</v>
      </c>
      <c r="B144" s="832" t="s">
        <v>576</v>
      </c>
      <c r="C144" s="835" t="s">
        <v>598</v>
      </c>
      <c r="D144" s="863" t="s">
        <v>599</v>
      </c>
      <c r="E144" s="835" t="s">
        <v>2296</v>
      </c>
      <c r="F144" s="863" t="s">
        <v>2297</v>
      </c>
      <c r="G144" s="835" t="s">
        <v>2314</v>
      </c>
      <c r="H144" s="835" t="s">
        <v>2315</v>
      </c>
      <c r="I144" s="849">
        <v>6.3299999237060547</v>
      </c>
      <c r="J144" s="849">
        <v>500</v>
      </c>
      <c r="K144" s="850">
        <v>3165</v>
      </c>
    </row>
    <row r="145" spans="1:11" ht="14.4" customHeight="1" x14ac:dyDescent="0.3">
      <c r="A145" s="831" t="s">
        <v>575</v>
      </c>
      <c r="B145" s="832" t="s">
        <v>576</v>
      </c>
      <c r="C145" s="835" t="s">
        <v>598</v>
      </c>
      <c r="D145" s="863" t="s">
        <v>599</v>
      </c>
      <c r="E145" s="835" t="s">
        <v>2296</v>
      </c>
      <c r="F145" s="863" t="s">
        <v>2297</v>
      </c>
      <c r="G145" s="835" t="s">
        <v>2530</v>
      </c>
      <c r="H145" s="835" t="s">
        <v>2531</v>
      </c>
      <c r="I145" s="849">
        <v>2.4200000762939453</v>
      </c>
      <c r="J145" s="849">
        <v>100</v>
      </c>
      <c r="K145" s="850">
        <v>242</v>
      </c>
    </row>
    <row r="146" spans="1:11" ht="14.4" customHeight="1" x14ac:dyDescent="0.3">
      <c r="A146" s="831" t="s">
        <v>575</v>
      </c>
      <c r="B146" s="832" t="s">
        <v>576</v>
      </c>
      <c r="C146" s="835" t="s">
        <v>598</v>
      </c>
      <c r="D146" s="863" t="s">
        <v>599</v>
      </c>
      <c r="E146" s="835" t="s">
        <v>2296</v>
      </c>
      <c r="F146" s="863" t="s">
        <v>2297</v>
      </c>
      <c r="G146" s="835" t="s">
        <v>2532</v>
      </c>
      <c r="H146" s="835" t="s">
        <v>2533</v>
      </c>
      <c r="I146" s="849">
        <v>272.42999267578125</v>
      </c>
      <c r="J146" s="849">
        <v>6</v>
      </c>
      <c r="K146" s="850">
        <v>1634.5999755859375</v>
      </c>
    </row>
    <row r="147" spans="1:11" ht="14.4" customHeight="1" x14ac:dyDescent="0.3">
      <c r="A147" s="831" t="s">
        <v>575</v>
      </c>
      <c r="B147" s="832" t="s">
        <v>576</v>
      </c>
      <c r="C147" s="835" t="s">
        <v>598</v>
      </c>
      <c r="D147" s="863" t="s">
        <v>599</v>
      </c>
      <c r="E147" s="835" t="s">
        <v>2296</v>
      </c>
      <c r="F147" s="863" t="s">
        <v>2297</v>
      </c>
      <c r="G147" s="835" t="s">
        <v>2320</v>
      </c>
      <c r="H147" s="835" t="s">
        <v>2321</v>
      </c>
      <c r="I147" s="849">
        <v>22.149999618530273</v>
      </c>
      <c r="J147" s="849">
        <v>50</v>
      </c>
      <c r="K147" s="850">
        <v>1107.5</v>
      </c>
    </row>
    <row r="148" spans="1:11" ht="14.4" customHeight="1" x14ac:dyDescent="0.3">
      <c r="A148" s="831" t="s">
        <v>575</v>
      </c>
      <c r="B148" s="832" t="s">
        <v>576</v>
      </c>
      <c r="C148" s="835" t="s">
        <v>598</v>
      </c>
      <c r="D148" s="863" t="s">
        <v>599</v>
      </c>
      <c r="E148" s="835" t="s">
        <v>2296</v>
      </c>
      <c r="F148" s="863" t="s">
        <v>2297</v>
      </c>
      <c r="G148" s="835" t="s">
        <v>2322</v>
      </c>
      <c r="H148" s="835" t="s">
        <v>2323</v>
      </c>
      <c r="I148" s="849">
        <v>30.180000305175781</v>
      </c>
      <c r="J148" s="849">
        <v>25</v>
      </c>
      <c r="K148" s="850">
        <v>754.5</v>
      </c>
    </row>
    <row r="149" spans="1:11" ht="14.4" customHeight="1" x14ac:dyDescent="0.3">
      <c r="A149" s="831" t="s">
        <v>575</v>
      </c>
      <c r="B149" s="832" t="s">
        <v>576</v>
      </c>
      <c r="C149" s="835" t="s">
        <v>598</v>
      </c>
      <c r="D149" s="863" t="s">
        <v>599</v>
      </c>
      <c r="E149" s="835" t="s">
        <v>2296</v>
      </c>
      <c r="F149" s="863" t="s">
        <v>2297</v>
      </c>
      <c r="G149" s="835" t="s">
        <v>2534</v>
      </c>
      <c r="H149" s="835" t="s">
        <v>2535</v>
      </c>
      <c r="I149" s="849">
        <v>2.875</v>
      </c>
      <c r="J149" s="849">
        <v>100</v>
      </c>
      <c r="K149" s="850">
        <v>287.5</v>
      </c>
    </row>
    <row r="150" spans="1:11" ht="14.4" customHeight="1" x14ac:dyDescent="0.3">
      <c r="A150" s="831" t="s">
        <v>575</v>
      </c>
      <c r="B150" s="832" t="s">
        <v>576</v>
      </c>
      <c r="C150" s="835" t="s">
        <v>598</v>
      </c>
      <c r="D150" s="863" t="s">
        <v>599</v>
      </c>
      <c r="E150" s="835" t="s">
        <v>2296</v>
      </c>
      <c r="F150" s="863" t="s">
        <v>2297</v>
      </c>
      <c r="G150" s="835" t="s">
        <v>2536</v>
      </c>
      <c r="H150" s="835" t="s">
        <v>2537</v>
      </c>
      <c r="I150" s="849">
        <v>5.2699999809265137</v>
      </c>
      <c r="J150" s="849">
        <v>30</v>
      </c>
      <c r="K150" s="850">
        <v>158.10000228881836</v>
      </c>
    </row>
    <row r="151" spans="1:11" ht="14.4" customHeight="1" x14ac:dyDescent="0.3">
      <c r="A151" s="831" t="s">
        <v>575</v>
      </c>
      <c r="B151" s="832" t="s">
        <v>576</v>
      </c>
      <c r="C151" s="835" t="s">
        <v>598</v>
      </c>
      <c r="D151" s="863" t="s">
        <v>599</v>
      </c>
      <c r="E151" s="835" t="s">
        <v>2296</v>
      </c>
      <c r="F151" s="863" t="s">
        <v>2297</v>
      </c>
      <c r="G151" s="835" t="s">
        <v>2538</v>
      </c>
      <c r="H151" s="835" t="s">
        <v>2539</v>
      </c>
      <c r="I151" s="849">
        <v>129.25999450683594</v>
      </c>
      <c r="J151" s="849">
        <v>5</v>
      </c>
      <c r="K151" s="850">
        <v>646.29998779296875</v>
      </c>
    </row>
    <row r="152" spans="1:11" ht="14.4" customHeight="1" x14ac:dyDescent="0.3">
      <c r="A152" s="831" t="s">
        <v>575</v>
      </c>
      <c r="B152" s="832" t="s">
        <v>576</v>
      </c>
      <c r="C152" s="835" t="s">
        <v>598</v>
      </c>
      <c r="D152" s="863" t="s">
        <v>599</v>
      </c>
      <c r="E152" s="835" t="s">
        <v>2296</v>
      </c>
      <c r="F152" s="863" t="s">
        <v>2297</v>
      </c>
      <c r="G152" s="835" t="s">
        <v>2492</v>
      </c>
      <c r="H152" s="835" t="s">
        <v>2493</v>
      </c>
      <c r="I152" s="849">
        <v>139.16999816894531</v>
      </c>
      <c r="J152" s="849">
        <v>6</v>
      </c>
      <c r="K152" s="850">
        <v>835.01998901367188</v>
      </c>
    </row>
    <row r="153" spans="1:11" ht="14.4" customHeight="1" x14ac:dyDescent="0.3">
      <c r="A153" s="831" t="s">
        <v>575</v>
      </c>
      <c r="B153" s="832" t="s">
        <v>576</v>
      </c>
      <c r="C153" s="835" t="s">
        <v>598</v>
      </c>
      <c r="D153" s="863" t="s">
        <v>599</v>
      </c>
      <c r="E153" s="835" t="s">
        <v>2296</v>
      </c>
      <c r="F153" s="863" t="s">
        <v>2297</v>
      </c>
      <c r="G153" s="835" t="s">
        <v>2540</v>
      </c>
      <c r="H153" s="835" t="s">
        <v>2541</v>
      </c>
      <c r="I153" s="849">
        <v>5.7300000190734863</v>
      </c>
      <c r="J153" s="849">
        <v>40</v>
      </c>
      <c r="K153" s="850">
        <v>229.09000396728516</v>
      </c>
    </row>
    <row r="154" spans="1:11" ht="14.4" customHeight="1" x14ac:dyDescent="0.3">
      <c r="A154" s="831" t="s">
        <v>575</v>
      </c>
      <c r="B154" s="832" t="s">
        <v>576</v>
      </c>
      <c r="C154" s="835" t="s">
        <v>598</v>
      </c>
      <c r="D154" s="863" t="s">
        <v>599</v>
      </c>
      <c r="E154" s="835" t="s">
        <v>2296</v>
      </c>
      <c r="F154" s="863" t="s">
        <v>2297</v>
      </c>
      <c r="G154" s="835" t="s">
        <v>2542</v>
      </c>
      <c r="H154" s="835" t="s">
        <v>2543</v>
      </c>
      <c r="I154" s="849">
        <v>82.080001831054687</v>
      </c>
      <c r="J154" s="849">
        <v>30</v>
      </c>
      <c r="K154" s="850">
        <v>2462.3999633789062</v>
      </c>
    </row>
    <row r="155" spans="1:11" ht="14.4" customHeight="1" x14ac:dyDescent="0.3">
      <c r="A155" s="831" t="s">
        <v>575</v>
      </c>
      <c r="B155" s="832" t="s">
        <v>576</v>
      </c>
      <c r="C155" s="835" t="s">
        <v>598</v>
      </c>
      <c r="D155" s="863" t="s">
        <v>599</v>
      </c>
      <c r="E155" s="835" t="s">
        <v>2296</v>
      </c>
      <c r="F155" s="863" t="s">
        <v>2297</v>
      </c>
      <c r="G155" s="835" t="s">
        <v>2544</v>
      </c>
      <c r="H155" s="835" t="s">
        <v>2545</v>
      </c>
      <c r="I155" s="849">
        <v>227.24000549316406</v>
      </c>
      <c r="J155" s="849">
        <v>25</v>
      </c>
      <c r="K155" s="850">
        <v>5681</v>
      </c>
    </row>
    <row r="156" spans="1:11" ht="14.4" customHeight="1" x14ac:dyDescent="0.3">
      <c r="A156" s="831" t="s">
        <v>575</v>
      </c>
      <c r="B156" s="832" t="s">
        <v>576</v>
      </c>
      <c r="C156" s="835" t="s">
        <v>598</v>
      </c>
      <c r="D156" s="863" t="s">
        <v>599</v>
      </c>
      <c r="E156" s="835" t="s">
        <v>2296</v>
      </c>
      <c r="F156" s="863" t="s">
        <v>2297</v>
      </c>
      <c r="G156" s="835" t="s">
        <v>2546</v>
      </c>
      <c r="H156" s="835" t="s">
        <v>2547</v>
      </c>
      <c r="I156" s="849">
        <v>0.86000001430511475</v>
      </c>
      <c r="J156" s="849">
        <v>200</v>
      </c>
      <c r="K156" s="850">
        <v>172</v>
      </c>
    </row>
    <row r="157" spans="1:11" ht="14.4" customHeight="1" x14ac:dyDescent="0.3">
      <c r="A157" s="831" t="s">
        <v>575</v>
      </c>
      <c r="B157" s="832" t="s">
        <v>576</v>
      </c>
      <c r="C157" s="835" t="s">
        <v>598</v>
      </c>
      <c r="D157" s="863" t="s">
        <v>599</v>
      </c>
      <c r="E157" s="835" t="s">
        <v>2296</v>
      </c>
      <c r="F157" s="863" t="s">
        <v>2297</v>
      </c>
      <c r="G157" s="835" t="s">
        <v>2330</v>
      </c>
      <c r="H157" s="835" t="s">
        <v>2331</v>
      </c>
      <c r="I157" s="849">
        <v>2.059999942779541</v>
      </c>
      <c r="J157" s="849">
        <v>500</v>
      </c>
      <c r="K157" s="850">
        <v>1030</v>
      </c>
    </row>
    <row r="158" spans="1:11" ht="14.4" customHeight="1" x14ac:dyDescent="0.3">
      <c r="A158" s="831" t="s">
        <v>575</v>
      </c>
      <c r="B158" s="832" t="s">
        <v>576</v>
      </c>
      <c r="C158" s="835" t="s">
        <v>598</v>
      </c>
      <c r="D158" s="863" t="s">
        <v>599</v>
      </c>
      <c r="E158" s="835" t="s">
        <v>2296</v>
      </c>
      <c r="F158" s="863" t="s">
        <v>2297</v>
      </c>
      <c r="G158" s="835" t="s">
        <v>2334</v>
      </c>
      <c r="H158" s="835" t="s">
        <v>2335</v>
      </c>
      <c r="I158" s="849">
        <v>5.875</v>
      </c>
      <c r="J158" s="849">
        <v>350</v>
      </c>
      <c r="K158" s="850">
        <v>2056</v>
      </c>
    </row>
    <row r="159" spans="1:11" ht="14.4" customHeight="1" x14ac:dyDescent="0.3">
      <c r="A159" s="831" t="s">
        <v>575</v>
      </c>
      <c r="B159" s="832" t="s">
        <v>576</v>
      </c>
      <c r="C159" s="835" t="s">
        <v>598</v>
      </c>
      <c r="D159" s="863" t="s">
        <v>599</v>
      </c>
      <c r="E159" s="835" t="s">
        <v>2296</v>
      </c>
      <c r="F159" s="863" t="s">
        <v>2297</v>
      </c>
      <c r="G159" s="835" t="s">
        <v>2548</v>
      </c>
      <c r="H159" s="835" t="s">
        <v>2549</v>
      </c>
      <c r="I159" s="849">
        <v>25.129999160766602</v>
      </c>
      <c r="J159" s="849">
        <v>12</v>
      </c>
      <c r="K159" s="850">
        <v>301.510009765625</v>
      </c>
    </row>
    <row r="160" spans="1:11" ht="14.4" customHeight="1" x14ac:dyDescent="0.3">
      <c r="A160" s="831" t="s">
        <v>575</v>
      </c>
      <c r="B160" s="832" t="s">
        <v>576</v>
      </c>
      <c r="C160" s="835" t="s">
        <v>598</v>
      </c>
      <c r="D160" s="863" t="s">
        <v>599</v>
      </c>
      <c r="E160" s="835" t="s">
        <v>2296</v>
      </c>
      <c r="F160" s="863" t="s">
        <v>2297</v>
      </c>
      <c r="G160" s="835" t="s">
        <v>2550</v>
      </c>
      <c r="H160" s="835" t="s">
        <v>2551</v>
      </c>
      <c r="I160" s="849">
        <v>9.3000001907348633</v>
      </c>
      <c r="J160" s="849">
        <v>100</v>
      </c>
      <c r="K160" s="850">
        <v>930</v>
      </c>
    </row>
    <row r="161" spans="1:11" ht="14.4" customHeight="1" x14ac:dyDescent="0.3">
      <c r="A161" s="831" t="s">
        <v>575</v>
      </c>
      <c r="B161" s="832" t="s">
        <v>576</v>
      </c>
      <c r="C161" s="835" t="s">
        <v>598</v>
      </c>
      <c r="D161" s="863" t="s">
        <v>599</v>
      </c>
      <c r="E161" s="835" t="s">
        <v>2296</v>
      </c>
      <c r="F161" s="863" t="s">
        <v>2297</v>
      </c>
      <c r="G161" s="835" t="s">
        <v>2336</v>
      </c>
      <c r="H161" s="835" t="s">
        <v>2337</v>
      </c>
      <c r="I161" s="849">
        <v>98.379997253417969</v>
      </c>
      <c r="J161" s="849">
        <v>5</v>
      </c>
      <c r="K161" s="850">
        <v>491.89999389648437</v>
      </c>
    </row>
    <row r="162" spans="1:11" ht="14.4" customHeight="1" x14ac:dyDescent="0.3">
      <c r="A162" s="831" t="s">
        <v>575</v>
      </c>
      <c r="B162" s="832" t="s">
        <v>576</v>
      </c>
      <c r="C162" s="835" t="s">
        <v>598</v>
      </c>
      <c r="D162" s="863" t="s">
        <v>599</v>
      </c>
      <c r="E162" s="835" t="s">
        <v>2296</v>
      </c>
      <c r="F162" s="863" t="s">
        <v>2297</v>
      </c>
      <c r="G162" s="835" t="s">
        <v>2552</v>
      </c>
      <c r="H162" s="835" t="s">
        <v>2553</v>
      </c>
      <c r="I162" s="849">
        <v>8.3900003433227539</v>
      </c>
      <c r="J162" s="849">
        <v>24</v>
      </c>
      <c r="K162" s="850">
        <v>201.36000061035156</v>
      </c>
    </row>
    <row r="163" spans="1:11" ht="14.4" customHeight="1" x14ac:dyDescent="0.3">
      <c r="A163" s="831" t="s">
        <v>575</v>
      </c>
      <c r="B163" s="832" t="s">
        <v>576</v>
      </c>
      <c r="C163" s="835" t="s">
        <v>598</v>
      </c>
      <c r="D163" s="863" t="s">
        <v>599</v>
      </c>
      <c r="E163" s="835" t="s">
        <v>2296</v>
      </c>
      <c r="F163" s="863" t="s">
        <v>2297</v>
      </c>
      <c r="G163" s="835" t="s">
        <v>2554</v>
      </c>
      <c r="H163" s="835" t="s">
        <v>2555</v>
      </c>
      <c r="I163" s="849">
        <v>7.630000114440918</v>
      </c>
      <c r="J163" s="849">
        <v>24</v>
      </c>
      <c r="K163" s="850">
        <v>183.1199951171875</v>
      </c>
    </row>
    <row r="164" spans="1:11" ht="14.4" customHeight="1" x14ac:dyDescent="0.3">
      <c r="A164" s="831" t="s">
        <v>575</v>
      </c>
      <c r="B164" s="832" t="s">
        <v>576</v>
      </c>
      <c r="C164" s="835" t="s">
        <v>598</v>
      </c>
      <c r="D164" s="863" t="s">
        <v>599</v>
      </c>
      <c r="E164" s="835" t="s">
        <v>2296</v>
      </c>
      <c r="F164" s="863" t="s">
        <v>2297</v>
      </c>
      <c r="G164" s="835" t="s">
        <v>2556</v>
      </c>
      <c r="H164" s="835" t="s">
        <v>2557</v>
      </c>
      <c r="I164" s="849">
        <v>18.959999084472656</v>
      </c>
      <c r="J164" s="849">
        <v>12</v>
      </c>
      <c r="K164" s="850">
        <v>227.52000427246094</v>
      </c>
    </row>
    <row r="165" spans="1:11" ht="14.4" customHeight="1" x14ac:dyDescent="0.3">
      <c r="A165" s="831" t="s">
        <v>575</v>
      </c>
      <c r="B165" s="832" t="s">
        <v>576</v>
      </c>
      <c r="C165" s="835" t="s">
        <v>598</v>
      </c>
      <c r="D165" s="863" t="s">
        <v>599</v>
      </c>
      <c r="E165" s="835" t="s">
        <v>2296</v>
      </c>
      <c r="F165" s="863" t="s">
        <v>2297</v>
      </c>
      <c r="G165" s="835" t="s">
        <v>2558</v>
      </c>
      <c r="H165" s="835" t="s">
        <v>2559</v>
      </c>
      <c r="I165" s="849">
        <v>1.6399999856948853</v>
      </c>
      <c r="J165" s="849">
        <v>40</v>
      </c>
      <c r="K165" s="850">
        <v>65.55999755859375</v>
      </c>
    </row>
    <row r="166" spans="1:11" ht="14.4" customHeight="1" x14ac:dyDescent="0.3">
      <c r="A166" s="831" t="s">
        <v>575</v>
      </c>
      <c r="B166" s="832" t="s">
        <v>576</v>
      </c>
      <c r="C166" s="835" t="s">
        <v>598</v>
      </c>
      <c r="D166" s="863" t="s">
        <v>599</v>
      </c>
      <c r="E166" s="835" t="s">
        <v>2296</v>
      </c>
      <c r="F166" s="863" t="s">
        <v>2297</v>
      </c>
      <c r="G166" s="835" t="s">
        <v>2560</v>
      </c>
      <c r="H166" s="835" t="s">
        <v>2561</v>
      </c>
      <c r="I166" s="849">
        <v>25.554999351501465</v>
      </c>
      <c r="J166" s="849">
        <v>48</v>
      </c>
      <c r="K166" s="850">
        <v>1226.6400146484375</v>
      </c>
    </row>
    <row r="167" spans="1:11" ht="14.4" customHeight="1" x14ac:dyDescent="0.3">
      <c r="A167" s="831" t="s">
        <v>575</v>
      </c>
      <c r="B167" s="832" t="s">
        <v>576</v>
      </c>
      <c r="C167" s="835" t="s">
        <v>598</v>
      </c>
      <c r="D167" s="863" t="s">
        <v>599</v>
      </c>
      <c r="E167" s="835" t="s">
        <v>2296</v>
      </c>
      <c r="F167" s="863" t="s">
        <v>2297</v>
      </c>
      <c r="G167" s="835" t="s">
        <v>2562</v>
      </c>
      <c r="H167" s="835" t="s">
        <v>2563</v>
      </c>
      <c r="I167" s="849">
        <v>15.760000228881836</v>
      </c>
      <c r="J167" s="849">
        <v>200</v>
      </c>
      <c r="K167" s="850">
        <v>3151.050048828125</v>
      </c>
    </row>
    <row r="168" spans="1:11" ht="14.4" customHeight="1" x14ac:dyDescent="0.3">
      <c r="A168" s="831" t="s">
        <v>575</v>
      </c>
      <c r="B168" s="832" t="s">
        <v>576</v>
      </c>
      <c r="C168" s="835" t="s">
        <v>598</v>
      </c>
      <c r="D168" s="863" t="s">
        <v>599</v>
      </c>
      <c r="E168" s="835" t="s">
        <v>2296</v>
      </c>
      <c r="F168" s="863" t="s">
        <v>2297</v>
      </c>
      <c r="G168" s="835" t="s">
        <v>2342</v>
      </c>
      <c r="H168" s="835" t="s">
        <v>2343</v>
      </c>
      <c r="I168" s="849">
        <v>2.5049999952316284</v>
      </c>
      <c r="J168" s="849">
        <v>40</v>
      </c>
      <c r="K168" s="850">
        <v>100.20000076293945</v>
      </c>
    </row>
    <row r="169" spans="1:11" ht="14.4" customHeight="1" x14ac:dyDescent="0.3">
      <c r="A169" s="831" t="s">
        <v>575</v>
      </c>
      <c r="B169" s="832" t="s">
        <v>576</v>
      </c>
      <c r="C169" s="835" t="s">
        <v>598</v>
      </c>
      <c r="D169" s="863" t="s">
        <v>599</v>
      </c>
      <c r="E169" s="835" t="s">
        <v>2296</v>
      </c>
      <c r="F169" s="863" t="s">
        <v>2297</v>
      </c>
      <c r="G169" s="835" t="s">
        <v>2344</v>
      </c>
      <c r="H169" s="835" t="s">
        <v>2345</v>
      </c>
      <c r="I169" s="849">
        <v>3.9700000286102295</v>
      </c>
      <c r="J169" s="849">
        <v>20</v>
      </c>
      <c r="K169" s="850">
        <v>79.400001525878906</v>
      </c>
    </row>
    <row r="170" spans="1:11" ht="14.4" customHeight="1" x14ac:dyDescent="0.3">
      <c r="A170" s="831" t="s">
        <v>575</v>
      </c>
      <c r="B170" s="832" t="s">
        <v>576</v>
      </c>
      <c r="C170" s="835" t="s">
        <v>598</v>
      </c>
      <c r="D170" s="863" t="s">
        <v>599</v>
      </c>
      <c r="E170" s="835" t="s">
        <v>2296</v>
      </c>
      <c r="F170" s="863" t="s">
        <v>2297</v>
      </c>
      <c r="G170" s="835" t="s">
        <v>2348</v>
      </c>
      <c r="H170" s="835" t="s">
        <v>2349</v>
      </c>
      <c r="I170" s="849">
        <v>67.319999694824219</v>
      </c>
      <c r="J170" s="849">
        <v>70</v>
      </c>
      <c r="K170" s="850">
        <v>4712.47021484375</v>
      </c>
    </row>
    <row r="171" spans="1:11" ht="14.4" customHeight="1" x14ac:dyDescent="0.3">
      <c r="A171" s="831" t="s">
        <v>575</v>
      </c>
      <c r="B171" s="832" t="s">
        <v>576</v>
      </c>
      <c r="C171" s="835" t="s">
        <v>598</v>
      </c>
      <c r="D171" s="863" t="s">
        <v>599</v>
      </c>
      <c r="E171" s="835" t="s">
        <v>2296</v>
      </c>
      <c r="F171" s="863" t="s">
        <v>2297</v>
      </c>
      <c r="G171" s="835" t="s">
        <v>2350</v>
      </c>
      <c r="H171" s="835" t="s">
        <v>2351</v>
      </c>
      <c r="I171" s="849">
        <v>0.5</v>
      </c>
      <c r="J171" s="849">
        <v>800</v>
      </c>
      <c r="K171" s="850">
        <v>400</v>
      </c>
    </row>
    <row r="172" spans="1:11" ht="14.4" customHeight="1" x14ac:dyDescent="0.3">
      <c r="A172" s="831" t="s">
        <v>575</v>
      </c>
      <c r="B172" s="832" t="s">
        <v>576</v>
      </c>
      <c r="C172" s="835" t="s">
        <v>598</v>
      </c>
      <c r="D172" s="863" t="s">
        <v>599</v>
      </c>
      <c r="E172" s="835" t="s">
        <v>2296</v>
      </c>
      <c r="F172" s="863" t="s">
        <v>2297</v>
      </c>
      <c r="G172" s="835" t="s">
        <v>2352</v>
      </c>
      <c r="H172" s="835" t="s">
        <v>2353</v>
      </c>
      <c r="I172" s="849">
        <v>0.66500002145767212</v>
      </c>
      <c r="J172" s="849">
        <v>1500</v>
      </c>
      <c r="K172" s="850">
        <v>1000</v>
      </c>
    </row>
    <row r="173" spans="1:11" ht="14.4" customHeight="1" x14ac:dyDescent="0.3">
      <c r="A173" s="831" t="s">
        <v>575</v>
      </c>
      <c r="B173" s="832" t="s">
        <v>576</v>
      </c>
      <c r="C173" s="835" t="s">
        <v>598</v>
      </c>
      <c r="D173" s="863" t="s">
        <v>599</v>
      </c>
      <c r="E173" s="835" t="s">
        <v>2296</v>
      </c>
      <c r="F173" s="863" t="s">
        <v>2297</v>
      </c>
      <c r="G173" s="835" t="s">
        <v>2564</v>
      </c>
      <c r="H173" s="835" t="s">
        <v>2565</v>
      </c>
      <c r="I173" s="849">
        <v>1.1699999570846558</v>
      </c>
      <c r="J173" s="849">
        <v>1500</v>
      </c>
      <c r="K173" s="850">
        <v>1759.5</v>
      </c>
    </row>
    <row r="174" spans="1:11" ht="14.4" customHeight="1" x14ac:dyDescent="0.3">
      <c r="A174" s="831" t="s">
        <v>575</v>
      </c>
      <c r="B174" s="832" t="s">
        <v>576</v>
      </c>
      <c r="C174" s="835" t="s">
        <v>598</v>
      </c>
      <c r="D174" s="863" t="s">
        <v>599</v>
      </c>
      <c r="E174" s="835" t="s">
        <v>2296</v>
      </c>
      <c r="F174" s="863" t="s">
        <v>2297</v>
      </c>
      <c r="G174" s="835" t="s">
        <v>2566</v>
      </c>
      <c r="H174" s="835" t="s">
        <v>2567</v>
      </c>
      <c r="I174" s="849">
        <v>3.9500000476837158</v>
      </c>
      <c r="J174" s="849">
        <v>500</v>
      </c>
      <c r="K174" s="850">
        <v>1974.5999755859375</v>
      </c>
    </row>
    <row r="175" spans="1:11" ht="14.4" customHeight="1" x14ac:dyDescent="0.3">
      <c r="A175" s="831" t="s">
        <v>575</v>
      </c>
      <c r="B175" s="832" t="s">
        <v>576</v>
      </c>
      <c r="C175" s="835" t="s">
        <v>598</v>
      </c>
      <c r="D175" s="863" t="s">
        <v>599</v>
      </c>
      <c r="E175" s="835" t="s">
        <v>2296</v>
      </c>
      <c r="F175" s="863" t="s">
        <v>2297</v>
      </c>
      <c r="G175" s="835" t="s">
        <v>2356</v>
      </c>
      <c r="H175" s="835" t="s">
        <v>2357</v>
      </c>
      <c r="I175" s="849">
        <v>28.729999542236328</v>
      </c>
      <c r="J175" s="849">
        <v>96</v>
      </c>
      <c r="K175" s="850">
        <v>2758.080078125</v>
      </c>
    </row>
    <row r="176" spans="1:11" ht="14.4" customHeight="1" x14ac:dyDescent="0.3">
      <c r="A176" s="831" t="s">
        <v>575</v>
      </c>
      <c r="B176" s="832" t="s">
        <v>576</v>
      </c>
      <c r="C176" s="835" t="s">
        <v>598</v>
      </c>
      <c r="D176" s="863" t="s">
        <v>599</v>
      </c>
      <c r="E176" s="835" t="s">
        <v>2360</v>
      </c>
      <c r="F176" s="863" t="s">
        <v>2361</v>
      </c>
      <c r="G176" s="835" t="s">
        <v>2362</v>
      </c>
      <c r="H176" s="835" t="s">
        <v>2363</v>
      </c>
      <c r="I176" s="849">
        <v>2.0499999523162842</v>
      </c>
      <c r="J176" s="849">
        <v>100</v>
      </c>
      <c r="K176" s="850">
        <v>205</v>
      </c>
    </row>
    <row r="177" spans="1:11" ht="14.4" customHeight="1" x14ac:dyDescent="0.3">
      <c r="A177" s="831" t="s">
        <v>575</v>
      </c>
      <c r="B177" s="832" t="s">
        <v>576</v>
      </c>
      <c r="C177" s="835" t="s">
        <v>598</v>
      </c>
      <c r="D177" s="863" t="s">
        <v>599</v>
      </c>
      <c r="E177" s="835" t="s">
        <v>2360</v>
      </c>
      <c r="F177" s="863" t="s">
        <v>2361</v>
      </c>
      <c r="G177" s="835" t="s">
        <v>2364</v>
      </c>
      <c r="H177" s="835" t="s">
        <v>2365</v>
      </c>
      <c r="I177" s="849">
        <v>47.189998626708984</v>
      </c>
      <c r="J177" s="849">
        <v>120</v>
      </c>
      <c r="K177" s="850">
        <v>5662.7998046875</v>
      </c>
    </row>
    <row r="178" spans="1:11" ht="14.4" customHeight="1" x14ac:dyDescent="0.3">
      <c r="A178" s="831" t="s">
        <v>575</v>
      </c>
      <c r="B178" s="832" t="s">
        <v>576</v>
      </c>
      <c r="C178" s="835" t="s">
        <v>598</v>
      </c>
      <c r="D178" s="863" t="s">
        <v>599</v>
      </c>
      <c r="E178" s="835" t="s">
        <v>2360</v>
      </c>
      <c r="F178" s="863" t="s">
        <v>2361</v>
      </c>
      <c r="G178" s="835" t="s">
        <v>2568</v>
      </c>
      <c r="H178" s="835" t="s">
        <v>2569</v>
      </c>
      <c r="I178" s="849">
        <v>13.805000305175781</v>
      </c>
      <c r="J178" s="849">
        <v>100</v>
      </c>
      <c r="K178" s="850">
        <v>1380.3800048828125</v>
      </c>
    </row>
    <row r="179" spans="1:11" ht="14.4" customHeight="1" x14ac:dyDescent="0.3">
      <c r="A179" s="831" t="s">
        <v>575</v>
      </c>
      <c r="B179" s="832" t="s">
        <v>576</v>
      </c>
      <c r="C179" s="835" t="s">
        <v>598</v>
      </c>
      <c r="D179" s="863" t="s">
        <v>599</v>
      </c>
      <c r="E179" s="835" t="s">
        <v>2360</v>
      </c>
      <c r="F179" s="863" t="s">
        <v>2361</v>
      </c>
      <c r="G179" s="835" t="s">
        <v>2570</v>
      </c>
      <c r="H179" s="835" t="s">
        <v>2571</v>
      </c>
      <c r="I179" s="849">
        <v>2.3599998950958252</v>
      </c>
      <c r="J179" s="849">
        <v>200</v>
      </c>
      <c r="K179" s="850">
        <v>472</v>
      </c>
    </row>
    <row r="180" spans="1:11" ht="14.4" customHeight="1" x14ac:dyDescent="0.3">
      <c r="A180" s="831" t="s">
        <v>575</v>
      </c>
      <c r="B180" s="832" t="s">
        <v>576</v>
      </c>
      <c r="C180" s="835" t="s">
        <v>598</v>
      </c>
      <c r="D180" s="863" t="s">
        <v>599</v>
      </c>
      <c r="E180" s="835" t="s">
        <v>2360</v>
      </c>
      <c r="F180" s="863" t="s">
        <v>2361</v>
      </c>
      <c r="G180" s="835" t="s">
        <v>2572</v>
      </c>
      <c r="H180" s="835" t="s">
        <v>2573</v>
      </c>
      <c r="I180" s="849">
        <v>2.3599998950958252</v>
      </c>
      <c r="J180" s="849">
        <v>700</v>
      </c>
      <c r="K180" s="850">
        <v>1652</v>
      </c>
    </row>
    <row r="181" spans="1:11" ht="14.4" customHeight="1" x14ac:dyDescent="0.3">
      <c r="A181" s="831" t="s">
        <v>575</v>
      </c>
      <c r="B181" s="832" t="s">
        <v>576</v>
      </c>
      <c r="C181" s="835" t="s">
        <v>598</v>
      </c>
      <c r="D181" s="863" t="s">
        <v>599</v>
      </c>
      <c r="E181" s="835" t="s">
        <v>2360</v>
      </c>
      <c r="F181" s="863" t="s">
        <v>2361</v>
      </c>
      <c r="G181" s="835" t="s">
        <v>2574</v>
      </c>
      <c r="H181" s="835" t="s">
        <v>2575</v>
      </c>
      <c r="I181" s="849">
        <v>2.3599998950958252</v>
      </c>
      <c r="J181" s="849">
        <v>200</v>
      </c>
      <c r="K181" s="850">
        <v>472</v>
      </c>
    </row>
    <row r="182" spans="1:11" ht="14.4" customHeight="1" x14ac:dyDescent="0.3">
      <c r="A182" s="831" t="s">
        <v>575</v>
      </c>
      <c r="B182" s="832" t="s">
        <v>576</v>
      </c>
      <c r="C182" s="835" t="s">
        <v>598</v>
      </c>
      <c r="D182" s="863" t="s">
        <v>599</v>
      </c>
      <c r="E182" s="835" t="s">
        <v>2360</v>
      </c>
      <c r="F182" s="863" t="s">
        <v>2361</v>
      </c>
      <c r="G182" s="835" t="s">
        <v>2366</v>
      </c>
      <c r="H182" s="835" t="s">
        <v>2367</v>
      </c>
      <c r="I182" s="849">
        <v>2.9100000858306885</v>
      </c>
      <c r="J182" s="849">
        <v>100</v>
      </c>
      <c r="K182" s="850">
        <v>291</v>
      </c>
    </row>
    <row r="183" spans="1:11" ht="14.4" customHeight="1" x14ac:dyDescent="0.3">
      <c r="A183" s="831" t="s">
        <v>575</v>
      </c>
      <c r="B183" s="832" t="s">
        <v>576</v>
      </c>
      <c r="C183" s="835" t="s">
        <v>598</v>
      </c>
      <c r="D183" s="863" t="s">
        <v>599</v>
      </c>
      <c r="E183" s="835" t="s">
        <v>2360</v>
      </c>
      <c r="F183" s="863" t="s">
        <v>2361</v>
      </c>
      <c r="G183" s="835" t="s">
        <v>2368</v>
      </c>
      <c r="H183" s="835" t="s">
        <v>2369</v>
      </c>
      <c r="I183" s="849">
        <v>1.4999999664723873E-2</v>
      </c>
      <c r="J183" s="849">
        <v>700</v>
      </c>
      <c r="K183" s="850">
        <v>11</v>
      </c>
    </row>
    <row r="184" spans="1:11" ht="14.4" customHeight="1" x14ac:dyDescent="0.3">
      <c r="A184" s="831" t="s">
        <v>575</v>
      </c>
      <c r="B184" s="832" t="s">
        <v>576</v>
      </c>
      <c r="C184" s="835" t="s">
        <v>598</v>
      </c>
      <c r="D184" s="863" t="s">
        <v>599</v>
      </c>
      <c r="E184" s="835" t="s">
        <v>2360</v>
      </c>
      <c r="F184" s="863" t="s">
        <v>2361</v>
      </c>
      <c r="G184" s="835" t="s">
        <v>2576</v>
      </c>
      <c r="H184" s="835" t="s">
        <v>2577</v>
      </c>
      <c r="I184" s="849">
        <v>1.6950000524520874</v>
      </c>
      <c r="J184" s="849">
        <v>1800</v>
      </c>
      <c r="K184" s="850">
        <v>3051</v>
      </c>
    </row>
    <row r="185" spans="1:11" ht="14.4" customHeight="1" x14ac:dyDescent="0.3">
      <c r="A185" s="831" t="s">
        <v>575</v>
      </c>
      <c r="B185" s="832" t="s">
        <v>576</v>
      </c>
      <c r="C185" s="835" t="s">
        <v>598</v>
      </c>
      <c r="D185" s="863" t="s">
        <v>599</v>
      </c>
      <c r="E185" s="835" t="s">
        <v>2360</v>
      </c>
      <c r="F185" s="863" t="s">
        <v>2361</v>
      </c>
      <c r="G185" s="835" t="s">
        <v>2578</v>
      </c>
      <c r="H185" s="835" t="s">
        <v>2579</v>
      </c>
      <c r="I185" s="849">
        <v>21.22499942779541</v>
      </c>
      <c r="J185" s="849">
        <v>150</v>
      </c>
      <c r="K185" s="850">
        <v>3183.4300537109375</v>
      </c>
    </row>
    <row r="186" spans="1:11" ht="14.4" customHeight="1" x14ac:dyDescent="0.3">
      <c r="A186" s="831" t="s">
        <v>575</v>
      </c>
      <c r="B186" s="832" t="s">
        <v>576</v>
      </c>
      <c r="C186" s="835" t="s">
        <v>598</v>
      </c>
      <c r="D186" s="863" t="s">
        <v>599</v>
      </c>
      <c r="E186" s="835" t="s">
        <v>2360</v>
      </c>
      <c r="F186" s="863" t="s">
        <v>2361</v>
      </c>
      <c r="G186" s="835" t="s">
        <v>2580</v>
      </c>
      <c r="H186" s="835" t="s">
        <v>2581</v>
      </c>
      <c r="I186" s="849">
        <v>45.5</v>
      </c>
      <c r="J186" s="849">
        <v>120</v>
      </c>
      <c r="K186" s="850">
        <v>5459.760009765625</v>
      </c>
    </row>
    <row r="187" spans="1:11" ht="14.4" customHeight="1" x14ac:dyDescent="0.3">
      <c r="A187" s="831" t="s">
        <v>575</v>
      </c>
      <c r="B187" s="832" t="s">
        <v>576</v>
      </c>
      <c r="C187" s="835" t="s">
        <v>598</v>
      </c>
      <c r="D187" s="863" t="s">
        <v>599</v>
      </c>
      <c r="E187" s="835" t="s">
        <v>2360</v>
      </c>
      <c r="F187" s="863" t="s">
        <v>2361</v>
      </c>
      <c r="G187" s="835" t="s">
        <v>2374</v>
      </c>
      <c r="H187" s="835" t="s">
        <v>2375</v>
      </c>
      <c r="I187" s="849">
        <v>11.144999980926514</v>
      </c>
      <c r="J187" s="849">
        <v>700</v>
      </c>
      <c r="K187" s="850">
        <v>7801</v>
      </c>
    </row>
    <row r="188" spans="1:11" ht="14.4" customHeight="1" x14ac:dyDescent="0.3">
      <c r="A188" s="831" t="s">
        <v>575</v>
      </c>
      <c r="B188" s="832" t="s">
        <v>576</v>
      </c>
      <c r="C188" s="835" t="s">
        <v>598</v>
      </c>
      <c r="D188" s="863" t="s">
        <v>599</v>
      </c>
      <c r="E188" s="835" t="s">
        <v>2360</v>
      </c>
      <c r="F188" s="863" t="s">
        <v>2361</v>
      </c>
      <c r="G188" s="835" t="s">
        <v>2582</v>
      </c>
      <c r="H188" s="835" t="s">
        <v>2583</v>
      </c>
      <c r="I188" s="849">
        <v>40.869998931884766</v>
      </c>
      <c r="J188" s="849">
        <v>40</v>
      </c>
      <c r="K188" s="850">
        <v>1634.800048828125</v>
      </c>
    </row>
    <row r="189" spans="1:11" ht="14.4" customHeight="1" x14ac:dyDescent="0.3">
      <c r="A189" s="831" t="s">
        <v>575</v>
      </c>
      <c r="B189" s="832" t="s">
        <v>576</v>
      </c>
      <c r="C189" s="835" t="s">
        <v>598</v>
      </c>
      <c r="D189" s="863" t="s">
        <v>599</v>
      </c>
      <c r="E189" s="835" t="s">
        <v>2360</v>
      </c>
      <c r="F189" s="863" t="s">
        <v>2361</v>
      </c>
      <c r="G189" s="835" t="s">
        <v>2584</v>
      </c>
      <c r="H189" s="835" t="s">
        <v>2585</v>
      </c>
      <c r="I189" s="849">
        <v>263.77999877929687</v>
      </c>
      <c r="J189" s="849">
        <v>10</v>
      </c>
      <c r="K189" s="850">
        <v>2637.800048828125</v>
      </c>
    </row>
    <row r="190" spans="1:11" ht="14.4" customHeight="1" x14ac:dyDescent="0.3">
      <c r="A190" s="831" t="s">
        <v>575</v>
      </c>
      <c r="B190" s="832" t="s">
        <v>576</v>
      </c>
      <c r="C190" s="835" t="s">
        <v>598</v>
      </c>
      <c r="D190" s="863" t="s">
        <v>599</v>
      </c>
      <c r="E190" s="835" t="s">
        <v>2360</v>
      </c>
      <c r="F190" s="863" t="s">
        <v>2361</v>
      </c>
      <c r="G190" s="835" t="s">
        <v>2378</v>
      </c>
      <c r="H190" s="835" t="s">
        <v>2379</v>
      </c>
      <c r="I190" s="849">
        <v>5.440000057220459</v>
      </c>
      <c r="J190" s="849">
        <v>1000</v>
      </c>
      <c r="K190" s="850">
        <v>5440</v>
      </c>
    </row>
    <row r="191" spans="1:11" ht="14.4" customHeight="1" x14ac:dyDescent="0.3">
      <c r="A191" s="831" t="s">
        <v>575</v>
      </c>
      <c r="B191" s="832" t="s">
        <v>576</v>
      </c>
      <c r="C191" s="835" t="s">
        <v>598</v>
      </c>
      <c r="D191" s="863" t="s">
        <v>599</v>
      </c>
      <c r="E191" s="835" t="s">
        <v>2360</v>
      </c>
      <c r="F191" s="863" t="s">
        <v>2361</v>
      </c>
      <c r="G191" s="835" t="s">
        <v>2586</v>
      </c>
      <c r="H191" s="835" t="s">
        <v>2587</v>
      </c>
      <c r="I191" s="849">
        <v>3.3900001049041748</v>
      </c>
      <c r="J191" s="849">
        <v>600</v>
      </c>
      <c r="K191" s="850">
        <v>2034</v>
      </c>
    </row>
    <row r="192" spans="1:11" ht="14.4" customHeight="1" x14ac:dyDescent="0.3">
      <c r="A192" s="831" t="s">
        <v>575</v>
      </c>
      <c r="B192" s="832" t="s">
        <v>576</v>
      </c>
      <c r="C192" s="835" t="s">
        <v>598</v>
      </c>
      <c r="D192" s="863" t="s">
        <v>599</v>
      </c>
      <c r="E192" s="835" t="s">
        <v>2360</v>
      </c>
      <c r="F192" s="863" t="s">
        <v>2361</v>
      </c>
      <c r="G192" s="835" t="s">
        <v>2588</v>
      </c>
      <c r="H192" s="835" t="s">
        <v>2589</v>
      </c>
      <c r="I192" s="849">
        <v>24.409999847412109</v>
      </c>
      <c r="J192" s="849">
        <v>100</v>
      </c>
      <c r="K192" s="850">
        <v>2440.580078125</v>
      </c>
    </row>
    <row r="193" spans="1:11" ht="14.4" customHeight="1" x14ac:dyDescent="0.3">
      <c r="A193" s="831" t="s">
        <v>575</v>
      </c>
      <c r="B193" s="832" t="s">
        <v>576</v>
      </c>
      <c r="C193" s="835" t="s">
        <v>598</v>
      </c>
      <c r="D193" s="863" t="s">
        <v>599</v>
      </c>
      <c r="E193" s="835" t="s">
        <v>2360</v>
      </c>
      <c r="F193" s="863" t="s">
        <v>2361</v>
      </c>
      <c r="G193" s="835" t="s">
        <v>2590</v>
      </c>
      <c r="H193" s="835" t="s">
        <v>2591</v>
      </c>
      <c r="I193" s="849">
        <v>45.979999542236328</v>
      </c>
      <c r="J193" s="849">
        <v>20</v>
      </c>
      <c r="K193" s="850">
        <v>919.5999755859375</v>
      </c>
    </row>
    <row r="194" spans="1:11" ht="14.4" customHeight="1" x14ac:dyDescent="0.3">
      <c r="A194" s="831" t="s">
        <v>575</v>
      </c>
      <c r="B194" s="832" t="s">
        <v>576</v>
      </c>
      <c r="C194" s="835" t="s">
        <v>598</v>
      </c>
      <c r="D194" s="863" t="s">
        <v>599</v>
      </c>
      <c r="E194" s="835" t="s">
        <v>2360</v>
      </c>
      <c r="F194" s="863" t="s">
        <v>2361</v>
      </c>
      <c r="G194" s="835" t="s">
        <v>2592</v>
      </c>
      <c r="H194" s="835" t="s">
        <v>2593</v>
      </c>
      <c r="I194" s="849">
        <v>750.20001220703125</v>
      </c>
      <c r="J194" s="849">
        <v>4</v>
      </c>
      <c r="K194" s="850">
        <v>3000.800048828125</v>
      </c>
    </row>
    <row r="195" spans="1:11" ht="14.4" customHeight="1" x14ac:dyDescent="0.3">
      <c r="A195" s="831" t="s">
        <v>575</v>
      </c>
      <c r="B195" s="832" t="s">
        <v>576</v>
      </c>
      <c r="C195" s="835" t="s">
        <v>598</v>
      </c>
      <c r="D195" s="863" t="s">
        <v>599</v>
      </c>
      <c r="E195" s="835" t="s">
        <v>2360</v>
      </c>
      <c r="F195" s="863" t="s">
        <v>2361</v>
      </c>
      <c r="G195" s="835" t="s">
        <v>2594</v>
      </c>
      <c r="H195" s="835" t="s">
        <v>2595</v>
      </c>
      <c r="I195" s="849">
        <v>13.210000038146973</v>
      </c>
      <c r="J195" s="849">
        <v>10</v>
      </c>
      <c r="K195" s="850">
        <v>132.10000610351562</v>
      </c>
    </row>
    <row r="196" spans="1:11" ht="14.4" customHeight="1" x14ac:dyDescent="0.3">
      <c r="A196" s="831" t="s">
        <v>575</v>
      </c>
      <c r="B196" s="832" t="s">
        <v>576</v>
      </c>
      <c r="C196" s="835" t="s">
        <v>598</v>
      </c>
      <c r="D196" s="863" t="s">
        <v>599</v>
      </c>
      <c r="E196" s="835" t="s">
        <v>2360</v>
      </c>
      <c r="F196" s="863" t="s">
        <v>2361</v>
      </c>
      <c r="G196" s="835" t="s">
        <v>2390</v>
      </c>
      <c r="H196" s="835" t="s">
        <v>2391</v>
      </c>
      <c r="I196" s="849">
        <v>4.0300002098083496</v>
      </c>
      <c r="J196" s="849">
        <v>450</v>
      </c>
      <c r="K196" s="850">
        <v>1813.5</v>
      </c>
    </row>
    <row r="197" spans="1:11" ht="14.4" customHeight="1" x14ac:dyDescent="0.3">
      <c r="A197" s="831" t="s">
        <v>575</v>
      </c>
      <c r="B197" s="832" t="s">
        <v>576</v>
      </c>
      <c r="C197" s="835" t="s">
        <v>598</v>
      </c>
      <c r="D197" s="863" t="s">
        <v>599</v>
      </c>
      <c r="E197" s="835" t="s">
        <v>2360</v>
      </c>
      <c r="F197" s="863" t="s">
        <v>2361</v>
      </c>
      <c r="G197" s="835" t="s">
        <v>2392</v>
      </c>
      <c r="H197" s="835" t="s">
        <v>2393</v>
      </c>
      <c r="I197" s="849">
        <v>9.4399995803833008</v>
      </c>
      <c r="J197" s="849">
        <v>400</v>
      </c>
      <c r="K197" s="850">
        <v>3776</v>
      </c>
    </row>
    <row r="198" spans="1:11" ht="14.4" customHeight="1" x14ac:dyDescent="0.3">
      <c r="A198" s="831" t="s">
        <v>575</v>
      </c>
      <c r="B198" s="832" t="s">
        <v>576</v>
      </c>
      <c r="C198" s="835" t="s">
        <v>598</v>
      </c>
      <c r="D198" s="863" t="s">
        <v>599</v>
      </c>
      <c r="E198" s="835" t="s">
        <v>2360</v>
      </c>
      <c r="F198" s="863" t="s">
        <v>2361</v>
      </c>
      <c r="G198" s="835" t="s">
        <v>2596</v>
      </c>
      <c r="H198" s="835" t="s">
        <v>2597</v>
      </c>
      <c r="I198" s="849">
        <v>10.074999809265137</v>
      </c>
      <c r="J198" s="849">
        <v>60</v>
      </c>
      <c r="K198" s="850">
        <v>604.5</v>
      </c>
    </row>
    <row r="199" spans="1:11" ht="14.4" customHeight="1" x14ac:dyDescent="0.3">
      <c r="A199" s="831" t="s">
        <v>575</v>
      </c>
      <c r="B199" s="832" t="s">
        <v>576</v>
      </c>
      <c r="C199" s="835" t="s">
        <v>598</v>
      </c>
      <c r="D199" s="863" t="s">
        <v>599</v>
      </c>
      <c r="E199" s="835" t="s">
        <v>2360</v>
      </c>
      <c r="F199" s="863" t="s">
        <v>2361</v>
      </c>
      <c r="G199" s="835" t="s">
        <v>2394</v>
      </c>
      <c r="H199" s="835" t="s">
        <v>2395</v>
      </c>
      <c r="I199" s="849">
        <v>4.8499999046325684</v>
      </c>
      <c r="J199" s="849">
        <v>20</v>
      </c>
      <c r="K199" s="850">
        <v>97</v>
      </c>
    </row>
    <row r="200" spans="1:11" ht="14.4" customHeight="1" x14ac:dyDescent="0.3">
      <c r="A200" s="831" t="s">
        <v>575</v>
      </c>
      <c r="B200" s="832" t="s">
        <v>576</v>
      </c>
      <c r="C200" s="835" t="s">
        <v>598</v>
      </c>
      <c r="D200" s="863" t="s">
        <v>599</v>
      </c>
      <c r="E200" s="835" t="s">
        <v>2360</v>
      </c>
      <c r="F200" s="863" t="s">
        <v>2361</v>
      </c>
      <c r="G200" s="835" t="s">
        <v>2598</v>
      </c>
      <c r="H200" s="835" t="s">
        <v>2599</v>
      </c>
      <c r="I200" s="849">
        <v>176.92999267578125</v>
      </c>
      <c r="J200" s="849">
        <v>45</v>
      </c>
      <c r="K200" s="850">
        <v>7961.85009765625</v>
      </c>
    </row>
    <row r="201" spans="1:11" ht="14.4" customHeight="1" x14ac:dyDescent="0.3">
      <c r="A201" s="831" t="s">
        <v>575</v>
      </c>
      <c r="B201" s="832" t="s">
        <v>576</v>
      </c>
      <c r="C201" s="835" t="s">
        <v>598</v>
      </c>
      <c r="D201" s="863" t="s">
        <v>599</v>
      </c>
      <c r="E201" s="835" t="s">
        <v>2360</v>
      </c>
      <c r="F201" s="863" t="s">
        <v>2361</v>
      </c>
      <c r="G201" s="835" t="s">
        <v>2600</v>
      </c>
      <c r="H201" s="835" t="s">
        <v>2601</v>
      </c>
      <c r="I201" s="849">
        <v>81.737499237060547</v>
      </c>
      <c r="J201" s="849">
        <v>175</v>
      </c>
      <c r="K201" s="850">
        <v>14303.85009765625</v>
      </c>
    </row>
    <row r="202" spans="1:11" ht="14.4" customHeight="1" x14ac:dyDescent="0.3">
      <c r="A202" s="831" t="s">
        <v>575</v>
      </c>
      <c r="B202" s="832" t="s">
        <v>576</v>
      </c>
      <c r="C202" s="835" t="s">
        <v>598</v>
      </c>
      <c r="D202" s="863" t="s">
        <v>599</v>
      </c>
      <c r="E202" s="835" t="s">
        <v>2360</v>
      </c>
      <c r="F202" s="863" t="s">
        <v>2361</v>
      </c>
      <c r="G202" s="835" t="s">
        <v>2602</v>
      </c>
      <c r="H202" s="835" t="s">
        <v>2603</v>
      </c>
      <c r="I202" s="849">
        <v>32.305000305175781</v>
      </c>
      <c r="J202" s="849">
        <v>60</v>
      </c>
      <c r="K202" s="850">
        <v>1938.2999877929687</v>
      </c>
    </row>
    <row r="203" spans="1:11" ht="14.4" customHeight="1" x14ac:dyDescent="0.3">
      <c r="A203" s="831" t="s">
        <v>575</v>
      </c>
      <c r="B203" s="832" t="s">
        <v>576</v>
      </c>
      <c r="C203" s="835" t="s">
        <v>598</v>
      </c>
      <c r="D203" s="863" t="s">
        <v>599</v>
      </c>
      <c r="E203" s="835" t="s">
        <v>2360</v>
      </c>
      <c r="F203" s="863" t="s">
        <v>2361</v>
      </c>
      <c r="G203" s="835" t="s">
        <v>2604</v>
      </c>
      <c r="H203" s="835" t="s">
        <v>2605</v>
      </c>
      <c r="I203" s="849">
        <v>22.299999237060547</v>
      </c>
      <c r="J203" s="849">
        <v>60</v>
      </c>
      <c r="K203" s="850">
        <v>1338.1300048828125</v>
      </c>
    </row>
    <row r="204" spans="1:11" ht="14.4" customHeight="1" x14ac:dyDescent="0.3">
      <c r="A204" s="831" t="s">
        <v>575</v>
      </c>
      <c r="B204" s="832" t="s">
        <v>576</v>
      </c>
      <c r="C204" s="835" t="s">
        <v>598</v>
      </c>
      <c r="D204" s="863" t="s">
        <v>599</v>
      </c>
      <c r="E204" s="835" t="s">
        <v>2360</v>
      </c>
      <c r="F204" s="863" t="s">
        <v>2361</v>
      </c>
      <c r="G204" s="835" t="s">
        <v>2606</v>
      </c>
      <c r="H204" s="835" t="s">
        <v>2607</v>
      </c>
      <c r="I204" s="849">
        <v>393.25</v>
      </c>
      <c r="J204" s="849">
        <v>6</v>
      </c>
      <c r="K204" s="850">
        <v>2359.5</v>
      </c>
    </row>
    <row r="205" spans="1:11" ht="14.4" customHeight="1" x14ac:dyDescent="0.3">
      <c r="A205" s="831" t="s">
        <v>575</v>
      </c>
      <c r="B205" s="832" t="s">
        <v>576</v>
      </c>
      <c r="C205" s="835" t="s">
        <v>598</v>
      </c>
      <c r="D205" s="863" t="s">
        <v>599</v>
      </c>
      <c r="E205" s="835" t="s">
        <v>2360</v>
      </c>
      <c r="F205" s="863" t="s">
        <v>2361</v>
      </c>
      <c r="G205" s="835" t="s">
        <v>2396</v>
      </c>
      <c r="H205" s="835" t="s">
        <v>2397</v>
      </c>
      <c r="I205" s="849">
        <v>61.060001373291016</v>
      </c>
      <c r="J205" s="849">
        <v>50</v>
      </c>
      <c r="K205" s="850">
        <v>3052.830078125</v>
      </c>
    </row>
    <row r="206" spans="1:11" ht="14.4" customHeight="1" x14ac:dyDescent="0.3">
      <c r="A206" s="831" t="s">
        <v>575</v>
      </c>
      <c r="B206" s="832" t="s">
        <v>576</v>
      </c>
      <c r="C206" s="835" t="s">
        <v>598</v>
      </c>
      <c r="D206" s="863" t="s">
        <v>599</v>
      </c>
      <c r="E206" s="835" t="s">
        <v>2360</v>
      </c>
      <c r="F206" s="863" t="s">
        <v>2361</v>
      </c>
      <c r="G206" s="835" t="s">
        <v>2608</v>
      </c>
      <c r="H206" s="835" t="s">
        <v>2609</v>
      </c>
      <c r="I206" s="849">
        <v>72.839996337890625</v>
      </c>
      <c r="J206" s="849">
        <v>50</v>
      </c>
      <c r="K206" s="850">
        <v>3642.10009765625</v>
      </c>
    </row>
    <row r="207" spans="1:11" ht="14.4" customHeight="1" x14ac:dyDescent="0.3">
      <c r="A207" s="831" t="s">
        <v>575</v>
      </c>
      <c r="B207" s="832" t="s">
        <v>576</v>
      </c>
      <c r="C207" s="835" t="s">
        <v>598</v>
      </c>
      <c r="D207" s="863" t="s">
        <v>599</v>
      </c>
      <c r="E207" s="835" t="s">
        <v>2360</v>
      </c>
      <c r="F207" s="863" t="s">
        <v>2361</v>
      </c>
      <c r="G207" s="835" t="s">
        <v>2400</v>
      </c>
      <c r="H207" s="835" t="s">
        <v>2401</v>
      </c>
      <c r="I207" s="849">
        <v>13.310000419616699</v>
      </c>
      <c r="J207" s="849">
        <v>90</v>
      </c>
      <c r="K207" s="850">
        <v>1197.9000244140625</v>
      </c>
    </row>
    <row r="208" spans="1:11" ht="14.4" customHeight="1" x14ac:dyDescent="0.3">
      <c r="A208" s="831" t="s">
        <v>575</v>
      </c>
      <c r="B208" s="832" t="s">
        <v>576</v>
      </c>
      <c r="C208" s="835" t="s">
        <v>598</v>
      </c>
      <c r="D208" s="863" t="s">
        <v>599</v>
      </c>
      <c r="E208" s="835" t="s">
        <v>2360</v>
      </c>
      <c r="F208" s="863" t="s">
        <v>2361</v>
      </c>
      <c r="G208" s="835" t="s">
        <v>2402</v>
      </c>
      <c r="H208" s="835" t="s">
        <v>2403</v>
      </c>
      <c r="I208" s="849">
        <v>25.530000686645508</v>
      </c>
      <c r="J208" s="849">
        <v>20</v>
      </c>
      <c r="K208" s="850">
        <v>510.60000610351562</v>
      </c>
    </row>
    <row r="209" spans="1:11" ht="14.4" customHeight="1" x14ac:dyDescent="0.3">
      <c r="A209" s="831" t="s">
        <v>575</v>
      </c>
      <c r="B209" s="832" t="s">
        <v>576</v>
      </c>
      <c r="C209" s="835" t="s">
        <v>598</v>
      </c>
      <c r="D209" s="863" t="s">
        <v>599</v>
      </c>
      <c r="E209" s="835" t="s">
        <v>2360</v>
      </c>
      <c r="F209" s="863" t="s">
        <v>2361</v>
      </c>
      <c r="G209" s="835" t="s">
        <v>2610</v>
      </c>
      <c r="H209" s="835" t="s">
        <v>2611</v>
      </c>
      <c r="I209" s="849">
        <v>20.329999923706055</v>
      </c>
      <c r="J209" s="849">
        <v>70</v>
      </c>
      <c r="K209" s="850">
        <v>1422.9600219726562</v>
      </c>
    </row>
    <row r="210" spans="1:11" ht="14.4" customHeight="1" x14ac:dyDescent="0.3">
      <c r="A210" s="831" t="s">
        <v>575</v>
      </c>
      <c r="B210" s="832" t="s">
        <v>576</v>
      </c>
      <c r="C210" s="835" t="s">
        <v>598</v>
      </c>
      <c r="D210" s="863" t="s">
        <v>599</v>
      </c>
      <c r="E210" s="835" t="s">
        <v>2360</v>
      </c>
      <c r="F210" s="863" t="s">
        <v>2361</v>
      </c>
      <c r="G210" s="835" t="s">
        <v>2496</v>
      </c>
      <c r="H210" s="835" t="s">
        <v>2497</v>
      </c>
      <c r="I210" s="849">
        <v>1.5</v>
      </c>
      <c r="J210" s="849">
        <v>400</v>
      </c>
      <c r="K210" s="850">
        <v>600</v>
      </c>
    </row>
    <row r="211" spans="1:11" ht="14.4" customHeight="1" x14ac:dyDescent="0.3">
      <c r="A211" s="831" t="s">
        <v>575</v>
      </c>
      <c r="B211" s="832" t="s">
        <v>576</v>
      </c>
      <c r="C211" s="835" t="s">
        <v>598</v>
      </c>
      <c r="D211" s="863" t="s">
        <v>599</v>
      </c>
      <c r="E211" s="835" t="s">
        <v>2360</v>
      </c>
      <c r="F211" s="863" t="s">
        <v>2361</v>
      </c>
      <c r="G211" s="835" t="s">
        <v>2408</v>
      </c>
      <c r="H211" s="835" t="s">
        <v>2409</v>
      </c>
      <c r="I211" s="849">
        <v>9.1999998092651367</v>
      </c>
      <c r="J211" s="849">
        <v>100</v>
      </c>
      <c r="K211" s="850">
        <v>920</v>
      </c>
    </row>
    <row r="212" spans="1:11" ht="14.4" customHeight="1" x14ac:dyDescent="0.3">
      <c r="A212" s="831" t="s">
        <v>575</v>
      </c>
      <c r="B212" s="832" t="s">
        <v>576</v>
      </c>
      <c r="C212" s="835" t="s">
        <v>598</v>
      </c>
      <c r="D212" s="863" t="s">
        <v>599</v>
      </c>
      <c r="E212" s="835" t="s">
        <v>2360</v>
      </c>
      <c r="F212" s="863" t="s">
        <v>2361</v>
      </c>
      <c r="G212" s="835" t="s">
        <v>2612</v>
      </c>
      <c r="H212" s="835" t="s">
        <v>2613</v>
      </c>
      <c r="I212" s="849">
        <v>61.099998474121094</v>
      </c>
      <c r="J212" s="849">
        <v>100</v>
      </c>
      <c r="K212" s="850">
        <v>6110</v>
      </c>
    </row>
    <row r="213" spans="1:11" ht="14.4" customHeight="1" x14ac:dyDescent="0.3">
      <c r="A213" s="831" t="s">
        <v>575</v>
      </c>
      <c r="B213" s="832" t="s">
        <v>576</v>
      </c>
      <c r="C213" s="835" t="s">
        <v>598</v>
      </c>
      <c r="D213" s="863" t="s">
        <v>599</v>
      </c>
      <c r="E213" s="835" t="s">
        <v>2360</v>
      </c>
      <c r="F213" s="863" t="s">
        <v>2361</v>
      </c>
      <c r="G213" s="835" t="s">
        <v>2614</v>
      </c>
      <c r="H213" s="835" t="s">
        <v>2615</v>
      </c>
      <c r="I213" s="849">
        <v>108.30000305175781</v>
      </c>
      <c r="J213" s="849">
        <v>20</v>
      </c>
      <c r="K213" s="850">
        <v>2165.89990234375</v>
      </c>
    </row>
    <row r="214" spans="1:11" ht="14.4" customHeight="1" x14ac:dyDescent="0.3">
      <c r="A214" s="831" t="s">
        <v>575</v>
      </c>
      <c r="B214" s="832" t="s">
        <v>576</v>
      </c>
      <c r="C214" s="835" t="s">
        <v>598</v>
      </c>
      <c r="D214" s="863" t="s">
        <v>599</v>
      </c>
      <c r="E214" s="835" t="s">
        <v>2360</v>
      </c>
      <c r="F214" s="863" t="s">
        <v>2361</v>
      </c>
      <c r="G214" s="835" t="s">
        <v>2616</v>
      </c>
      <c r="H214" s="835" t="s">
        <v>2617</v>
      </c>
      <c r="I214" s="849">
        <v>172.5</v>
      </c>
      <c r="J214" s="849">
        <v>1</v>
      </c>
      <c r="K214" s="850">
        <v>172.5</v>
      </c>
    </row>
    <row r="215" spans="1:11" ht="14.4" customHeight="1" x14ac:dyDescent="0.3">
      <c r="A215" s="831" t="s">
        <v>575</v>
      </c>
      <c r="B215" s="832" t="s">
        <v>576</v>
      </c>
      <c r="C215" s="835" t="s">
        <v>598</v>
      </c>
      <c r="D215" s="863" t="s">
        <v>599</v>
      </c>
      <c r="E215" s="835" t="s">
        <v>2360</v>
      </c>
      <c r="F215" s="863" t="s">
        <v>2361</v>
      </c>
      <c r="G215" s="835" t="s">
        <v>2618</v>
      </c>
      <c r="H215" s="835" t="s">
        <v>2619</v>
      </c>
      <c r="I215" s="849">
        <v>6.1700000762939453</v>
      </c>
      <c r="J215" s="849">
        <v>140</v>
      </c>
      <c r="K215" s="850">
        <v>863.80001831054687</v>
      </c>
    </row>
    <row r="216" spans="1:11" ht="14.4" customHeight="1" x14ac:dyDescent="0.3">
      <c r="A216" s="831" t="s">
        <v>575</v>
      </c>
      <c r="B216" s="832" t="s">
        <v>576</v>
      </c>
      <c r="C216" s="835" t="s">
        <v>598</v>
      </c>
      <c r="D216" s="863" t="s">
        <v>599</v>
      </c>
      <c r="E216" s="835" t="s">
        <v>2360</v>
      </c>
      <c r="F216" s="863" t="s">
        <v>2361</v>
      </c>
      <c r="G216" s="835" t="s">
        <v>2412</v>
      </c>
      <c r="H216" s="835" t="s">
        <v>2413</v>
      </c>
      <c r="I216" s="849">
        <v>20.690000534057617</v>
      </c>
      <c r="J216" s="849">
        <v>400</v>
      </c>
      <c r="K216" s="850">
        <v>8276.2998046875</v>
      </c>
    </row>
    <row r="217" spans="1:11" ht="14.4" customHeight="1" x14ac:dyDescent="0.3">
      <c r="A217" s="831" t="s">
        <v>575</v>
      </c>
      <c r="B217" s="832" t="s">
        <v>576</v>
      </c>
      <c r="C217" s="835" t="s">
        <v>598</v>
      </c>
      <c r="D217" s="863" t="s">
        <v>599</v>
      </c>
      <c r="E217" s="835" t="s">
        <v>2360</v>
      </c>
      <c r="F217" s="863" t="s">
        <v>2361</v>
      </c>
      <c r="G217" s="835" t="s">
        <v>2620</v>
      </c>
      <c r="H217" s="835" t="s">
        <v>2621</v>
      </c>
      <c r="I217" s="849">
        <v>3862.31005859375</v>
      </c>
      <c r="J217" s="849">
        <v>10</v>
      </c>
      <c r="K217" s="850">
        <v>38623.240234375</v>
      </c>
    </row>
    <row r="218" spans="1:11" ht="14.4" customHeight="1" x14ac:dyDescent="0.3">
      <c r="A218" s="831" t="s">
        <v>575</v>
      </c>
      <c r="B218" s="832" t="s">
        <v>576</v>
      </c>
      <c r="C218" s="835" t="s">
        <v>598</v>
      </c>
      <c r="D218" s="863" t="s">
        <v>599</v>
      </c>
      <c r="E218" s="835" t="s">
        <v>2360</v>
      </c>
      <c r="F218" s="863" t="s">
        <v>2361</v>
      </c>
      <c r="G218" s="835" t="s">
        <v>2622</v>
      </c>
      <c r="H218" s="835" t="s">
        <v>2623</v>
      </c>
      <c r="I218" s="849">
        <v>5082</v>
      </c>
      <c r="J218" s="849">
        <v>4</v>
      </c>
      <c r="K218" s="850">
        <v>20328</v>
      </c>
    </row>
    <row r="219" spans="1:11" ht="14.4" customHeight="1" x14ac:dyDescent="0.3">
      <c r="A219" s="831" t="s">
        <v>575</v>
      </c>
      <c r="B219" s="832" t="s">
        <v>576</v>
      </c>
      <c r="C219" s="835" t="s">
        <v>598</v>
      </c>
      <c r="D219" s="863" t="s">
        <v>599</v>
      </c>
      <c r="E219" s="835" t="s">
        <v>2360</v>
      </c>
      <c r="F219" s="863" t="s">
        <v>2361</v>
      </c>
      <c r="G219" s="835" t="s">
        <v>2624</v>
      </c>
      <c r="H219" s="835" t="s">
        <v>2625</v>
      </c>
      <c r="I219" s="849">
        <v>4660.919921875</v>
      </c>
      <c r="J219" s="849">
        <v>1</v>
      </c>
      <c r="K219" s="850">
        <v>4660.919921875</v>
      </c>
    </row>
    <row r="220" spans="1:11" ht="14.4" customHeight="1" x14ac:dyDescent="0.3">
      <c r="A220" s="831" t="s">
        <v>575</v>
      </c>
      <c r="B220" s="832" t="s">
        <v>576</v>
      </c>
      <c r="C220" s="835" t="s">
        <v>598</v>
      </c>
      <c r="D220" s="863" t="s">
        <v>599</v>
      </c>
      <c r="E220" s="835" t="s">
        <v>2360</v>
      </c>
      <c r="F220" s="863" t="s">
        <v>2361</v>
      </c>
      <c r="G220" s="835" t="s">
        <v>2626</v>
      </c>
      <c r="H220" s="835" t="s">
        <v>2627</v>
      </c>
      <c r="I220" s="849">
        <v>4660.919921875</v>
      </c>
      <c r="J220" s="849">
        <v>10</v>
      </c>
      <c r="K220" s="850">
        <v>46609.19921875</v>
      </c>
    </row>
    <row r="221" spans="1:11" ht="14.4" customHeight="1" x14ac:dyDescent="0.3">
      <c r="A221" s="831" t="s">
        <v>575</v>
      </c>
      <c r="B221" s="832" t="s">
        <v>576</v>
      </c>
      <c r="C221" s="835" t="s">
        <v>598</v>
      </c>
      <c r="D221" s="863" t="s">
        <v>599</v>
      </c>
      <c r="E221" s="835" t="s">
        <v>2360</v>
      </c>
      <c r="F221" s="863" t="s">
        <v>2361</v>
      </c>
      <c r="G221" s="835" t="s">
        <v>2628</v>
      </c>
      <c r="H221" s="835" t="s">
        <v>2629</v>
      </c>
      <c r="I221" s="849">
        <v>204.39999389648437</v>
      </c>
      <c r="J221" s="849">
        <v>30</v>
      </c>
      <c r="K221" s="850">
        <v>6132</v>
      </c>
    </row>
    <row r="222" spans="1:11" ht="14.4" customHeight="1" x14ac:dyDescent="0.3">
      <c r="A222" s="831" t="s">
        <v>575</v>
      </c>
      <c r="B222" s="832" t="s">
        <v>576</v>
      </c>
      <c r="C222" s="835" t="s">
        <v>598</v>
      </c>
      <c r="D222" s="863" t="s">
        <v>599</v>
      </c>
      <c r="E222" s="835" t="s">
        <v>2360</v>
      </c>
      <c r="F222" s="863" t="s">
        <v>2361</v>
      </c>
      <c r="G222" s="835" t="s">
        <v>2630</v>
      </c>
      <c r="H222" s="835" t="s">
        <v>2631</v>
      </c>
      <c r="I222" s="849">
        <v>217.44000244140625</v>
      </c>
      <c r="J222" s="849">
        <v>30</v>
      </c>
      <c r="K222" s="850">
        <v>6523.2001953125</v>
      </c>
    </row>
    <row r="223" spans="1:11" ht="14.4" customHeight="1" x14ac:dyDescent="0.3">
      <c r="A223" s="831" t="s">
        <v>575</v>
      </c>
      <c r="B223" s="832" t="s">
        <v>576</v>
      </c>
      <c r="C223" s="835" t="s">
        <v>598</v>
      </c>
      <c r="D223" s="863" t="s">
        <v>599</v>
      </c>
      <c r="E223" s="835" t="s">
        <v>2360</v>
      </c>
      <c r="F223" s="863" t="s">
        <v>2361</v>
      </c>
      <c r="G223" s="835" t="s">
        <v>2632</v>
      </c>
      <c r="H223" s="835" t="s">
        <v>2633</v>
      </c>
      <c r="I223" s="849">
        <v>6.6549999713897705</v>
      </c>
      <c r="J223" s="849">
        <v>20</v>
      </c>
      <c r="K223" s="850">
        <v>133.09999847412109</v>
      </c>
    </row>
    <row r="224" spans="1:11" ht="14.4" customHeight="1" x14ac:dyDescent="0.3">
      <c r="A224" s="831" t="s">
        <v>575</v>
      </c>
      <c r="B224" s="832" t="s">
        <v>576</v>
      </c>
      <c r="C224" s="835" t="s">
        <v>598</v>
      </c>
      <c r="D224" s="863" t="s">
        <v>599</v>
      </c>
      <c r="E224" s="835" t="s">
        <v>2360</v>
      </c>
      <c r="F224" s="863" t="s">
        <v>2361</v>
      </c>
      <c r="G224" s="835" t="s">
        <v>2634</v>
      </c>
      <c r="H224" s="835" t="s">
        <v>2635</v>
      </c>
      <c r="I224" s="849">
        <v>6.6500000953674316</v>
      </c>
      <c r="J224" s="849">
        <v>10</v>
      </c>
      <c r="K224" s="850">
        <v>66.5</v>
      </c>
    </row>
    <row r="225" spans="1:11" ht="14.4" customHeight="1" x14ac:dyDescent="0.3">
      <c r="A225" s="831" t="s">
        <v>575</v>
      </c>
      <c r="B225" s="832" t="s">
        <v>576</v>
      </c>
      <c r="C225" s="835" t="s">
        <v>598</v>
      </c>
      <c r="D225" s="863" t="s">
        <v>599</v>
      </c>
      <c r="E225" s="835" t="s">
        <v>2360</v>
      </c>
      <c r="F225" s="863" t="s">
        <v>2361</v>
      </c>
      <c r="G225" s="835" t="s">
        <v>2636</v>
      </c>
      <c r="H225" s="835" t="s">
        <v>2637</v>
      </c>
      <c r="I225" s="849">
        <v>6.6700000762939453</v>
      </c>
      <c r="J225" s="849">
        <v>5</v>
      </c>
      <c r="K225" s="850">
        <v>33.349998474121094</v>
      </c>
    </row>
    <row r="226" spans="1:11" ht="14.4" customHeight="1" x14ac:dyDescent="0.3">
      <c r="A226" s="831" t="s">
        <v>575</v>
      </c>
      <c r="B226" s="832" t="s">
        <v>576</v>
      </c>
      <c r="C226" s="835" t="s">
        <v>598</v>
      </c>
      <c r="D226" s="863" t="s">
        <v>599</v>
      </c>
      <c r="E226" s="835" t="s">
        <v>2360</v>
      </c>
      <c r="F226" s="863" t="s">
        <v>2361</v>
      </c>
      <c r="G226" s="835" t="s">
        <v>2638</v>
      </c>
      <c r="H226" s="835" t="s">
        <v>2639</v>
      </c>
      <c r="I226" s="849">
        <v>123.18000030517578</v>
      </c>
      <c r="J226" s="849">
        <v>100</v>
      </c>
      <c r="K226" s="850">
        <v>12317.7998046875</v>
      </c>
    </row>
    <row r="227" spans="1:11" ht="14.4" customHeight="1" x14ac:dyDescent="0.3">
      <c r="A227" s="831" t="s">
        <v>575</v>
      </c>
      <c r="B227" s="832" t="s">
        <v>576</v>
      </c>
      <c r="C227" s="835" t="s">
        <v>598</v>
      </c>
      <c r="D227" s="863" t="s">
        <v>599</v>
      </c>
      <c r="E227" s="835" t="s">
        <v>2360</v>
      </c>
      <c r="F227" s="863" t="s">
        <v>2361</v>
      </c>
      <c r="G227" s="835" t="s">
        <v>2640</v>
      </c>
      <c r="H227" s="835" t="s">
        <v>2641</v>
      </c>
      <c r="I227" s="849">
        <v>16.450000762939453</v>
      </c>
      <c r="J227" s="849">
        <v>80</v>
      </c>
      <c r="K227" s="850">
        <v>1316</v>
      </c>
    </row>
    <row r="228" spans="1:11" ht="14.4" customHeight="1" x14ac:dyDescent="0.3">
      <c r="A228" s="831" t="s">
        <v>575</v>
      </c>
      <c r="B228" s="832" t="s">
        <v>576</v>
      </c>
      <c r="C228" s="835" t="s">
        <v>598</v>
      </c>
      <c r="D228" s="863" t="s">
        <v>599</v>
      </c>
      <c r="E228" s="835" t="s">
        <v>2360</v>
      </c>
      <c r="F228" s="863" t="s">
        <v>2361</v>
      </c>
      <c r="G228" s="835" t="s">
        <v>2642</v>
      </c>
      <c r="H228" s="835" t="s">
        <v>2643</v>
      </c>
      <c r="I228" s="849">
        <v>5060</v>
      </c>
      <c r="J228" s="849">
        <v>1</v>
      </c>
      <c r="K228" s="850">
        <v>5060</v>
      </c>
    </row>
    <row r="229" spans="1:11" ht="14.4" customHeight="1" x14ac:dyDescent="0.3">
      <c r="A229" s="831" t="s">
        <v>575</v>
      </c>
      <c r="B229" s="832" t="s">
        <v>576</v>
      </c>
      <c r="C229" s="835" t="s">
        <v>598</v>
      </c>
      <c r="D229" s="863" t="s">
        <v>599</v>
      </c>
      <c r="E229" s="835" t="s">
        <v>2360</v>
      </c>
      <c r="F229" s="863" t="s">
        <v>2361</v>
      </c>
      <c r="G229" s="835" t="s">
        <v>2644</v>
      </c>
      <c r="H229" s="835" t="s">
        <v>2645</v>
      </c>
      <c r="I229" s="849">
        <v>9.1999998092651367</v>
      </c>
      <c r="J229" s="849">
        <v>50</v>
      </c>
      <c r="K229" s="850">
        <v>460</v>
      </c>
    </row>
    <row r="230" spans="1:11" ht="14.4" customHeight="1" x14ac:dyDescent="0.3">
      <c r="A230" s="831" t="s">
        <v>575</v>
      </c>
      <c r="B230" s="832" t="s">
        <v>576</v>
      </c>
      <c r="C230" s="835" t="s">
        <v>598</v>
      </c>
      <c r="D230" s="863" t="s">
        <v>599</v>
      </c>
      <c r="E230" s="835" t="s">
        <v>2360</v>
      </c>
      <c r="F230" s="863" t="s">
        <v>2361</v>
      </c>
      <c r="G230" s="835" t="s">
        <v>2646</v>
      </c>
      <c r="H230" s="835" t="s">
        <v>2647</v>
      </c>
      <c r="I230" s="849">
        <v>23.350000381469727</v>
      </c>
      <c r="J230" s="849">
        <v>20</v>
      </c>
      <c r="K230" s="850">
        <v>467.05999755859375</v>
      </c>
    </row>
    <row r="231" spans="1:11" ht="14.4" customHeight="1" x14ac:dyDescent="0.3">
      <c r="A231" s="831" t="s">
        <v>575</v>
      </c>
      <c r="B231" s="832" t="s">
        <v>576</v>
      </c>
      <c r="C231" s="835" t="s">
        <v>598</v>
      </c>
      <c r="D231" s="863" t="s">
        <v>599</v>
      </c>
      <c r="E231" s="835" t="s">
        <v>2360</v>
      </c>
      <c r="F231" s="863" t="s">
        <v>2361</v>
      </c>
      <c r="G231" s="835" t="s">
        <v>2648</v>
      </c>
      <c r="H231" s="835" t="s">
        <v>2649</v>
      </c>
      <c r="I231" s="849">
        <v>118.58000183105469</v>
      </c>
      <c r="J231" s="849">
        <v>20</v>
      </c>
      <c r="K231" s="850">
        <v>2371.60009765625</v>
      </c>
    </row>
    <row r="232" spans="1:11" ht="14.4" customHeight="1" x14ac:dyDescent="0.3">
      <c r="A232" s="831" t="s">
        <v>575</v>
      </c>
      <c r="B232" s="832" t="s">
        <v>576</v>
      </c>
      <c r="C232" s="835" t="s">
        <v>598</v>
      </c>
      <c r="D232" s="863" t="s">
        <v>599</v>
      </c>
      <c r="E232" s="835" t="s">
        <v>2360</v>
      </c>
      <c r="F232" s="863" t="s">
        <v>2361</v>
      </c>
      <c r="G232" s="835" t="s">
        <v>2650</v>
      </c>
      <c r="H232" s="835" t="s">
        <v>2651</v>
      </c>
      <c r="I232" s="849">
        <v>23.149999618530273</v>
      </c>
      <c r="J232" s="849">
        <v>100</v>
      </c>
      <c r="K232" s="850">
        <v>2314.8699951171875</v>
      </c>
    </row>
    <row r="233" spans="1:11" ht="14.4" customHeight="1" x14ac:dyDescent="0.3">
      <c r="A233" s="831" t="s">
        <v>575</v>
      </c>
      <c r="B233" s="832" t="s">
        <v>576</v>
      </c>
      <c r="C233" s="835" t="s">
        <v>598</v>
      </c>
      <c r="D233" s="863" t="s">
        <v>599</v>
      </c>
      <c r="E233" s="835" t="s">
        <v>2360</v>
      </c>
      <c r="F233" s="863" t="s">
        <v>2361</v>
      </c>
      <c r="G233" s="835" t="s">
        <v>2414</v>
      </c>
      <c r="H233" s="835" t="s">
        <v>2415</v>
      </c>
      <c r="I233" s="849">
        <v>197.57000732421875</v>
      </c>
      <c r="J233" s="849">
        <v>7</v>
      </c>
      <c r="K233" s="850">
        <v>1382.9900512695312</v>
      </c>
    </row>
    <row r="234" spans="1:11" ht="14.4" customHeight="1" x14ac:dyDescent="0.3">
      <c r="A234" s="831" t="s">
        <v>575</v>
      </c>
      <c r="B234" s="832" t="s">
        <v>576</v>
      </c>
      <c r="C234" s="835" t="s">
        <v>598</v>
      </c>
      <c r="D234" s="863" t="s">
        <v>599</v>
      </c>
      <c r="E234" s="835" t="s">
        <v>2360</v>
      </c>
      <c r="F234" s="863" t="s">
        <v>2361</v>
      </c>
      <c r="G234" s="835" t="s">
        <v>2416</v>
      </c>
      <c r="H234" s="835" t="s">
        <v>2417</v>
      </c>
      <c r="I234" s="849">
        <v>1.0866667032241821</v>
      </c>
      <c r="J234" s="849">
        <v>2200</v>
      </c>
      <c r="K234" s="850">
        <v>2389</v>
      </c>
    </row>
    <row r="235" spans="1:11" ht="14.4" customHeight="1" x14ac:dyDescent="0.3">
      <c r="A235" s="831" t="s">
        <v>575</v>
      </c>
      <c r="B235" s="832" t="s">
        <v>576</v>
      </c>
      <c r="C235" s="835" t="s">
        <v>598</v>
      </c>
      <c r="D235" s="863" t="s">
        <v>599</v>
      </c>
      <c r="E235" s="835" t="s">
        <v>2360</v>
      </c>
      <c r="F235" s="863" t="s">
        <v>2361</v>
      </c>
      <c r="G235" s="835" t="s">
        <v>2418</v>
      </c>
      <c r="H235" s="835" t="s">
        <v>2419</v>
      </c>
      <c r="I235" s="849">
        <v>0.47499999403953552</v>
      </c>
      <c r="J235" s="849">
        <v>800</v>
      </c>
      <c r="K235" s="850">
        <v>382</v>
      </c>
    </row>
    <row r="236" spans="1:11" ht="14.4" customHeight="1" x14ac:dyDescent="0.3">
      <c r="A236" s="831" t="s">
        <v>575</v>
      </c>
      <c r="B236" s="832" t="s">
        <v>576</v>
      </c>
      <c r="C236" s="835" t="s">
        <v>598</v>
      </c>
      <c r="D236" s="863" t="s">
        <v>599</v>
      </c>
      <c r="E236" s="835" t="s">
        <v>2360</v>
      </c>
      <c r="F236" s="863" t="s">
        <v>2361</v>
      </c>
      <c r="G236" s="835" t="s">
        <v>2420</v>
      </c>
      <c r="H236" s="835" t="s">
        <v>2421</v>
      </c>
      <c r="I236" s="849">
        <v>1.6749999523162842</v>
      </c>
      <c r="J236" s="849">
        <v>1200</v>
      </c>
      <c r="K236" s="850">
        <v>2008</v>
      </c>
    </row>
    <row r="237" spans="1:11" ht="14.4" customHeight="1" x14ac:dyDescent="0.3">
      <c r="A237" s="831" t="s">
        <v>575</v>
      </c>
      <c r="B237" s="832" t="s">
        <v>576</v>
      </c>
      <c r="C237" s="835" t="s">
        <v>598</v>
      </c>
      <c r="D237" s="863" t="s">
        <v>599</v>
      </c>
      <c r="E237" s="835" t="s">
        <v>2360</v>
      </c>
      <c r="F237" s="863" t="s">
        <v>2361</v>
      </c>
      <c r="G237" s="835" t="s">
        <v>2652</v>
      </c>
      <c r="H237" s="835" t="s">
        <v>2653</v>
      </c>
      <c r="I237" s="849">
        <v>7.1599998474121094</v>
      </c>
      <c r="J237" s="849">
        <v>400</v>
      </c>
      <c r="K237" s="850">
        <v>2864</v>
      </c>
    </row>
    <row r="238" spans="1:11" ht="14.4" customHeight="1" x14ac:dyDescent="0.3">
      <c r="A238" s="831" t="s">
        <v>575</v>
      </c>
      <c r="B238" s="832" t="s">
        <v>576</v>
      </c>
      <c r="C238" s="835" t="s">
        <v>598</v>
      </c>
      <c r="D238" s="863" t="s">
        <v>599</v>
      </c>
      <c r="E238" s="835" t="s">
        <v>2360</v>
      </c>
      <c r="F238" s="863" t="s">
        <v>2361</v>
      </c>
      <c r="G238" s="835" t="s">
        <v>2654</v>
      </c>
      <c r="H238" s="835" t="s">
        <v>2655</v>
      </c>
      <c r="I238" s="849">
        <v>0.67000001668930054</v>
      </c>
      <c r="J238" s="849">
        <v>1200</v>
      </c>
      <c r="K238" s="850">
        <v>804</v>
      </c>
    </row>
    <row r="239" spans="1:11" ht="14.4" customHeight="1" x14ac:dyDescent="0.3">
      <c r="A239" s="831" t="s">
        <v>575</v>
      </c>
      <c r="B239" s="832" t="s">
        <v>576</v>
      </c>
      <c r="C239" s="835" t="s">
        <v>598</v>
      </c>
      <c r="D239" s="863" t="s">
        <v>599</v>
      </c>
      <c r="E239" s="835" t="s">
        <v>2360</v>
      </c>
      <c r="F239" s="863" t="s">
        <v>2361</v>
      </c>
      <c r="G239" s="835" t="s">
        <v>2656</v>
      </c>
      <c r="H239" s="835" t="s">
        <v>2657</v>
      </c>
      <c r="I239" s="849">
        <v>1.5</v>
      </c>
      <c r="J239" s="849">
        <v>200</v>
      </c>
      <c r="K239" s="850">
        <v>300</v>
      </c>
    </row>
    <row r="240" spans="1:11" ht="14.4" customHeight="1" x14ac:dyDescent="0.3">
      <c r="A240" s="831" t="s">
        <v>575</v>
      </c>
      <c r="B240" s="832" t="s">
        <v>576</v>
      </c>
      <c r="C240" s="835" t="s">
        <v>598</v>
      </c>
      <c r="D240" s="863" t="s">
        <v>599</v>
      </c>
      <c r="E240" s="835" t="s">
        <v>2360</v>
      </c>
      <c r="F240" s="863" t="s">
        <v>2361</v>
      </c>
      <c r="G240" s="835" t="s">
        <v>2422</v>
      </c>
      <c r="H240" s="835" t="s">
        <v>2423</v>
      </c>
      <c r="I240" s="849">
        <v>5.2049999237060547</v>
      </c>
      <c r="J240" s="849">
        <v>2805</v>
      </c>
      <c r="K240" s="850">
        <v>14598.75</v>
      </c>
    </row>
    <row r="241" spans="1:11" ht="14.4" customHeight="1" x14ac:dyDescent="0.3">
      <c r="A241" s="831" t="s">
        <v>575</v>
      </c>
      <c r="B241" s="832" t="s">
        <v>576</v>
      </c>
      <c r="C241" s="835" t="s">
        <v>598</v>
      </c>
      <c r="D241" s="863" t="s">
        <v>599</v>
      </c>
      <c r="E241" s="835" t="s">
        <v>2360</v>
      </c>
      <c r="F241" s="863" t="s">
        <v>2361</v>
      </c>
      <c r="G241" s="835" t="s">
        <v>2424</v>
      </c>
      <c r="H241" s="835" t="s">
        <v>2425</v>
      </c>
      <c r="I241" s="849">
        <v>8.8299999237060547</v>
      </c>
      <c r="J241" s="849">
        <v>2500</v>
      </c>
      <c r="K241" s="850">
        <v>22075</v>
      </c>
    </row>
    <row r="242" spans="1:11" ht="14.4" customHeight="1" x14ac:dyDescent="0.3">
      <c r="A242" s="831" t="s">
        <v>575</v>
      </c>
      <c r="B242" s="832" t="s">
        <v>576</v>
      </c>
      <c r="C242" s="835" t="s">
        <v>598</v>
      </c>
      <c r="D242" s="863" t="s">
        <v>599</v>
      </c>
      <c r="E242" s="835" t="s">
        <v>2360</v>
      </c>
      <c r="F242" s="863" t="s">
        <v>2361</v>
      </c>
      <c r="G242" s="835" t="s">
        <v>2658</v>
      </c>
      <c r="H242" s="835" t="s">
        <v>2659</v>
      </c>
      <c r="I242" s="849">
        <v>30.129999160766602</v>
      </c>
      <c r="J242" s="849">
        <v>100</v>
      </c>
      <c r="K242" s="850">
        <v>3012.89990234375</v>
      </c>
    </row>
    <row r="243" spans="1:11" ht="14.4" customHeight="1" x14ac:dyDescent="0.3">
      <c r="A243" s="831" t="s">
        <v>575</v>
      </c>
      <c r="B243" s="832" t="s">
        <v>576</v>
      </c>
      <c r="C243" s="835" t="s">
        <v>598</v>
      </c>
      <c r="D243" s="863" t="s">
        <v>599</v>
      </c>
      <c r="E243" s="835" t="s">
        <v>2360</v>
      </c>
      <c r="F243" s="863" t="s">
        <v>2361</v>
      </c>
      <c r="G243" s="835" t="s">
        <v>2426</v>
      </c>
      <c r="H243" s="835" t="s">
        <v>2427</v>
      </c>
      <c r="I243" s="849">
        <v>9.4399995803833008</v>
      </c>
      <c r="J243" s="849">
        <v>100</v>
      </c>
      <c r="K243" s="850">
        <v>944</v>
      </c>
    </row>
    <row r="244" spans="1:11" ht="14.4" customHeight="1" x14ac:dyDescent="0.3">
      <c r="A244" s="831" t="s">
        <v>575</v>
      </c>
      <c r="B244" s="832" t="s">
        <v>576</v>
      </c>
      <c r="C244" s="835" t="s">
        <v>598</v>
      </c>
      <c r="D244" s="863" t="s">
        <v>599</v>
      </c>
      <c r="E244" s="835" t="s">
        <v>2360</v>
      </c>
      <c r="F244" s="863" t="s">
        <v>2361</v>
      </c>
      <c r="G244" s="835" t="s">
        <v>2660</v>
      </c>
      <c r="H244" s="835" t="s">
        <v>2661</v>
      </c>
      <c r="I244" s="849">
        <v>1.5499999523162842</v>
      </c>
      <c r="J244" s="849">
        <v>400</v>
      </c>
      <c r="K244" s="850">
        <v>620</v>
      </c>
    </row>
    <row r="245" spans="1:11" ht="14.4" customHeight="1" x14ac:dyDescent="0.3">
      <c r="A245" s="831" t="s">
        <v>575</v>
      </c>
      <c r="B245" s="832" t="s">
        <v>576</v>
      </c>
      <c r="C245" s="835" t="s">
        <v>598</v>
      </c>
      <c r="D245" s="863" t="s">
        <v>599</v>
      </c>
      <c r="E245" s="835" t="s">
        <v>2360</v>
      </c>
      <c r="F245" s="863" t="s">
        <v>2361</v>
      </c>
      <c r="G245" s="835" t="s">
        <v>2662</v>
      </c>
      <c r="H245" s="835" t="s">
        <v>2663</v>
      </c>
      <c r="I245" s="849">
        <v>6.2300000190734863</v>
      </c>
      <c r="J245" s="849">
        <v>50</v>
      </c>
      <c r="K245" s="850">
        <v>311.5</v>
      </c>
    </row>
    <row r="246" spans="1:11" ht="14.4" customHeight="1" x14ac:dyDescent="0.3">
      <c r="A246" s="831" t="s">
        <v>575</v>
      </c>
      <c r="B246" s="832" t="s">
        <v>576</v>
      </c>
      <c r="C246" s="835" t="s">
        <v>598</v>
      </c>
      <c r="D246" s="863" t="s">
        <v>599</v>
      </c>
      <c r="E246" s="835" t="s">
        <v>2360</v>
      </c>
      <c r="F246" s="863" t="s">
        <v>2361</v>
      </c>
      <c r="G246" s="835" t="s">
        <v>2430</v>
      </c>
      <c r="H246" s="835" t="s">
        <v>2431</v>
      </c>
      <c r="I246" s="849">
        <v>769.55999755859375</v>
      </c>
      <c r="J246" s="849">
        <v>12</v>
      </c>
      <c r="K246" s="850">
        <v>9234.7197265625</v>
      </c>
    </row>
    <row r="247" spans="1:11" ht="14.4" customHeight="1" x14ac:dyDescent="0.3">
      <c r="A247" s="831" t="s">
        <v>575</v>
      </c>
      <c r="B247" s="832" t="s">
        <v>576</v>
      </c>
      <c r="C247" s="835" t="s">
        <v>598</v>
      </c>
      <c r="D247" s="863" t="s">
        <v>599</v>
      </c>
      <c r="E247" s="835" t="s">
        <v>2360</v>
      </c>
      <c r="F247" s="863" t="s">
        <v>2361</v>
      </c>
      <c r="G247" s="835" t="s">
        <v>2664</v>
      </c>
      <c r="H247" s="835" t="s">
        <v>2665</v>
      </c>
      <c r="I247" s="849">
        <v>629.20001220703125</v>
      </c>
      <c r="J247" s="849">
        <v>3</v>
      </c>
      <c r="K247" s="850">
        <v>1887.5999755859375</v>
      </c>
    </row>
    <row r="248" spans="1:11" ht="14.4" customHeight="1" x14ac:dyDescent="0.3">
      <c r="A248" s="831" t="s">
        <v>575</v>
      </c>
      <c r="B248" s="832" t="s">
        <v>576</v>
      </c>
      <c r="C248" s="835" t="s">
        <v>598</v>
      </c>
      <c r="D248" s="863" t="s">
        <v>599</v>
      </c>
      <c r="E248" s="835" t="s">
        <v>2360</v>
      </c>
      <c r="F248" s="863" t="s">
        <v>2361</v>
      </c>
      <c r="G248" s="835" t="s">
        <v>2666</v>
      </c>
      <c r="H248" s="835" t="s">
        <v>2667</v>
      </c>
      <c r="I248" s="849">
        <v>193.60000610351562</v>
      </c>
      <c r="J248" s="849">
        <v>25</v>
      </c>
      <c r="K248" s="850">
        <v>4840</v>
      </c>
    </row>
    <row r="249" spans="1:11" ht="14.4" customHeight="1" x14ac:dyDescent="0.3">
      <c r="A249" s="831" t="s">
        <v>575</v>
      </c>
      <c r="B249" s="832" t="s">
        <v>576</v>
      </c>
      <c r="C249" s="835" t="s">
        <v>598</v>
      </c>
      <c r="D249" s="863" t="s">
        <v>599</v>
      </c>
      <c r="E249" s="835" t="s">
        <v>2360</v>
      </c>
      <c r="F249" s="863" t="s">
        <v>2361</v>
      </c>
      <c r="G249" s="835" t="s">
        <v>2668</v>
      </c>
      <c r="H249" s="835" t="s">
        <v>2669</v>
      </c>
      <c r="I249" s="849">
        <v>193.60000610351562</v>
      </c>
      <c r="J249" s="849">
        <v>25</v>
      </c>
      <c r="K249" s="850">
        <v>4840</v>
      </c>
    </row>
    <row r="250" spans="1:11" ht="14.4" customHeight="1" x14ac:dyDescent="0.3">
      <c r="A250" s="831" t="s">
        <v>575</v>
      </c>
      <c r="B250" s="832" t="s">
        <v>576</v>
      </c>
      <c r="C250" s="835" t="s">
        <v>598</v>
      </c>
      <c r="D250" s="863" t="s">
        <v>599</v>
      </c>
      <c r="E250" s="835" t="s">
        <v>2360</v>
      </c>
      <c r="F250" s="863" t="s">
        <v>2361</v>
      </c>
      <c r="G250" s="835" t="s">
        <v>2670</v>
      </c>
      <c r="H250" s="835" t="s">
        <v>2671</v>
      </c>
      <c r="I250" s="849">
        <v>35.090000152587891</v>
      </c>
      <c r="J250" s="849">
        <v>2</v>
      </c>
      <c r="K250" s="850">
        <v>70.180000305175781</v>
      </c>
    </row>
    <row r="251" spans="1:11" ht="14.4" customHeight="1" x14ac:dyDescent="0.3">
      <c r="A251" s="831" t="s">
        <v>575</v>
      </c>
      <c r="B251" s="832" t="s">
        <v>576</v>
      </c>
      <c r="C251" s="835" t="s">
        <v>598</v>
      </c>
      <c r="D251" s="863" t="s">
        <v>599</v>
      </c>
      <c r="E251" s="835" t="s">
        <v>2360</v>
      </c>
      <c r="F251" s="863" t="s">
        <v>2361</v>
      </c>
      <c r="G251" s="835" t="s">
        <v>2672</v>
      </c>
      <c r="H251" s="835" t="s">
        <v>2673</v>
      </c>
      <c r="I251" s="849">
        <v>2.8499999046325684</v>
      </c>
      <c r="J251" s="849">
        <v>600</v>
      </c>
      <c r="K251" s="850">
        <v>1711.199951171875</v>
      </c>
    </row>
    <row r="252" spans="1:11" ht="14.4" customHeight="1" x14ac:dyDescent="0.3">
      <c r="A252" s="831" t="s">
        <v>575</v>
      </c>
      <c r="B252" s="832" t="s">
        <v>576</v>
      </c>
      <c r="C252" s="835" t="s">
        <v>598</v>
      </c>
      <c r="D252" s="863" t="s">
        <v>599</v>
      </c>
      <c r="E252" s="835" t="s">
        <v>2360</v>
      </c>
      <c r="F252" s="863" t="s">
        <v>2361</v>
      </c>
      <c r="G252" s="835" t="s">
        <v>2432</v>
      </c>
      <c r="H252" s="835" t="s">
        <v>2433</v>
      </c>
      <c r="I252" s="849">
        <v>1.0299999713897705</v>
      </c>
      <c r="J252" s="849">
        <v>375</v>
      </c>
      <c r="K252" s="850">
        <v>386.25</v>
      </c>
    </row>
    <row r="253" spans="1:11" ht="14.4" customHeight="1" x14ac:dyDescent="0.3">
      <c r="A253" s="831" t="s">
        <v>575</v>
      </c>
      <c r="B253" s="832" t="s">
        <v>576</v>
      </c>
      <c r="C253" s="835" t="s">
        <v>598</v>
      </c>
      <c r="D253" s="863" t="s">
        <v>599</v>
      </c>
      <c r="E253" s="835" t="s">
        <v>2360</v>
      </c>
      <c r="F253" s="863" t="s">
        <v>2361</v>
      </c>
      <c r="G253" s="835" t="s">
        <v>2674</v>
      </c>
      <c r="H253" s="835" t="s">
        <v>2675</v>
      </c>
      <c r="I253" s="849">
        <v>3.1350001096725464</v>
      </c>
      <c r="J253" s="849">
        <v>200</v>
      </c>
      <c r="K253" s="850">
        <v>627</v>
      </c>
    </row>
    <row r="254" spans="1:11" ht="14.4" customHeight="1" x14ac:dyDescent="0.3">
      <c r="A254" s="831" t="s">
        <v>575</v>
      </c>
      <c r="B254" s="832" t="s">
        <v>576</v>
      </c>
      <c r="C254" s="835" t="s">
        <v>598</v>
      </c>
      <c r="D254" s="863" t="s">
        <v>599</v>
      </c>
      <c r="E254" s="835" t="s">
        <v>2360</v>
      </c>
      <c r="F254" s="863" t="s">
        <v>2361</v>
      </c>
      <c r="G254" s="835" t="s">
        <v>2676</v>
      </c>
      <c r="H254" s="835" t="s">
        <v>2677</v>
      </c>
      <c r="I254" s="849">
        <v>75.019996643066406</v>
      </c>
      <c r="J254" s="849">
        <v>2</v>
      </c>
      <c r="K254" s="850">
        <v>150.03999328613281</v>
      </c>
    </row>
    <row r="255" spans="1:11" ht="14.4" customHeight="1" x14ac:dyDescent="0.3">
      <c r="A255" s="831" t="s">
        <v>575</v>
      </c>
      <c r="B255" s="832" t="s">
        <v>576</v>
      </c>
      <c r="C255" s="835" t="s">
        <v>598</v>
      </c>
      <c r="D255" s="863" t="s">
        <v>599</v>
      </c>
      <c r="E255" s="835" t="s">
        <v>2360</v>
      </c>
      <c r="F255" s="863" t="s">
        <v>2361</v>
      </c>
      <c r="G255" s="835" t="s">
        <v>2436</v>
      </c>
      <c r="H255" s="835" t="s">
        <v>2437</v>
      </c>
      <c r="I255" s="849">
        <v>0.47333332896232605</v>
      </c>
      <c r="J255" s="849">
        <v>2500</v>
      </c>
      <c r="K255" s="850">
        <v>1180</v>
      </c>
    </row>
    <row r="256" spans="1:11" ht="14.4" customHeight="1" x14ac:dyDescent="0.3">
      <c r="A256" s="831" t="s">
        <v>575</v>
      </c>
      <c r="B256" s="832" t="s">
        <v>576</v>
      </c>
      <c r="C256" s="835" t="s">
        <v>598</v>
      </c>
      <c r="D256" s="863" t="s">
        <v>599</v>
      </c>
      <c r="E256" s="835" t="s">
        <v>2360</v>
      </c>
      <c r="F256" s="863" t="s">
        <v>2361</v>
      </c>
      <c r="G256" s="835" t="s">
        <v>2678</v>
      </c>
      <c r="H256" s="835" t="s">
        <v>2679</v>
      </c>
      <c r="I256" s="849">
        <v>99.220001220703125</v>
      </c>
      <c r="J256" s="849">
        <v>10</v>
      </c>
      <c r="K256" s="850">
        <v>992.20001220703125</v>
      </c>
    </row>
    <row r="257" spans="1:11" ht="14.4" customHeight="1" x14ac:dyDescent="0.3">
      <c r="A257" s="831" t="s">
        <v>575</v>
      </c>
      <c r="B257" s="832" t="s">
        <v>576</v>
      </c>
      <c r="C257" s="835" t="s">
        <v>598</v>
      </c>
      <c r="D257" s="863" t="s">
        <v>599</v>
      </c>
      <c r="E257" s="835" t="s">
        <v>2360</v>
      </c>
      <c r="F257" s="863" t="s">
        <v>2361</v>
      </c>
      <c r="G257" s="835" t="s">
        <v>2680</v>
      </c>
      <c r="H257" s="835" t="s">
        <v>2681</v>
      </c>
      <c r="I257" s="849">
        <v>3.75</v>
      </c>
      <c r="J257" s="849">
        <v>40</v>
      </c>
      <c r="K257" s="850">
        <v>150</v>
      </c>
    </row>
    <row r="258" spans="1:11" ht="14.4" customHeight="1" x14ac:dyDescent="0.3">
      <c r="A258" s="831" t="s">
        <v>575</v>
      </c>
      <c r="B258" s="832" t="s">
        <v>576</v>
      </c>
      <c r="C258" s="835" t="s">
        <v>598</v>
      </c>
      <c r="D258" s="863" t="s">
        <v>599</v>
      </c>
      <c r="E258" s="835" t="s">
        <v>2360</v>
      </c>
      <c r="F258" s="863" t="s">
        <v>2361</v>
      </c>
      <c r="G258" s="835" t="s">
        <v>2438</v>
      </c>
      <c r="H258" s="835" t="s">
        <v>2439</v>
      </c>
      <c r="I258" s="849">
        <v>1.9850000143051147</v>
      </c>
      <c r="J258" s="849">
        <v>550</v>
      </c>
      <c r="K258" s="850">
        <v>1091.5</v>
      </c>
    </row>
    <row r="259" spans="1:11" ht="14.4" customHeight="1" x14ac:dyDescent="0.3">
      <c r="A259" s="831" t="s">
        <v>575</v>
      </c>
      <c r="B259" s="832" t="s">
        <v>576</v>
      </c>
      <c r="C259" s="835" t="s">
        <v>598</v>
      </c>
      <c r="D259" s="863" t="s">
        <v>599</v>
      </c>
      <c r="E259" s="835" t="s">
        <v>2360</v>
      </c>
      <c r="F259" s="863" t="s">
        <v>2361</v>
      </c>
      <c r="G259" s="835" t="s">
        <v>2682</v>
      </c>
      <c r="H259" s="835" t="s">
        <v>2683</v>
      </c>
      <c r="I259" s="849">
        <v>2.6950000524520874</v>
      </c>
      <c r="J259" s="849">
        <v>400</v>
      </c>
      <c r="K259" s="850">
        <v>1078</v>
      </c>
    </row>
    <row r="260" spans="1:11" ht="14.4" customHeight="1" x14ac:dyDescent="0.3">
      <c r="A260" s="831" t="s">
        <v>575</v>
      </c>
      <c r="B260" s="832" t="s">
        <v>576</v>
      </c>
      <c r="C260" s="835" t="s">
        <v>598</v>
      </c>
      <c r="D260" s="863" t="s">
        <v>599</v>
      </c>
      <c r="E260" s="835" t="s">
        <v>2360</v>
      </c>
      <c r="F260" s="863" t="s">
        <v>2361</v>
      </c>
      <c r="G260" s="835" t="s">
        <v>2440</v>
      </c>
      <c r="H260" s="835" t="s">
        <v>2441</v>
      </c>
      <c r="I260" s="849">
        <v>3.0699999332427979</v>
      </c>
      <c r="J260" s="849">
        <v>150</v>
      </c>
      <c r="K260" s="850">
        <v>460.5</v>
      </c>
    </row>
    <row r="261" spans="1:11" ht="14.4" customHeight="1" x14ac:dyDescent="0.3">
      <c r="A261" s="831" t="s">
        <v>575</v>
      </c>
      <c r="B261" s="832" t="s">
        <v>576</v>
      </c>
      <c r="C261" s="835" t="s">
        <v>598</v>
      </c>
      <c r="D261" s="863" t="s">
        <v>599</v>
      </c>
      <c r="E261" s="835" t="s">
        <v>2360</v>
      </c>
      <c r="F261" s="863" t="s">
        <v>2361</v>
      </c>
      <c r="G261" s="835" t="s">
        <v>2442</v>
      </c>
      <c r="H261" s="835" t="s">
        <v>2443</v>
      </c>
      <c r="I261" s="849">
        <v>1.9199999570846558</v>
      </c>
      <c r="J261" s="849">
        <v>50</v>
      </c>
      <c r="K261" s="850">
        <v>96</v>
      </c>
    </row>
    <row r="262" spans="1:11" ht="14.4" customHeight="1" x14ac:dyDescent="0.3">
      <c r="A262" s="831" t="s">
        <v>575</v>
      </c>
      <c r="B262" s="832" t="s">
        <v>576</v>
      </c>
      <c r="C262" s="835" t="s">
        <v>598</v>
      </c>
      <c r="D262" s="863" t="s">
        <v>599</v>
      </c>
      <c r="E262" s="835" t="s">
        <v>2360</v>
      </c>
      <c r="F262" s="863" t="s">
        <v>2361</v>
      </c>
      <c r="G262" s="835" t="s">
        <v>2500</v>
      </c>
      <c r="H262" s="835" t="s">
        <v>2501</v>
      </c>
      <c r="I262" s="849">
        <v>3.0999999046325684</v>
      </c>
      <c r="J262" s="849">
        <v>150</v>
      </c>
      <c r="K262" s="850">
        <v>465</v>
      </c>
    </row>
    <row r="263" spans="1:11" ht="14.4" customHeight="1" x14ac:dyDescent="0.3">
      <c r="A263" s="831" t="s">
        <v>575</v>
      </c>
      <c r="B263" s="832" t="s">
        <v>576</v>
      </c>
      <c r="C263" s="835" t="s">
        <v>598</v>
      </c>
      <c r="D263" s="863" t="s">
        <v>599</v>
      </c>
      <c r="E263" s="835" t="s">
        <v>2360</v>
      </c>
      <c r="F263" s="863" t="s">
        <v>2361</v>
      </c>
      <c r="G263" s="835" t="s">
        <v>2444</v>
      </c>
      <c r="H263" s="835" t="s">
        <v>2445</v>
      </c>
      <c r="I263" s="849">
        <v>2.1675000786781311</v>
      </c>
      <c r="J263" s="849">
        <v>350</v>
      </c>
      <c r="K263" s="850">
        <v>758.5</v>
      </c>
    </row>
    <row r="264" spans="1:11" ht="14.4" customHeight="1" x14ac:dyDescent="0.3">
      <c r="A264" s="831" t="s">
        <v>575</v>
      </c>
      <c r="B264" s="832" t="s">
        <v>576</v>
      </c>
      <c r="C264" s="835" t="s">
        <v>598</v>
      </c>
      <c r="D264" s="863" t="s">
        <v>599</v>
      </c>
      <c r="E264" s="835" t="s">
        <v>2360</v>
      </c>
      <c r="F264" s="863" t="s">
        <v>2361</v>
      </c>
      <c r="G264" s="835" t="s">
        <v>2446</v>
      </c>
      <c r="H264" s="835" t="s">
        <v>2447</v>
      </c>
      <c r="I264" s="849">
        <v>21.229999542236328</v>
      </c>
      <c r="J264" s="849">
        <v>50</v>
      </c>
      <c r="K264" s="850">
        <v>1061.5</v>
      </c>
    </row>
    <row r="265" spans="1:11" ht="14.4" customHeight="1" x14ac:dyDescent="0.3">
      <c r="A265" s="831" t="s">
        <v>575</v>
      </c>
      <c r="B265" s="832" t="s">
        <v>576</v>
      </c>
      <c r="C265" s="835" t="s">
        <v>598</v>
      </c>
      <c r="D265" s="863" t="s">
        <v>599</v>
      </c>
      <c r="E265" s="835" t="s">
        <v>2360</v>
      </c>
      <c r="F265" s="863" t="s">
        <v>2361</v>
      </c>
      <c r="G265" s="835" t="s">
        <v>2684</v>
      </c>
      <c r="H265" s="835" t="s">
        <v>2685</v>
      </c>
      <c r="I265" s="849">
        <v>5.1349999904632568</v>
      </c>
      <c r="J265" s="849">
        <v>30</v>
      </c>
      <c r="K265" s="850">
        <v>155.40000152587891</v>
      </c>
    </row>
    <row r="266" spans="1:11" ht="14.4" customHeight="1" x14ac:dyDescent="0.3">
      <c r="A266" s="831" t="s">
        <v>575</v>
      </c>
      <c r="B266" s="832" t="s">
        <v>576</v>
      </c>
      <c r="C266" s="835" t="s">
        <v>598</v>
      </c>
      <c r="D266" s="863" t="s">
        <v>599</v>
      </c>
      <c r="E266" s="835" t="s">
        <v>2686</v>
      </c>
      <c r="F266" s="863" t="s">
        <v>2687</v>
      </c>
      <c r="G266" s="835" t="s">
        <v>2688</v>
      </c>
      <c r="H266" s="835" t="s">
        <v>2689</v>
      </c>
      <c r="I266" s="849">
        <v>36.900001525878906</v>
      </c>
      <c r="J266" s="849">
        <v>40</v>
      </c>
      <c r="K266" s="850">
        <v>1476</v>
      </c>
    </row>
    <row r="267" spans="1:11" ht="14.4" customHeight="1" x14ac:dyDescent="0.3">
      <c r="A267" s="831" t="s">
        <v>575</v>
      </c>
      <c r="B267" s="832" t="s">
        <v>576</v>
      </c>
      <c r="C267" s="835" t="s">
        <v>598</v>
      </c>
      <c r="D267" s="863" t="s">
        <v>599</v>
      </c>
      <c r="E267" s="835" t="s">
        <v>2450</v>
      </c>
      <c r="F267" s="863" t="s">
        <v>2451</v>
      </c>
      <c r="G267" s="835" t="s">
        <v>2690</v>
      </c>
      <c r="H267" s="835" t="s">
        <v>2691</v>
      </c>
      <c r="I267" s="849">
        <v>150</v>
      </c>
      <c r="J267" s="849">
        <v>10</v>
      </c>
      <c r="K267" s="850">
        <v>1500</v>
      </c>
    </row>
    <row r="268" spans="1:11" ht="14.4" customHeight="1" x14ac:dyDescent="0.3">
      <c r="A268" s="831" t="s">
        <v>575</v>
      </c>
      <c r="B268" s="832" t="s">
        <v>576</v>
      </c>
      <c r="C268" s="835" t="s">
        <v>598</v>
      </c>
      <c r="D268" s="863" t="s">
        <v>599</v>
      </c>
      <c r="E268" s="835" t="s">
        <v>2450</v>
      </c>
      <c r="F268" s="863" t="s">
        <v>2451</v>
      </c>
      <c r="G268" s="835" t="s">
        <v>2692</v>
      </c>
      <c r="H268" s="835" t="s">
        <v>2693</v>
      </c>
      <c r="I268" s="849">
        <v>3539.25</v>
      </c>
      <c r="J268" s="849">
        <v>5</v>
      </c>
      <c r="K268" s="850">
        <v>17696.25</v>
      </c>
    </row>
    <row r="269" spans="1:11" ht="14.4" customHeight="1" x14ac:dyDescent="0.3">
      <c r="A269" s="831" t="s">
        <v>575</v>
      </c>
      <c r="B269" s="832" t="s">
        <v>576</v>
      </c>
      <c r="C269" s="835" t="s">
        <v>598</v>
      </c>
      <c r="D269" s="863" t="s">
        <v>599</v>
      </c>
      <c r="E269" s="835" t="s">
        <v>2450</v>
      </c>
      <c r="F269" s="863" t="s">
        <v>2451</v>
      </c>
      <c r="G269" s="835" t="s">
        <v>2452</v>
      </c>
      <c r="H269" s="835" t="s">
        <v>2453</v>
      </c>
      <c r="I269" s="849">
        <v>10.170000076293945</v>
      </c>
      <c r="J269" s="849">
        <v>700</v>
      </c>
      <c r="K269" s="850">
        <v>7119</v>
      </c>
    </row>
    <row r="270" spans="1:11" ht="14.4" customHeight="1" x14ac:dyDescent="0.3">
      <c r="A270" s="831" t="s">
        <v>575</v>
      </c>
      <c r="B270" s="832" t="s">
        <v>576</v>
      </c>
      <c r="C270" s="835" t="s">
        <v>598</v>
      </c>
      <c r="D270" s="863" t="s">
        <v>599</v>
      </c>
      <c r="E270" s="835" t="s">
        <v>2450</v>
      </c>
      <c r="F270" s="863" t="s">
        <v>2451</v>
      </c>
      <c r="G270" s="835" t="s">
        <v>2694</v>
      </c>
      <c r="H270" s="835" t="s">
        <v>2695</v>
      </c>
      <c r="I270" s="849">
        <v>7.0100002288818359</v>
      </c>
      <c r="J270" s="849">
        <v>250</v>
      </c>
      <c r="K270" s="850">
        <v>1752.5</v>
      </c>
    </row>
    <row r="271" spans="1:11" ht="14.4" customHeight="1" x14ac:dyDescent="0.3">
      <c r="A271" s="831" t="s">
        <v>575</v>
      </c>
      <c r="B271" s="832" t="s">
        <v>576</v>
      </c>
      <c r="C271" s="835" t="s">
        <v>598</v>
      </c>
      <c r="D271" s="863" t="s">
        <v>599</v>
      </c>
      <c r="E271" s="835" t="s">
        <v>2456</v>
      </c>
      <c r="F271" s="863" t="s">
        <v>2457</v>
      </c>
      <c r="G271" s="835" t="s">
        <v>2460</v>
      </c>
      <c r="H271" s="835" t="s">
        <v>2461</v>
      </c>
      <c r="I271" s="849">
        <v>0.31000000238418579</v>
      </c>
      <c r="J271" s="849">
        <v>300</v>
      </c>
      <c r="K271" s="850">
        <v>93</v>
      </c>
    </row>
    <row r="272" spans="1:11" ht="14.4" customHeight="1" x14ac:dyDescent="0.3">
      <c r="A272" s="831" t="s">
        <v>575</v>
      </c>
      <c r="B272" s="832" t="s">
        <v>576</v>
      </c>
      <c r="C272" s="835" t="s">
        <v>598</v>
      </c>
      <c r="D272" s="863" t="s">
        <v>599</v>
      </c>
      <c r="E272" s="835" t="s">
        <v>2456</v>
      </c>
      <c r="F272" s="863" t="s">
        <v>2457</v>
      </c>
      <c r="G272" s="835" t="s">
        <v>2696</v>
      </c>
      <c r="H272" s="835" t="s">
        <v>2697</v>
      </c>
      <c r="I272" s="849">
        <v>0.30500000715255737</v>
      </c>
      <c r="J272" s="849">
        <v>1800</v>
      </c>
      <c r="K272" s="850">
        <v>550</v>
      </c>
    </row>
    <row r="273" spans="1:11" ht="14.4" customHeight="1" x14ac:dyDescent="0.3">
      <c r="A273" s="831" t="s">
        <v>575</v>
      </c>
      <c r="B273" s="832" t="s">
        <v>576</v>
      </c>
      <c r="C273" s="835" t="s">
        <v>598</v>
      </c>
      <c r="D273" s="863" t="s">
        <v>599</v>
      </c>
      <c r="E273" s="835" t="s">
        <v>2456</v>
      </c>
      <c r="F273" s="863" t="s">
        <v>2457</v>
      </c>
      <c r="G273" s="835" t="s">
        <v>2464</v>
      </c>
      <c r="H273" s="835" t="s">
        <v>2465</v>
      </c>
      <c r="I273" s="849">
        <v>0.54666668176651001</v>
      </c>
      <c r="J273" s="849">
        <v>5500</v>
      </c>
      <c r="K273" s="850">
        <v>3005</v>
      </c>
    </row>
    <row r="274" spans="1:11" ht="14.4" customHeight="1" x14ac:dyDescent="0.3">
      <c r="A274" s="831" t="s">
        <v>575</v>
      </c>
      <c r="B274" s="832" t="s">
        <v>576</v>
      </c>
      <c r="C274" s="835" t="s">
        <v>598</v>
      </c>
      <c r="D274" s="863" t="s">
        <v>599</v>
      </c>
      <c r="E274" s="835" t="s">
        <v>2456</v>
      </c>
      <c r="F274" s="863" t="s">
        <v>2457</v>
      </c>
      <c r="G274" s="835" t="s">
        <v>2698</v>
      </c>
      <c r="H274" s="835" t="s">
        <v>2699</v>
      </c>
      <c r="I274" s="849">
        <v>1.8049999475479126</v>
      </c>
      <c r="J274" s="849">
        <v>700</v>
      </c>
      <c r="K274" s="850">
        <v>1264</v>
      </c>
    </row>
    <row r="275" spans="1:11" ht="14.4" customHeight="1" x14ac:dyDescent="0.3">
      <c r="A275" s="831" t="s">
        <v>575</v>
      </c>
      <c r="B275" s="832" t="s">
        <v>576</v>
      </c>
      <c r="C275" s="835" t="s">
        <v>598</v>
      </c>
      <c r="D275" s="863" t="s">
        <v>599</v>
      </c>
      <c r="E275" s="835" t="s">
        <v>2470</v>
      </c>
      <c r="F275" s="863" t="s">
        <v>2471</v>
      </c>
      <c r="G275" s="835" t="s">
        <v>2700</v>
      </c>
      <c r="H275" s="835" t="s">
        <v>2701</v>
      </c>
      <c r="I275" s="849">
        <v>15.729999542236328</v>
      </c>
      <c r="J275" s="849">
        <v>50</v>
      </c>
      <c r="K275" s="850">
        <v>786.5</v>
      </c>
    </row>
    <row r="276" spans="1:11" ht="14.4" customHeight="1" x14ac:dyDescent="0.3">
      <c r="A276" s="831" t="s">
        <v>575</v>
      </c>
      <c r="B276" s="832" t="s">
        <v>576</v>
      </c>
      <c r="C276" s="835" t="s">
        <v>598</v>
      </c>
      <c r="D276" s="863" t="s">
        <v>599</v>
      </c>
      <c r="E276" s="835" t="s">
        <v>2470</v>
      </c>
      <c r="F276" s="863" t="s">
        <v>2471</v>
      </c>
      <c r="G276" s="835" t="s">
        <v>2474</v>
      </c>
      <c r="H276" s="835" t="s">
        <v>2475</v>
      </c>
      <c r="I276" s="849">
        <v>0.625</v>
      </c>
      <c r="J276" s="849">
        <v>5000</v>
      </c>
      <c r="K276" s="850">
        <v>3120</v>
      </c>
    </row>
    <row r="277" spans="1:11" ht="14.4" customHeight="1" x14ac:dyDescent="0.3">
      <c r="A277" s="831" t="s">
        <v>575</v>
      </c>
      <c r="B277" s="832" t="s">
        <v>576</v>
      </c>
      <c r="C277" s="835" t="s">
        <v>598</v>
      </c>
      <c r="D277" s="863" t="s">
        <v>599</v>
      </c>
      <c r="E277" s="835" t="s">
        <v>2470</v>
      </c>
      <c r="F277" s="863" t="s">
        <v>2471</v>
      </c>
      <c r="G277" s="835" t="s">
        <v>2476</v>
      </c>
      <c r="H277" s="835" t="s">
        <v>2477</v>
      </c>
      <c r="I277" s="849">
        <v>0.62999999523162842</v>
      </c>
      <c r="J277" s="849">
        <v>20000</v>
      </c>
      <c r="K277" s="850">
        <v>12600</v>
      </c>
    </row>
    <row r="278" spans="1:11" ht="14.4" customHeight="1" x14ac:dyDescent="0.3">
      <c r="A278" s="831" t="s">
        <v>575</v>
      </c>
      <c r="B278" s="832" t="s">
        <v>576</v>
      </c>
      <c r="C278" s="835" t="s">
        <v>598</v>
      </c>
      <c r="D278" s="863" t="s">
        <v>599</v>
      </c>
      <c r="E278" s="835" t="s">
        <v>2470</v>
      </c>
      <c r="F278" s="863" t="s">
        <v>2471</v>
      </c>
      <c r="G278" s="835" t="s">
        <v>2478</v>
      </c>
      <c r="H278" s="835" t="s">
        <v>2479</v>
      </c>
      <c r="I278" s="849">
        <v>0.62999999523162842</v>
      </c>
      <c r="J278" s="849">
        <v>6000</v>
      </c>
      <c r="K278" s="850">
        <v>3780</v>
      </c>
    </row>
    <row r="279" spans="1:11" ht="14.4" customHeight="1" x14ac:dyDescent="0.3">
      <c r="A279" s="831" t="s">
        <v>575</v>
      </c>
      <c r="B279" s="832" t="s">
        <v>576</v>
      </c>
      <c r="C279" s="835" t="s">
        <v>598</v>
      </c>
      <c r="D279" s="863" t="s">
        <v>599</v>
      </c>
      <c r="E279" s="835" t="s">
        <v>2702</v>
      </c>
      <c r="F279" s="863" t="s">
        <v>2703</v>
      </c>
      <c r="G279" s="835" t="s">
        <v>2704</v>
      </c>
      <c r="H279" s="835" t="s">
        <v>2705</v>
      </c>
      <c r="I279" s="849">
        <v>319.91000366210937</v>
      </c>
      <c r="J279" s="849">
        <v>20</v>
      </c>
      <c r="K279" s="850">
        <v>6398.240234375</v>
      </c>
    </row>
    <row r="280" spans="1:11" ht="14.4" customHeight="1" x14ac:dyDescent="0.3">
      <c r="A280" s="831" t="s">
        <v>575</v>
      </c>
      <c r="B280" s="832" t="s">
        <v>576</v>
      </c>
      <c r="C280" s="835" t="s">
        <v>598</v>
      </c>
      <c r="D280" s="863" t="s">
        <v>599</v>
      </c>
      <c r="E280" s="835" t="s">
        <v>2702</v>
      </c>
      <c r="F280" s="863" t="s">
        <v>2703</v>
      </c>
      <c r="G280" s="835" t="s">
        <v>2706</v>
      </c>
      <c r="H280" s="835" t="s">
        <v>2707</v>
      </c>
      <c r="I280" s="849">
        <v>1328.800048828125</v>
      </c>
      <c r="J280" s="849">
        <v>5</v>
      </c>
      <c r="K280" s="850">
        <v>6643.97998046875</v>
      </c>
    </row>
    <row r="281" spans="1:11" ht="14.4" customHeight="1" x14ac:dyDescent="0.3">
      <c r="A281" s="831" t="s">
        <v>575</v>
      </c>
      <c r="B281" s="832" t="s">
        <v>576</v>
      </c>
      <c r="C281" s="835" t="s">
        <v>598</v>
      </c>
      <c r="D281" s="863" t="s">
        <v>599</v>
      </c>
      <c r="E281" s="835" t="s">
        <v>2702</v>
      </c>
      <c r="F281" s="863" t="s">
        <v>2703</v>
      </c>
      <c r="G281" s="835" t="s">
        <v>2708</v>
      </c>
      <c r="H281" s="835" t="s">
        <v>2709</v>
      </c>
      <c r="I281" s="849">
        <v>1849.9100341796875</v>
      </c>
      <c r="J281" s="849">
        <v>5</v>
      </c>
      <c r="K281" s="850">
        <v>9249.5400390625</v>
      </c>
    </row>
    <row r="282" spans="1:11" ht="14.4" customHeight="1" x14ac:dyDescent="0.3">
      <c r="A282" s="831" t="s">
        <v>575</v>
      </c>
      <c r="B282" s="832" t="s">
        <v>576</v>
      </c>
      <c r="C282" s="835" t="s">
        <v>598</v>
      </c>
      <c r="D282" s="863" t="s">
        <v>599</v>
      </c>
      <c r="E282" s="835" t="s">
        <v>2702</v>
      </c>
      <c r="F282" s="863" t="s">
        <v>2703</v>
      </c>
      <c r="G282" s="835" t="s">
        <v>2710</v>
      </c>
      <c r="H282" s="835" t="s">
        <v>2711</v>
      </c>
      <c r="I282" s="849">
        <v>2487.280029296875</v>
      </c>
      <c r="J282" s="849">
        <v>5</v>
      </c>
      <c r="K282" s="850">
        <v>12436.3798828125</v>
      </c>
    </row>
    <row r="283" spans="1:11" ht="14.4" customHeight="1" x14ac:dyDescent="0.3">
      <c r="A283" s="831" t="s">
        <v>575</v>
      </c>
      <c r="B283" s="832" t="s">
        <v>576</v>
      </c>
      <c r="C283" s="835" t="s">
        <v>598</v>
      </c>
      <c r="D283" s="863" t="s">
        <v>599</v>
      </c>
      <c r="E283" s="835" t="s">
        <v>2702</v>
      </c>
      <c r="F283" s="863" t="s">
        <v>2703</v>
      </c>
      <c r="G283" s="835" t="s">
        <v>2712</v>
      </c>
      <c r="H283" s="835" t="s">
        <v>2713</v>
      </c>
      <c r="I283" s="849">
        <v>5057.7998046875</v>
      </c>
      <c r="J283" s="849">
        <v>5</v>
      </c>
      <c r="K283" s="850">
        <v>25288.9990234375</v>
      </c>
    </row>
    <row r="284" spans="1:11" ht="14.4" customHeight="1" x14ac:dyDescent="0.3">
      <c r="A284" s="831" t="s">
        <v>575</v>
      </c>
      <c r="B284" s="832" t="s">
        <v>576</v>
      </c>
      <c r="C284" s="835" t="s">
        <v>598</v>
      </c>
      <c r="D284" s="863" t="s">
        <v>599</v>
      </c>
      <c r="E284" s="835" t="s">
        <v>2702</v>
      </c>
      <c r="F284" s="863" t="s">
        <v>2703</v>
      </c>
      <c r="G284" s="835" t="s">
        <v>2714</v>
      </c>
      <c r="H284" s="835" t="s">
        <v>2715</v>
      </c>
      <c r="I284" s="849">
        <v>4605.259765625</v>
      </c>
      <c r="J284" s="849">
        <v>3</v>
      </c>
      <c r="K284" s="850">
        <v>13815.779296875</v>
      </c>
    </row>
    <row r="285" spans="1:11" ht="14.4" customHeight="1" x14ac:dyDescent="0.3">
      <c r="A285" s="831" t="s">
        <v>575</v>
      </c>
      <c r="B285" s="832" t="s">
        <v>576</v>
      </c>
      <c r="C285" s="835" t="s">
        <v>598</v>
      </c>
      <c r="D285" s="863" t="s">
        <v>599</v>
      </c>
      <c r="E285" s="835" t="s">
        <v>2480</v>
      </c>
      <c r="F285" s="863" t="s">
        <v>2481</v>
      </c>
      <c r="G285" s="835" t="s">
        <v>2482</v>
      </c>
      <c r="H285" s="835" t="s">
        <v>2483</v>
      </c>
      <c r="I285" s="849">
        <v>18.329999446868896</v>
      </c>
      <c r="J285" s="849">
        <v>120</v>
      </c>
      <c r="K285" s="850">
        <v>2199.5999755859375</v>
      </c>
    </row>
    <row r="286" spans="1:11" ht="14.4" customHeight="1" x14ac:dyDescent="0.3">
      <c r="A286" s="831" t="s">
        <v>575</v>
      </c>
      <c r="B286" s="832" t="s">
        <v>576</v>
      </c>
      <c r="C286" s="835" t="s">
        <v>598</v>
      </c>
      <c r="D286" s="863" t="s">
        <v>599</v>
      </c>
      <c r="E286" s="835" t="s">
        <v>2480</v>
      </c>
      <c r="F286" s="863" t="s">
        <v>2481</v>
      </c>
      <c r="G286" s="835" t="s">
        <v>2716</v>
      </c>
      <c r="H286" s="835" t="s">
        <v>2717</v>
      </c>
      <c r="I286" s="849">
        <v>15.390000343322754</v>
      </c>
      <c r="J286" s="849">
        <v>200</v>
      </c>
      <c r="K286" s="850">
        <v>3078</v>
      </c>
    </row>
    <row r="287" spans="1:11" ht="14.4" customHeight="1" x14ac:dyDescent="0.3">
      <c r="A287" s="831" t="s">
        <v>575</v>
      </c>
      <c r="B287" s="832" t="s">
        <v>576</v>
      </c>
      <c r="C287" s="835" t="s">
        <v>598</v>
      </c>
      <c r="D287" s="863" t="s">
        <v>599</v>
      </c>
      <c r="E287" s="835" t="s">
        <v>2480</v>
      </c>
      <c r="F287" s="863" t="s">
        <v>2481</v>
      </c>
      <c r="G287" s="835" t="s">
        <v>2718</v>
      </c>
      <c r="H287" s="835" t="s">
        <v>2719</v>
      </c>
      <c r="I287" s="849">
        <v>25.940000534057617</v>
      </c>
      <c r="J287" s="849">
        <v>100</v>
      </c>
      <c r="K287" s="850">
        <v>2594.239990234375</v>
      </c>
    </row>
    <row r="288" spans="1:11" ht="14.4" customHeight="1" x14ac:dyDescent="0.3">
      <c r="A288" s="831" t="s">
        <v>575</v>
      </c>
      <c r="B288" s="832" t="s">
        <v>576</v>
      </c>
      <c r="C288" s="835" t="s">
        <v>598</v>
      </c>
      <c r="D288" s="863" t="s">
        <v>599</v>
      </c>
      <c r="E288" s="835" t="s">
        <v>2480</v>
      </c>
      <c r="F288" s="863" t="s">
        <v>2481</v>
      </c>
      <c r="G288" s="835" t="s">
        <v>2484</v>
      </c>
      <c r="H288" s="835" t="s">
        <v>2485</v>
      </c>
      <c r="I288" s="849">
        <v>41.770000457763672</v>
      </c>
      <c r="J288" s="849">
        <v>50</v>
      </c>
      <c r="K288" s="850">
        <v>2088.419921875</v>
      </c>
    </row>
    <row r="289" spans="1:11" ht="14.4" customHeight="1" x14ac:dyDescent="0.3">
      <c r="A289" s="831" t="s">
        <v>575</v>
      </c>
      <c r="B289" s="832" t="s">
        <v>576</v>
      </c>
      <c r="C289" s="835" t="s">
        <v>598</v>
      </c>
      <c r="D289" s="863" t="s">
        <v>599</v>
      </c>
      <c r="E289" s="835" t="s">
        <v>2480</v>
      </c>
      <c r="F289" s="863" t="s">
        <v>2481</v>
      </c>
      <c r="G289" s="835" t="s">
        <v>2720</v>
      </c>
      <c r="H289" s="835" t="s">
        <v>2721</v>
      </c>
      <c r="I289" s="849">
        <v>21.719999313354492</v>
      </c>
      <c r="J289" s="849">
        <v>30</v>
      </c>
      <c r="K289" s="850">
        <v>651.5999755859375</v>
      </c>
    </row>
    <row r="290" spans="1:11" ht="14.4" customHeight="1" x14ac:dyDescent="0.3">
      <c r="A290" s="831" t="s">
        <v>575</v>
      </c>
      <c r="B290" s="832" t="s">
        <v>576</v>
      </c>
      <c r="C290" s="835" t="s">
        <v>598</v>
      </c>
      <c r="D290" s="863" t="s">
        <v>599</v>
      </c>
      <c r="E290" s="835" t="s">
        <v>2480</v>
      </c>
      <c r="F290" s="863" t="s">
        <v>2481</v>
      </c>
      <c r="G290" s="835" t="s">
        <v>2722</v>
      </c>
      <c r="H290" s="835" t="s">
        <v>2723</v>
      </c>
      <c r="I290" s="849">
        <v>54.279998779296875</v>
      </c>
      <c r="J290" s="849">
        <v>160</v>
      </c>
      <c r="K290" s="850">
        <v>8684.900390625</v>
      </c>
    </row>
    <row r="291" spans="1:11" ht="14.4" customHeight="1" x14ac:dyDescent="0.3">
      <c r="A291" s="831" t="s">
        <v>575</v>
      </c>
      <c r="B291" s="832" t="s">
        <v>576</v>
      </c>
      <c r="C291" s="835" t="s">
        <v>598</v>
      </c>
      <c r="D291" s="863" t="s">
        <v>599</v>
      </c>
      <c r="E291" s="835" t="s">
        <v>2480</v>
      </c>
      <c r="F291" s="863" t="s">
        <v>2481</v>
      </c>
      <c r="G291" s="835" t="s">
        <v>2724</v>
      </c>
      <c r="H291" s="835" t="s">
        <v>2725</v>
      </c>
      <c r="I291" s="849">
        <v>2395.800048828125</v>
      </c>
      <c r="J291" s="849">
        <v>3</v>
      </c>
      <c r="K291" s="850">
        <v>7187.39990234375</v>
      </c>
    </row>
    <row r="292" spans="1:11" ht="14.4" customHeight="1" x14ac:dyDescent="0.3">
      <c r="A292" s="831" t="s">
        <v>575</v>
      </c>
      <c r="B292" s="832" t="s">
        <v>576</v>
      </c>
      <c r="C292" s="835" t="s">
        <v>598</v>
      </c>
      <c r="D292" s="863" t="s">
        <v>599</v>
      </c>
      <c r="E292" s="835" t="s">
        <v>2480</v>
      </c>
      <c r="F292" s="863" t="s">
        <v>2481</v>
      </c>
      <c r="G292" s="835" t="s">
        <v>2486</v>
      </c>
      <c r="H292" s="835" t="s">
        <v>2487</v>
      </c>
      <c r="I292" s="849">
        <v>273.45999145507812</v>
      </c>
      <c r="J292" s="849">
        <v>10</v>
      </c>
      <c r="K292" s="850">
        <v>2734.60009765625</v>
      </c>
    </row>
    <row r="293" spans="1:11" ht="14.4" customHeight="1" x14ac:dyDescent="0.3">
      <c r="A293" s="831" t="s">
        <v>575</v>
      </c>
      <c r="B293" s="832" t="s">
        <v>576</v>
      </c>
      <c r="C293" s="835" t="s">
        <v>598</v>
      </c>
      <c r="D293" s="863" t="s">
        <v>599</v>
      </c>
      <c r="E293" s="835" t="s">
        <v>2480</v>
      </c>
      <c r="F293" s="863" t="s">
        <v>2481</v>
      </c>
      <c r="G293" s="835" t="s">
        <v>2488</v>
      </c>
      <c r="H293" s="835" t="s">
        <v>2489</v>
      </c>
      <c r="I293" s="849">
        <v>695.75</v>
      </c>
      <c r="J293" s="849">
        <v>24</v>
      </c>
      <c r="K293" s="850">
        <v>16698</v>
      </c>
    </row>
    <row r="294" spans="1:11" ht="14.4" customHeight="1" x14ac:dyDescent="0.3">
      <c r="A294" s="831" t="s">
        <v>575</v>
      </c>
      <c r="B294" s="832" t="s">
        <v>576</v>
      </c>
      <c r="C294" s="835" t="s">
        <v>601</v>
      </c>
      <c r="D294" s="863" t="s">
        <v>602</v>
      </c>
      <c r="E294" s="835" t="s">
        <v>2726</v>
      </c>
      <c r="F294" s="863" t="s">
        <v>2727</v>
      </c>
      <c r="G294" s="835" t="s">
        <v>2728</v>
      </c>
      <c r="H294" s="835" t="s">
        <v>2729</v>
      </c>
      <c r="I294" s="849">
        <v>7830.715087890625</v>
      </c>
      <c r="J294" s="849">
        <v>3</v>
      </c>
      <c r="K294" s="850">
        <v>23492.16015625</v>
      </c>
    </row>
    <row r="295" spans="1:11" ht="14.4" customHeight="1" x14ac:dyDescent="0.3">
      <c r="A295" s="831" t="s">
        <v>575</v>
      </c>
      <c r="B295" s="832" t="s">
        <v>576</v>
      </c>
      <c r="C295" s="835" t="s">
        <v>601</v>
      </c>
      <c r="D295" s="863" t="s">
        <v>602</v>
      </c>
      <c r="E295" s="835" t="s">
        <v>2726</v>
      </c>
      <c r="F295" s="863" t="s">
        <v>2727</v>
      </c>
      <c r="G295" s="835" t="s">
        <v>2730</v>
      </c>
      <c r="H295" s="835" t="s">
        <v>2731</v>
      </c>
      <c r="I295" s="849">
        <v>11769.509765625</v>
      </c>
      <c r="J295" s="849">
        <v>2</v>
      </c>
      <c r="K295" s="850">
        <v>23539.009765625</v>
      </c>
    </row>
    <row r="296" spans="1:11" ht="14.4" customHeight="1" x14ac:dyDescent="0.3">
      <c r="A296" s="831" t="s">
        <v>575</v>
      </c>
      <c r="B296" s="832" t="s">
        <v>576</v>
      </c>
      <c r="C296" s="835" t="s">
        <v>601</v>
      </c>
      <c r="D296" s="863" t="s">
        <v>602</v>
      </c>
      <c r="E296" s="835" t="s">
        <v>2726</v>
      </c>
      <c r="F296" s="863" t="s">
        <v>2727</v>
      </c>
      <c r="G296" s="835" t="s">
        <v>2732</v>
      </c>
      <c r="H296" s="835" t="s">
        <v>2733</v>
      </c>
      <c r="I296" s="849">
        <v>7223.509765625</v>
      </c>
      <c r="J296" s="849">
        <v>2</v>
      </c>
      <c r="K296" s="850">
        <v>14447.009765625</v>
      </c>
    </row>
    <row r="297" spans="1:11" ht="14.4" customHeight="1" x14ac:dyDescent="0.3">
      <c r="A297" s="831" t="s">
        <v>575</v>
      </c>
      <c r="B297" s="832" t="s">
        <v>576</v>
      </c>
      <c r="C297" s="835" t="s">
        <v>601</v>
      </c>
      <c r="D297" s="863" t="s">
        <v>602</v>
      </c>
      <c r="E297" s="835" t="s">
        <v>2726</v>
      </c>
      <c r="F297" s="863" t="s">
        <v>2727</v>
      </c>
      <c r="G297" s="835" t="s">
        <v>2734</v>
      </c>
      <c r="H297" s="835" t="s">
        <v>2735</v>
      </c>
      <c r="I297" s="849">
        <v>6861.89013671875</v>
      </c>
      <c r="J297" s="849">
        <v>2</v>
      </c>
      <c r="K297" s="850">
        <v>13723.7802734375</v>
      </c>
    </row>
    <row r="298" spans="1:11" ht="14.4" customHeight="1" x14ac:dyDescent="0.3">
      <c r="A298" s="831" t="s">
        <v>575</v>
      </c>
      <c r="B298" s="832" t="s">
        <v>576</v>
      </c>
      <c r="C298" s="835" t="s">
        <v>601</v>
      </c>
      <c r="D298" s="863" t="s">
        <v>602</v>
      </c>
      <c r="E298" s="835" t="s">
        <v>2726</v>
      </c>
      <c r="F298" s="863" t="s">
        <v>2727</v>
      </c>
      <c r="G298" s="835" t="s">
        <v>2736</v>
      </c>
      <c r="H298" s="835" t="s">
        <v>2737</v>
      </c>
      <c r="I298" s="849">
        <v>1229.0699462890625</v>
      </c>
      <c r="J298" s="849">
        <v>40</v>
      </c>
      <c r="K298" s="850">
        <v>49162.6015625</v>
      </c>
    </row>
    <row r="299" spans="1:11" ht="14.4" customHeight="1" x14ac:dyDescent="0.3">
      <c r="A299" s="831" t="s">
        <v>575</v>
      </c>
      <c r="B299" s="832" t="s">
        <v>576</v>
      </c>
      <c r="C299" s="835" t="s">
        <v>601</v>
      </c>
      <c r="D299" s="863" t="s">
        <v>602</v>
      </c>
      <c r="E299" s="835" t="s">
        <v>2726</v>
      </c>
      <c r="F299" s="863" t="s">
        <v>2727</v>
      </c>
      <c r="G299" s="835" t="s">
        <v>2738</v>
      </c>
      <c r="H299" s="835" t="s">
        <v>2739</v>
      </c>
      <c r="I299" s="849">
        <v>710.46002197265625</v>
      </c>
      <c r="J299" s="849">
        <v>12</v>
      </c>
      <c r="K299" s="850">
        <v>8525.5498046875</v>
      </c>
    </row>
    <row r="300" spans="1:11" ht="14.4" customHeight="1" x14ac:dyDescent="0.3">
      <c r="A300" s="831" t="s">
        <v>575</v>
      </c>
      <c r="B300" s="832" t="s">
        <v>576</v>
      </c>
      <c r="C300" s="835" t="s">
        <v>601</v>
      </c>
      <c r="D300" s="863" t="s">
        <v>602</v>
      </c>
      <c r="E300" s="835" t="s">
        <v>2726</v>
      </c>
      <c r="F300" s="863" t="s">
        <v>2727</v>
      </c>
      <c r="G300" s="835" t="s">
        <v>2740</v>
      </c>
      <c r="H300" s="835" t="s">
        <v>2741</v>
      </c>
      <c r="I300" s="849">
        <v>710.46002197265625</v>
      </c>
      <c r="J300" s="849">
        <v>60</v>
      </c>
      <c r="K300" s="850">
        <v>42627.630859375</v>
      </c>
    </row>
    <row r="301" spans="1:11" ht="14.4" customHeight="1" x14ac:dyDescent="0.3">
      <c r="A301" s="831" t="s">
        <v>575</v>
      </c>
      <c r="B301" s="832" t="s">
        <v>576</v>
      </c>
      <c r="C301" s="835" t="s">
        <v>601</v>
      </c>
      <c r="D301" s="863" t="s">
        <v>602</v>
      </c>
      <c r="E301" s="835" t="s">
        <v>2726</v>
      </c>
      <c r="F301" s="863" t="s">
        <v>2727</v>
      </c>
      <c r="G301" s="835" t="s">
        <v>2742</v>
      </c>
      <c r="H301" s="835" t="s">
        <v>2743</v>
      </c>
      <c r="I301" s="849">
        <v>34900</v>
      </c>
      <c r="J301" s="849">
        <v>1</v>
      </c>
      <c r="K301" s="850">
        <v>34900</v>
      </c>
    </row>
    <row r="302" spans="1:11" ht="14.4" customHeight="1" x14ac:dyDescent="0.3">
      <c r="A302" s="831" t="s">
        <v>575</v>
      </c>
      <c r="B302" s="832" t="s">
        <v>576</v>
      </c>
      <c r="C302" s="835" t="s">
        <v>601</v>
      </c>
      <c r="D302" s="863" t="s">
        <v>602</v>
      </c>
      <c r="E302" s="835" t="s">
        <v>2726</v>
      </c>
      <c r="F302" s="863" t="s">
        <v>2727</v>
      </c>
      <c r="G302" s="835" t="s">
        <v>2744</v>
      </c>
      <c r="H302" s="835" t="s">
        <v>2745</v>
      </c>
      <c r="I302" s="849">
        <v>34500</v>
      </c>
      <c r="J302" s="849">
        <v>1</v>
      </c>
      <c r="K302" s="850">
        <v>34500</v>
      </c>
    </row>
    <row r="303" spans="1:11" ht="14.4" customHeight="1" x14ac:dyDescent="0.3">
      <c r="A303" s="831" t="s">
        <v>575</v>
      </c>
      <c r="B303" s="832" t="s">
        <v>576</v>
      </c>
      <c r="C303" s="835" t="s">
        <v>601</v>
      </c>
      <c r="D303" s="863" t="s">
        <v>602</v>
      </c>
      <c r="E303" s="835" t="s">
        <v>2726</v>
      </c>
      <c r="F303" s="863" t="s">
        <v>2727</v>
      </c>
      <c r="G303" s="835" t="s">
        <v>2746</v>
      </c>
      <c r="H303" s="835" t="s">
        <v>2747</v>
      </c>
      <c r="I303" s="849">
        <v>34500</v>
      </c>
      <c r="J303" s="849">
        <v>1</v>
      </c>
      <c r="K303" s="850">
        <v>34500</v>
      </c>
    </row>
    <row r="304" spans="1:11" ht="14.4" customHeight="1" x14ac:dyDescent="0.3">
      <c r="A304" s="831" t="s">
        <v>575</v>
      </c>
      <c r="B304" s="832" t="s">
        <v>576</v>
      </c>
      <c r="C304" s="835" t="s">
        <v>601</v>
      </c>
      <c r="D304" s="863" t="s">
        <v>602</v>
      </c>
      <c r="E304" s="835" t="s">
        <v>2726</v>
      </c>
      <c r="F304" s="863" t="s">
        <v>2727</v>
      </c>
      <c r="G304" s="835" t="s">
        <v>2748</v>
      </c>
      <c r="H304" s="835" t="s">
        <v>2749</v>
      </c>
      <c r="I304" s="849">
        <v>33800</v>
      </c>
      <c r="J304" s="849">
        <v>1</v>
      </c>
      <c r="K304" s="850">
        <v>33800</v>
      </c>
    </row>
    <row r="305" spans="1:11" ht="14.4" customHeight="1" x14ac:dyDescent="0.3">
      <c r="A305" s="831" t="s">
        <v>575</v>
      </c>
      <c r="B305" s="832" t="s">
        <v>576</v>
      </c>
      <c r="C305" s="835" t="s">
        <v>601</v>
      </c>
      <c r="D305" s="863" t="s">
        <v>602</v>
      </c>
      <c r="E305" s="835" t="s">
        <v>2726</v>
      </c>
      <c r="F305" s="863" t="s">
        <v>2727</v>
      </c>
      <c r="G305" s="835" t="s">
        <v>2750</v>
      </c>
      <c r="H305" s="835" t="s">
        <v>2751</v>
      </c>
      <c r="I305" s="849">
        <v>15620.2197265625</v>
      </c>
      <c r="J305" s="849">
        <v>2</v>
      </c>
      <c r="K305" s="850">
        <v>31240.439453125</v>
      </c>
    </row>
    <row r="306" spans="1:11" ht="14.4" customHeight="1" x14ac:dyDescent="0.3">
      <c r="A306" s="831" t="s">
        <v>575</v>
      </c>
      <c r="B306" s="832" t="s">
        <v>576</v>
      </c>
      <c r="C306" s="835" t="s">
        <v>601</v>
      </c>
      <c r="D306" s="863" t="s">
        <v>602</v>
      </c>
      <c r="E306" s="835" t="s">
        <v>2726</v>
      </c>
      <c r="F306" s="863" t="s">
        <v>2727</v>
      </c>
      <c r="G306" s="835" t="s">
        <v>2752</v>
      </c>
      <c r="H306" s="835" t="s">
        <v>2753</v>
      </c>
      <c r="I306" s="849">
        <v>15620.2197265625</v>
      </c>
      <c r="J306" s="849">
        <v>1</v>
      </c>
      <c r="K306" s="850">
        <v>15620.2197265625</v>
      </c>
    </row>
    <row r="307" spans="1:11" ht="14.4" customHeight="1" x14ac:dyDescent="0.3">
      <c r="A307" s="831" t="s">
        <v>575</v>
      </c>
      <c r="B307" s="832" t="s">
        <v>576</v>
      </c>
      <c r="C307" s="835" t="s">
        <v>601</v>
      </c>
      <c r="D307" s="863" t="s">
        <v>602</v>
      </c>
      <c r="E307" s="835" t="s">
        <v>2726</v>
      </c>
      <c r="F307" s="863" t="s">
        <v>2727</v>
      </c>
      <c r="G307" s="835" t="s">
        <v>2754</v>
      </c>
      <c r="H307" s="835" t="s">
        <v>2755</v>
      </c>
      <c r="I307" s="849">
        <v>15801</v>
      </c>
      <c r="J307" s="849">
        <v>3</v>
      </c>
      <c r="K307" s="850">
        <v>47403</v>
      </c>
    </row>
    <row r="308" spans="1:11" ht="14.4" customHeight="1" x14ac:dyDescent="0.3">
      <c r="A308" s="831" t="s">
        <v>575</v>
      </c>
      <c r="B308" s="832" t="s">
        <v>576</v>
      </c>
      <c r="C308" s="835" t="s">
        <v>601</v>
      </c>
      <c r="D308" s="863" t="s">
        <v>602</v>
      </c>
      <c r="E308" s="835" t="s">
        <v>2726</v>
      </c>
      <c r="F308" s="863" t="s">
        <v>2727</v>
      </c>
      <c r="G308" s="835" t="s">
        <v>2756</v>
      </c>
      <c r="H308" s="835" t="s">
        <v>2757</v>
      </c>
      <c r="I308" s="849">
        <v>15801</v>
      </c>
      <c r="J308" s="849">
        <v>1</v>
      </c>
      <c r="K308" s="850">
        <v>15801</v>
      </c>
    </row>
    <row r="309" spans="1:11" ht="14.4" customHeight="1" x14ac:dyDescent="0.3">
      <c r="A309" s="831" t="s">
        <v>575</v>
      </c>
      <c r="B309" s="832" t="s">
        <v>576</v>
      </c>
      <c r="C309" s="835" t="s">
        <v>601</v>
      </c>
      <c r="D309" s="863" t="s">
        <v>602</v>
      </c>
      <c r="E309" s="835" t="s">
        <v>2726</v>
      </c>
      <c r="F309" s="863" t="s">
        <v>2727</v>
      </c>
      <c r="G309" s="835" t="s">
        <v>2758</v>
      </c>
      <c r="H309" s="835" t="s">
        <v>2759</v>
      </c>
      <c r="I309" s="849">
        <v>44040</v>
      </c>
      <c r="J309" s="849">
        <v>1</v>
      </c>
      <c r="K309" s="850">
        <v>44040</v>
      </c>
    </row>
    <row r="310" spans="1:11" ht="14.4" customHeight="1" x14ac:dyDescent="0.3">
      <c r="A310" s="831" t="s">
        <v>575</v>
      </c>
      <c r="B310" s="832" t="s">
        <v>576</v>
      </c>
      <c r="C310" s="835" t="s">
        <v>601</v>
      </c>
      <c r="D310" s="863" t="s">
        <v>602</v>
      </c>
      <c r="E310" s="835" t="s">
        <v>2726</v>
      </c>
      <c r="F310" s="863" t="s">
        <v>2727</v>
      </c>
      <c r="G310" s="835" t="s">
        <v>2760</v>
      </c>
      <c r="H310" s="835" t="s">
        <v>2761</v>
      </c>
      <c r="I310" s="849">
        <v>959.0999755859375</v>
      </c>
      <c r="J310" s="849">
        <v>19</v>
      </c>
      <c r="K310" s="850">
        <v>18222.900390625</v>
      </c>
    </row>
    <row r="311" spans="1:11" ht="14.4" customHeight="1" x14ac:dyDescent="0.3">
      <c r="A311" s="831" t="s">
        <v>575</v>
      </c>
      <c r="B311" s="832" t="s">
        <v>576</v>
      </c>
      <c r="C311" s="835" t="s">
        <v>601</v>
      </c>
      <c r="D311" s="863" t="s">
        <v>602</v>
      </c>
      <c r="E311" s="835" t="s">
        <v>2726</v>
      </c>
      <c r="F311" s="863" t="s">
        <v>2727</v>
      </c>
      <c r="G311" s="835" t="s">
        <v>2762</v>
      </c>
      <c r="H311" s="835" t="s">
        <v>2763</v>
      </c>
      <c r="I311" s="849">
        <v>959.0999755859375</v>
      </c>
      <c r="J311" s="849">
        <v>23</v>
      </c>
      <c r="K311" s="850">
        <v>22059.30029296875</v>
      </c>
    </row>
    <row r="312" spans="1:11" ht="14.4" customHeight="1" x14ac:dyDescent="0.3">
      <c r="A312" s="831" t="s">
        <v>575</v>
      </c>
      <c r="B312" s="832" t="s">
        <v>576</v>
      </c>
      <c r="C312" s="835" t="s">
        <v>601</v>
      </c>
      <c r="D312" s="863" t="s">
        <v>602</v>
      </c>
      <c r="E312" s="835" t="s">
        <v>2726</v>
      </c>
      <c r="F312" s="863" t="s">
        <v>2727</v>
      </c>
      <c r="G312" s="835" t="s">
        <v>2764</v>
      </c>
      <c r="H312" s="835" t="s">
        <v>2765</v>
      </c>
      <c r="I312" s="849">
        <v>959.0999755859375</v>
      </c>
      <c r="J312" s="849">
        <v>21</v>
      </c>
      <c r="K312" s="850">
        <v>20141.10009765625</v>
      </c>
    </row>
    <row r="313" spans="1:11" ht="14.4" customHeight="1" x14ac:dyDescent="0.3">
      <c r="A313" s="831" t="s">
        <v>575</v>
      </c>
      <c r="B313" s="832" t="s">
        <v>576</v>
      </c>
      <c r="C313" s="835" t="s">
        <v>601</v>
      </c>
      <c r="D313" s="863" t="s">
        <v>602</v>
      </c>
      <c r="E313" s="835" t="s">
        <v>2726</v>
      </c>
      <c r="F313" s="863" t="s">
        <v>2727</v>
      </c>
      <c r="G313" s="835" t="s">
        <v>2766</v>
      </c>
      <c r="H313" s="835" t="s">
        <v>2767</v>
      </c>
      <c r="I313" s="849">
        <v>959.0999755859375</v>
      </c>
      <c r="J313" s="849">
        <v>21</v>
      </c>
      <c r="K313" s="850">
        <v>20141.100341796875</v>
      </c>
    </row>
    <row r="314" spans="1:11" ht="14.4" customHeight="1" x14ac:dyDescent="0.3">
      <c r="A314" s="831" t="s">
        <v>575</v>
      </c>
      <c r="B314" s="832" t="s">
        <v>576</v>
      </c>
      <c r="C314" s="835" t="s">
        <v>601</v>
      </c>
      <c r="D314" s="863" t="s">
        <v>602</v>
      </c>
      <c r="E314" s="835" t="s">
        <v>2768</v>
      </c>
      <c r="F314" s="863" t="s">
        <v>2769</v>
      </c>
      <c r="G314" s="835" t="s">
        <v>2770</v>
      </c>
      <c r="H314" s="835" t="s">
        <v>2771</v>
      </c>
      <c r="I314" s="849">
        <v>41371.73046875</v>
      </c>
      <c r="J314" s="849">
        <v>1</v>
      </c>
      <c r="K314" s="850">
        <v>41371.73046875</v>
      </c>
    </row>
    <row r="315" spans="1:11" ht="14.4" customHeight="1" x14ac:dyDescent="0.3">
      <c r="A315" s="831" t="s">
        <v>575</v>
      </c>
      <c r="B315" s="832" t="s">
        <v>576</v>
      </c>
      <c r="C315" s="835" t="s">
        <v>601</v>
      </c>
      <c r="D315" s="863" t="s">
        <v>602</v>
      </c>
      <c r="E315" s="835" t="s">
        <v>2768</v>
      </c>
      <c r="F315" s="863" t="s">
        <v>2769</v>
      </c>
      <c r="G315" s="835" t="s">
        <v>2772</v>
      </c>
      <c r="H315" s="835" t="s">
        <v>2773</v>
      </c>
      <c r="I315" s="849">
        <v>9917.599609375</v>
      </c>
      <c r="J315" s="849">
        <v>1</v>
      </c>
      <c r="K315" s="850">
        <v>9917.599609375</v>
      </c>
    </row>
    <row r="316" spans="1:11" ht="14.4" customHeight="1" x14ac:dyDescent="0.3">
      <c r="A316" s="831" t="s">
        <v>575</v>
      </c>
      <c r="B316" s="832" t="s">
        <v>576</v>
      </c>
      <c r="C316" s="835" t="s">
        <v>601</v>
      </c>
      <c r="D316" s="863" t="s">
        <v>602</v>
      </c>
      <c r="E316" s="835" t="s">
        <v>2768</v>
      </c>
      <c r="F316" s="863" t="s">
        <v>2769</v>
      </c>
      <c r="G316" s="835" t="s">
        <v>2774</v>
      </c>
      <c r="H316" s="835" t="s">
        <v>2775</v>
      </c>
      <c r="I316" s="849">
        <v>9891.150390625</v>
      </c>
      <c r="J316" s="849">
        <v>2</v>
      </c>
      <c r="K316" s="850">
        <v>19782.30078125</v>
      </c>
    </row>
    <row r="317" spans="1:11" ht="14.4" customHeight="1" x14ac:dyDescent="0.3">
      <c r="A317" s="831" t="s">
        <v>575</v>
      </c>
      <c r="B317" s="832" t="s">
        <v>576</v>
      </c>
      <c r="C317" s="835" t="s">
        <v>601</v>
      </c>
      <c r="D317" s="863" t="s">
        <v>602</v>
      </c>
      <c r="E317" s="835" t="s">
        <v>2768</v>
      </c>
      <c r="F317" s="863" t="s">
        <v>2769</v>
      </c>
      <c r="G317" s="835" t="s">
        <v>2776</v>
      </c>
      <c r="H317" s="835" t="s">
        <v>2777</v>
      </c>
      <c r="I317" s="849">
        <v>9850.900390625</v>
      </c>
      <c r="J317" s="849">
        <v>1</v>
      </c>
      <c r="K317" s="850">
        <v>9850.900390625</v>
      </c>
    </row>
    <row r="318" spans="1:11" ht="14.4" customHeight="1" x14ac:dyDescent="0.3">
      <c r="A318" s="831" t="s">
        <v>575</v>
      </c>
      <c r="B318" s="832" t="s">
        <v>576</v>
      </c>
      <c r="C318" s="835" t="s">
        <v>601</v>
      </c>
      <c r="D318" s="863" t="s">
        <v>602</v>
      </c>
      <c r="E318" s="835" t="s">
        <v>2768</v>
      </c>
      <c r="F318" s="863" t="s">
        <v>2769</v>
      </c>
      <c r="G318" s="835" t="s">
        <v>2778</v>
      </c>
      <c r="H318" s="835" t="s">
        <v>2779</v>
      </c>
      <c r="I318" s="849">
        <v>6989.7001953125</v>
      </c>
      <c r="J318" s="849">
        <v>1</v>
      </c>
      <c r="K318" s="850">
        <v>6989.7001953125</v>
      </c>
    </row>
    <row r="319" spans="1:11" ht="14.4" customHeight="1" x14ac:dyDescent="0.3">
      <c r="A319" s="831" t="s">
        <v>575</v>
      </c>
      <c r="B319" s="832" t="s">
        <v>576</v>
      </c>
      <c r="C319" s="835" t="s">
        <v>601</v>
      </c>
      <c r="D319" s="863" t="s">
        <v>602</v>
      </c>
      <c r="E319" s="835" t="s">
        <v>2768</v>
      </c>
      <c r="F319" s="863" t="s">
        <v>2769</v>
      </c>
      <c r="G319" s="835" t="s">
        <v>2780</v>
      </c>
      <c r="H319" s="835" t="s">
        <v>2781</v>
      </c>
      <c r="I319" s="849">
        <v>64.800003051757812</v>
      </c>
      <c r="J319" s="849">
        <v>72</v>
      </c>
      <c r="K319" s="850">
        <v>4665.780029296875</v>
      </c>
    </row>
    <row r="320" spans="1:11" ht="14.4" customHeight="1" x14ac:dyDescent="0.3">
      <c r="A320" s="831" t="s">
        <v>575</v>
      </c>
      <c r="B320" s="832" t="s">
        <v>576</v>
      </c>
      <c r="C320" s="835" t="s">
        <v>601</v>
      </c>
      <c r="D320" s="863" t="s">
        <v>602</v>
      </c>
      <c r="E320" s="835" t="s">
        <v>2288</v>
      </c>
      <c r="F320" s="863" t="s">
        <v>2289</v>
      </c>
      <c r="G320" s="835" t="s">
        <v>2504</v>
      </c>
      <c r="H320" s="835" t="s">
        <v>2505</v>
      </c>
      <c r="I320" s="849">
        <v>141.58000183105469</v>
      </c>
      <c r="J320" s="849">
        <v>4</v>
      </c>
      <c r="K320" s="850">
        <v>566.32000732421875</v>
      </c>
    </row>
    <row r="321" spans="1:11" ht="14.4" customHeight="1" x14ac:dyDescent="0.3">
      <c r="A321" s="831" t="s">
        <v>575</v>
      </c>
      <c r="B321" s="832" t="s">
        <v>576</v>
      </c>
      <c r="C321" s="835" t="s">
        <v>601</v>
      </c>
      <c r="D321" s="863" t="s">
        <v>602</v>
      </c>
      <c r="E321" s="835" t="s">
        <v>2288</v>
      </c>
      <c r="F321" s="863" t="s">
        <v>2289</v>
      </c>
      <c r="G321" s="835" t="s">
        <v>2510</v>
      </c>
      <c r="H321" s="835" t="s">
        <v>2511</v>
      </c>
      <c r="I321" s="849">
        <v>3035.31005859375</v>
      </c>
      <c r="J321" s="849">
        <v>2</v>
      </c>
      <c r="K321" s="850">
        <v>6070.6201171875</v>
      </c>
    </row>
    <row r="322" spans="1:11" ht="14.4" customHeight="1" x14ac:dyDescent="0.3">
      <c r="A322" s="831" t="s">
        <v>575</v>
      </c>
      <c r="B322" s="832" t="s">
        <v>576</v>
      </c>
      <c r="C322" s="835" t="s">
        <v>601</v>
      </c>
      <c r="D322" s="863" t="s">
        <v>602</v>
      </c>
      <c r="E322" s="835" t="s">
        <v>2288</v>
      </c>
      <c r="F322" s="863" t="s">
        <v>2289</v>
      </c>
      <c r="G322" s="835" t="s">
        <v>2782</v>
      </c>
      <c r="H322" s="835" t="s">
        <v>2783</v>
      </c>
      <c r="I322" s="849">
        <v>3035.31005859375</v>
      </c>
      <c r="J322" s="849">
        <v>1</v>
      </c>
      <c r="K322" s="850">
        <v>3035.31005859375</v>
      </c>
    </row>
    <row r="323" spans="1:11" ht="14.4" customHeight="1" x14ac:dyDescent="0.3">
      <c r="A323" s="831" t="s">
        <v>575</v>
      </c>
      <c r="B323" s="832" t="s">
        <v>576</v>
      </c>
      <c r="C323" s="835" t="s">
        <v>601</v>
      </c>
      <c r="D323" s="863" t="s">
        <v>602</v>
      </c>
      <c r="E323" s="835" t="s">
        <v>2288</v>
      </c>
      <c r="F323" s="863" t="s">
        <v>2289</v>
      </c>
      <c r="G323" s="835" t="s">
        <v>2514</v>
      </c>
      <c r="H323" s="835" t="s">
        <v>2515</v>
      </c>
      <c r="I323" s="849">
        <v>3130.75</v>
      </c>
      <c r="J323" s="849">
        <v>2</v>
      </c>
      <c r="K323" s="850">
        <v>6261.5</v>
      </c>
    </row>
    <row r="324" spans="1:11" ht="14.4" customHeight="1" x14ac:dyDescent="0.3">
      <c r="A324" s="831" t="s">
        <v>575</v>
      </c>
      <c r="B324" s="832" t="s">
        <v>576</v>
      </c>
      <c r="C324" s="835" t="s">
        <v>601</v>
      </c>
      <c r="D324" s="863" t="s">
        <v>602</v>
      </c>
      <c r="E324" s="835" t="s">
        <v>2288</v>
      </c>
      <c r="F324" s="863" t="s">
        <v>2289</v>
      </c>
      <c r="G324" s="835" t="s">
        <v>2516</v>
      </c>
      <c r="H324" s="835" t="s">
        <v>2517</v>
      </c>
      <c r="I324" s="849">
        <v>213.35000610351562</v>
      </c>
      <c r="J324" s="849">
        <v>4</v>
      </c>
      <c r="K324" s="850">
        <v>853.38998413085937</v>
      </c>
    </row>
    <row r="325" spans="1:11" ht="14.4" customHeight="1" x14ac:dyDescent="0.3">
      <c r="A325" s="831" t="s">
        <v>575</v>
      </c>
      <c r="B325" s="832" t="s">
        <v>576</v>
      </c>
      <c r="C325" s="835" t="s">
        <v>601</v>
      </c>
      <c r="D325" s="863" t="s">
        <v>602</v>
      </c>
      <c r="E325" s="835" t="s">
        <v>2288</v>
      </c>
      <c r="F325" s="863" t="s">
        <v>2289</v>
      </c>
      <c r="G325" s="835" t="s">
        <v>2518</v>
      </c>
      <c r="H325" s="835" t="s">
        <v>2519</v>
      </c>
      <c r="I325" s="849">
        <v>2722.5</v>
      </c>
      <c r="J325" s="849">
        <v>6</v>
      </c>
      <c r="K325" s="850">
        <v>16335</v>
      </c>
    </row>
    <row r="326" spans="1:11" ht="14.4" customHeight="1" x14ac:dyDescent="0.3">
      <c r="A326" s="831" t="s">
        <v>575</v>
      </c>
      <c r="B326" s="832" t="s">
        <v>576</v>
      </c>
      <c r="C326" s="835" t="s">
        <v>601</v>
      </c>
      <c r="D326" s="863" t="s">
        <v>602</v>
      </c>
      <c r="E326" s="835" t="s">
        <v>2296</v>
      </c>
      <c r="F326" s="863" t="s">
        <v>2297</v>
      </c>
      <c r="G326" s="835" t="s">
        <v>2784</v>
      </c>
      <c r="H326" s="835" t="s">
        <v>2785</v>
      </c>
      <c r="I326" s="849">
        <v>65.199996948242188</v>
      </c>
      <c r="J326" s="849">
        <v>10</v>
      </c>
      <c r="K326" s="850">
        <v>652</v>
      </c>
    </row>
    <row r="327" spans="1:11" ht="14.4" customHeight="1" x14ac:dyDescent="0.3">
      <c r="A327" s="831" t="s">
        <v>575</v>
      </c>
      <c r="B327" s="832" t="s">
        <v>576</v>
      </c>
      <c r="C327" s="835" t="s">
        <v>601</v>
      </c>
      <c r="D327" s="863" t="s">
        <v>602</v>
      </c>
      <c r="E327" s="835" t="s">
        <v>2296</v>
      </c>
      <c r="F327" s="863" t="s">
        <v>2297</v>
      </c>
      <c r="G327" s="835" t="s">
        <v>2786</v>
      </c>
      <c r="H327" s="835" t="s">
        <v>2787</v>
      </c>
      <c r="I327" s="849">
        <v>41.169998168945313</v>
      </c>
      <c r="J327" s="849">
        <v>20</v>
      </c>
      <c r="K327" s="850">
        <v>823.4000244140625</v>
      </c>
    </row>
    <row r="328" spans="1:11" ht="14.4" customHeight="1" x14ac:dyDescent="0.3">
      <c r="A328" s="831" t="s">
        <v>575</v>
      </c>
      <c r="B328" s="832" t="s">
        <v>576</v>
      </c>
      <c r="C328" s="835" t="s">
        <v>601</v>
      </c>
      <c r="D328" s="863" t="s">
        <v>602</v>
      </c>
      <c r="E328" s="835" t="s">
        <v>2296</v>
      </c>
      <c r="F328" s="863" t="s">
        <v>2297</v>
      </c>
      <c r="G328" s="835" t="s">
        <v>2298</v>
      </c>
      <c r="H328" s="835" t="s">
        <v>2299</v>
      </c>
      <c r="I328" s="849">
        <v>1139.5400390625</v>
      </c>
      <c r="J328" s="849">
        <v>6</v>
      </c>
      <c r="K328" s="850">
        <v>6837.22998046875</v>
      </c>
    </row>
    <row r="329" spans="1:11" ht="14.4" customHeight="1" x14ac:dyDescent="0.3">
      <c r="A329" s="831" t="s">
        <v>575</v>
      </c>
      <c r="B329" s="832" t="s">
        <v>576</v>
      </c>
      <c r="C329" s="835" t="s">
        <v>601</v>
      </c>
      <c r="D329" s="863" t="s">
        <v>602</v>
      </c>
      <c r="E329" s="835" t="s">
        <v>2296</v>
      </c>
      <c r="F329" s="863" t="s">
        <v>2297</v>
      </c>
      <c r="G329" s="835" t="s">
        <v>2524</v>
      </c>
      <c r="H329" s="835" t="s">
        <v>2525</v>
      </c>
      <c r="I329" s="849">
        <v>0.43000000715255737</v>
      </c>
      <c r="J329" s="849">
        <v>1300</v>
      </c>
      <c r="K329" s="850">
        <v>559</v>
      </c>
    </row>
    <row r="330" spans="1:11" ht="14.4" customHeight="1" x14ac:dyDescent="0.3">
      <c r="A330" s="831" t="s">
        <v>575</v>
      </c>
      <c r="B330" s="832" t="s">
        <v>576</v>
      </c>
      <c r="C330" s="835" t="s">
        <v>601</v>
      </c>
      <c r="D330" s="863" t="s">
        <v>602</v>
      </c>
      <c r="E330" s="835" t="s">
        <v>2296</v>
      </c>
      <c r="F330" s="863" t="s">
        <v>2297</v>
      </c>
      <c r="G330" s="835" t="s">
        <v>2308</v>
      </c>
      <c r="H330" s="835" t="s">
        <v>2309</v>
      </c>
      <c r="I330" s="849">
        <v>1.1799999475479126</v>
      </c>
      <c r="J330" s="849">
        <v>200</v>
      </c>
      <c r="K330" s="850">
        <v>236</v>
      </c>
    </row>
    <row r="331" spans="1:11" ht="14.4" customHeight="1" x14ac:dyDescent="0.3">
      <c r="A331" s="831" t="s">
        <v>575</v>
      </c>
      <c r="B331" s="832" t="s">
        <v>576</v>
      </c>
      <c r="C331" s="835" t="s">
        <v>601</v>
      </c>
      <c r="D331" s="863" t="s">
        <v>602</v>
      </c>
      <c r="E331" s="835" t="s">
        <v>2296</v>
      </c>
      <c r="F331" s="863" t="s">
        <v>2297</v>
      </c>
      <c r="G331" s="835" t="s">
        <v>2314</v>
      </c>
      <c r="H331" s="835" t="s">
        <v>2315</v>
      </c>
      <c r="I331" s="849">
        <v>6.3299999237060547</v>
      </c>
      <c r="J331" s="849">
        <v>100</v>
      </c>
      <c r="K331" s="850">
        <v>633</v>
      </c>
    </row>
    <row r="332" spans="1:11" ht="14.4" customHeight="1" x14ac:dyDescent="0.3">
      <c r="A332" s="831" t="s">
        <v>575</v>
      </c>
      <c r="B332" s="832" t="s">
        <v>576</v>
      </c>
      <c r="C332" s="835" t="s">
        <v>601</v>
      </c>
      <c r="D332" s="863" t="s">
        <v>602</v>
      </c>
      <c r="E332" s="835" t="s">
        <v>2296</v>
      </c>
      <c r="F332" s="863" t="s">
        <v>2297</v>
      </c>
      <c r="G332" s="835" t="s">
        <v>2788</v>
      </c>
      <c r="H332" s="835" t="s">
        <v>2789</v>
      </c>
      <c r="I332" s="849">
        <v>517.5</v>
      </c>
      <c r="J332" s="849">
        <v>30</v>
      </c>
      <c r="K332" s="850">
        <v>15525</v>
      </c>
    </row>
    <row r="333" spans="1:11" ht="14.4" customHeight="1" x14ac:dyDescent="0.3">
      <c r="A333" s="831" t="s">
        <v>575</v>
      </c>
      <c r="B333" s="832" t="s">
        <v>576</v>
      </c>
      <c r="C333" s="835" t="s">
        <v>601</v>
      </c>
      <c r="D333" s="863" t="s">
        <v>602</v>
      </c>
      <c r="E333" s="835" t="s">
        <v>2296</v>
      </c>
      <c r="F333" s="863" t="s">
        <v>2297</v>
      </c>
      <c r="G333" s="835" t="s">
        <v>2790</v>
      </c>
      <c r="H333" s="835" t="s">
        <v>2791</v>
      </c>
      <c r="I333" s="849">
        <v>372.60000610351562</v>
      </c>
      <c r="J333" s="849">
        <v>2</v>
      </c>
      <c r="K333" s="850">
        <v>745.20001220703125</v>
      </c>
    </row>
    <row r="334" spans="1:11" ht="14.4" customHeight="1" x14ac:dyDescent="0.3">
      <c r="A334" s="831" t="s">
        <v>575</v>
      </c>
      <c r="B334" s="832" t="s">
        <v>576</v>
      </c>
      <c r="C334" s="835" t="s">
        <v>601</v>
      </c>
      <c r="D334" s="863" t="s">
        <v>602</v>
      </c>
      <c r="E334" s="835" t="s">
        <v>2296</v>
      </c>
      <c r="F334" s="863" t="s">
        <v>2297</v>
      </c>
      <c r="G334" s="835" t="s">
        <v>2792</v>
      </c>
      <c r="H334" s="835" t="s">
        <v>2793</v>
      </c>
      <c r="I334" s="849">
        <v>41.240001678466797</v>
      </c>
      <c r="J334" s="849">
        <v>100</v>
      </c>
      <c r="K334" s="850">
        <v>4124.35986328125</v>
      </c>
    </row>
    <row r="335" spans="1:11" ht="14.4" customHeight="1" x14ac:dyDescent="0.3">
      <c r="A335" s="831" t="s">
        <v>575</v>
      </c>
      <c r="B335" s="832" t="s">
        <v>576</v>
      </c>
      <c r="C335" s="835" t="s">
        <v>601</v>
      </c>
      <c r="D335" s="863" t="s">
        <v>602</v>
      </c>
      <c r="E335" s="835" t="s">
        <v>2296</v>
      </c>
      <c r="F335" s="863" t="s">
        <v>2297</v>
      </c>
      <c r="G335" s="835" t="s">
        <v>2328</v>
      </c>
      <c r="H335" s="835" t="s">
        <v>2329</v>
      </c>
      <c r="I335" s="849">
        <v>1.3799999952316284</v>
      </c>
      <c r="J335" s="849">
        <v>400</v>
      </c>
      <c r="K335" s="850">
        <v>552</v>
      </c>
    </row>
    <row r="336" spans="1:11" ht="14.4" customHeight="1" x14ac:dyDescent="0.3">
      <c r="A336" s="831" t="s">
        <v>575</v>
      </c>
      <c r="B336" s="832" t="s">
        <v>576</v>
      </c>
      <c r="C336" s="835" t="s">
        <v>601</v>
      </c>
      <c r="D336" s="863" t="s">
        <v>602</v>
      </c>
      <c r="E336" s="835" t="s">
        <v>2296</v>
      </c>
      <c r="F336" s="863" t="s">
        <v>2297</v>
      </c>
      <c r="G336" s="835" t="s">
        <v>2330</v>
      </c>
      <c r="H336" s="835" t="s">
        <v>2331</v>
      </c>
      <c r="I336" s="849">
        <v>2.059999942779541</v>
      </c>
      <c r="J336" s="849">
        <v>100</v>
      </c>
      <c r="K336" s="850">
        <v>206</v>
      </c>
    </row>
    <row r="337" spans="1:11" ht="14.4" customHeight="1" x14ac:dyDescent="0.3">
      <c r="A337" s="831" t="s">
        <v>575</v>
      </c>
      <c r="B337" s="832" t="s">
        <v>576</v>
      </c>
      <c r="C337" s="835" t="s">
        <v>601</v>
      </c>
      <c r="D337" s="863" t="s">
        <v>602</v>
      </c>
      <c r="E337" s="835" t="s">
        <v>2296</v>
      </c>
      <c r="F337" s="863" t="s">
        <v>2297</v>
      </c>
      <c r="G337" s="835" t="s">
        <v>2336</v>
      </c>
      <c r="H337" s="835" t="s">
        <v>2337</v>
      </c>
      <c r="I337" s="849">
        <v>98.379997253417969</v>
      </c>
      <c r="J337" s="849">
        <v>2</v>
      </c>
      <c r="K337" s="850">
        <v>196.75999450683594</v>
      </c>
    </row>
    <row r="338" spans="1:11" ht="14.4" customHeight="1" x14ac:dyDescent="0.3">
      <c r="A338" s="831" t="s">
        <v>575</v>
      </c>
      <c r="B338" s="832" t="s">
        <v>576</v>
      </c>
      <c r="C338" s="835" t="s">
        <v>601</v>
      </c>
      <c r="D338" s="863" t="s">
        <v>602</v>
      </c>
      <c r="E338" s="835" t="s">
        <v>2296</v>
      </c>
      <c r="F338" s="863" t="s">
        <v>2297</v>
      </c>
      <c r="G338" s="835" t="s">
        <v>2554</v>
      </c>
      <c r="H338" s="835" t="s">
        <v>2555</v>
      </c>
      <c r="I338" s="849">
        <v>7.630000114440918</v>
      </c>
      <c r="J338" s="849">
        <v>48</v>
      </c>
      <c r="K338" s="850">
        <v>366.239990234375</v>
      </c>
    </row>
    <row r="339" spans="1:11" ht="14.4" customHeight="1" x14ac:dyDescent="0.3">
      <c r="A339" s="831" t="s">
        <v>575</v>
      </c>
      <c r="B339" s="832" t="s">
        <v>576</v>
      </c>
      <c r="C339" s="835" t="s">
        <v>601</v>
      </c>
      <c r="D339" s="863" t="s">
        <v>602</v>
      </c>
      <c r="E339" s="835" t="s">
        <v>2296</v>
      </c>
      <c r="F339" s="863" t="s">
        <v>2297</v>
      </c>
      <c r="G339" s="835" t="s">
        <v>2560</v>
      </c>
      <c r="H339" s="835" t="s">
        <v>2561</v>
      </c>
      <c r="I339" s="849">
        <v>25.559999465942383</v>
      </c>
      <c r="J339" s="849">
        <v>24</v>
      </c>
      <c r="K339" s="850">
        <v>613.32000732421875</v>
      </c>
    </row>
    <row r="340" spans="1:11" ht="14.4" customHeight="1" x14ac:dyDescent="0.3">
      <c r="A340" s="831" t="s">
        <v>575</v>
      </c>
      <c r="B340" s="832" t="s">
        <v>576</v>
      </c>
      <c r="C340" s="835" t="s">
        <v>601</v>
      </c>
      <c r="D340" s="863" t="s">
        <v>602</v>
      </c>
      <c r="E340" s="835" t="s">
        <v>2296</v>
      </c>
      <c r="F340" s="863" t="s">
        <v>2297</v>
      </c>
      <c r="G340" s="835" t="s">
        <v>2794</v>
      </c>
      <c r="H340" s="835" t="s">
        <v>2795</v>
      </c>
      <c r="I340" s="849">
        <v>10.529999732971191</v>
      </c>
      <c r="J340" s="849">
        <v>40</v>
      </c>
      <c r="K340" s="850">
        <v>421.20001220703125</v>
      </c>
    </row>
    <row r="341" spans="1:11" ht="14.4" customHeight="1" x14ac:dyDescent="0.3">
      <c r="A341" s="831" t="s">
        <v>575</v>
      </c>
      <c r="B341" s="832" t="s">
        <v>576</v>
      </c>
      <c r="C341" s="835" t="s">
        <v>601</v>
      </c>
      <c r="D341" s="863" t="s">
        <v>602</v>
      </c>
      <c r="E341" s="835" t="s">
        <v>2296</v>
      </c>
      <c r="F341" s="863" t="s">
        <v>2297</v>
      </c>
      <c r="G341" s="835" t="s">
        <v>2346</v>
      </c>
      <c r="H341" s="835" t="s">
        <v>2347</v>
      </c>
      <c r="I341" s="849">
        <v>1490.2099609375</v>
      </c>
      <c r="J341" s="849">
        <v>6</v>
      </c>
      <c r="K341" s="850">
        <v>8941.25</v>
      </c>
    </row>
    <row r="342" spans="1:11" ht="14.4" customHeight="1" x14ac:dyDescent="0.3">
      <c r="A342" s="831" t="s">
        <v>575</v>
      </c>
      <c r="B342" s="832" t="s">
        <v>576</v>
      </c>
      <c r="C342" s="835" t="s">
        <v>601</v>
      </c>
      <c r="D342" s="863" t="s">
        <v>602</v>
      </c>
      <c r="E342" s="835" t="s">
        <v>2296</v>
      </c>
      <c r="F342" s="863" t="s">
        <v>2297</v>
      </c>
      <c r="G342" s="835" t="s">
        <v>2796</v>
      </c>
      <c r="H342" s="835" t="s">
        <v>2797</v>
      </c>
      <c r="I342" s="849">
        <v>10.869999885559082</v>
      </c>
      <c r="J342" s="849">
        <v>5000</v>
      </c>
      <c r="K342" s="850">
        <v>54337.5</v>
      </c>
    </row>
    <row r="343" spans="1:11" ht="14.4" customHeight="1" x14ac:dyDescent="0.3">
      <c r="A343" s="831" t="s">
        <v>575</v>
      </c>
      <c r="B343" s="832" t="s">
        <v>576</v>
      </c>
      <c r="C343" s="835" t="s">
        <v>601</v>
      </c>
      <c r="D343" s="863" t="s">
        <v>602</v>
      </c>
      <c r="E343" s="835" t="s">
        <v>2296</v>
      </c>
      <c r="F343" s="863" t="s">
        <v>2297</v>
      </c>
      <c r="G343" s="835" t="s">
        <v>2798</v>
      </c>
      <c r="H343" s="835" t="s">
        <v>2799</v>
      </c>
      <c r="I343" s="849">
        <v>3.7999999523162842</v>
      </c>
      <c r="J343" s="849">
        <v>750</v>
      </c>
      <c r="K343" s="850">
        <v>2846.25</v>
      </c>
    </row>
    <row r="344" spans="1:11" ht="14.4" customHeight="1" x14ac:dyDescent="0.3">
      <c r="A344" s="831" t="s">
        <v>575</v>
      </c>
      <c r="B344" s="832" t="s">
        <v>576</v>
      </c>
      <c r="C344" s="835" t="s">
        <v>601</v>
      </c>
      <c r="D344" s="863" t="s">
        <v>602</v>
      </c>
      <c r="E344" s="835" t="s">
        <v>2296</v>
      </c>
      <c r="F344" s="863" t="s">
        <v>2297</v>
      </c>
      <c r="G344" s="835" t="s">
        <v>2800</v>
      </c>
      <c r="H344" s="835" t="s">
        <v>2801</v>
      </c>
      <c r="I344" s="849">
        <v>408.6400146484375</v>
      </c>
      <c r="J344" s="849">
        <v>10</v>
      </c>
      <c r="K344" s="850">
        <v>4086.409912109375</v>
      </c>
    </row>
    <row r="345" spans="1:11" ht="14.4" customHeight="1" x14ac:dyDescent="0.3">
      <c r="A345" s="831" t="s">
        <v>575</v>
      </c>
      <c r="B345" s="832" t="s">
        <v>576</v>
      </c>
      <c r="C345" s="835" t="s">
        <v>601</v>
      </c>
      <c r="D345" s="863" t="s">
        <v>602</v>
      </c>
      <c r="E345" s="835" t="s">
        <v>2296</v>
      </c>
      <c r="F345" s="863" t="s">
        <v>2297</v>
      </c>
      <c r="G345" s="835" t="s">
        <v>2802</v>
      </c>
      <c r="H345" s="835" t="s">
        <v>2803</v>
      </c>
      <c r="I345" s="849">
        <v>7.4800000190734863</v>
      </c>
      <c r="J345" s="849">
        <v>100</v>
      </c>
      <c r="K345" s="850">
        <v>747.5</v>
      </c>
    </row>
    <row r="346" spans="1:11" ht="14.4" customHeight="1" x14ac:dyDescent="0.3">
      <c r="A346" s="831" t="s">
        <v>575</v>
      </c>
      <c r="B346" s="832" t="s">
        <v>576</v>
      </c>
      <c r="C346" s="835" t="s">
        <v>601</v>
      </c>
      <c r="D346" s="863" t="s">
        <v>602</v>
      </c>
      <c r="E346" s="835" t="s">
        <v>2296</v>
      </c>
      <c r="F346" s="863" t="s">
        <v>2297</v>
      </c>
      <c r="G346" s="835" t="s">
        <v>2804</v>
      </c>
      <c r="H346" s="835" t="s">
        <v>2805</v>
      </c>
      <c r="I346" s="849">
        <v>4347</v>
      </c>
      <c r="J346" s="849">
        <v>5</v>
      </c>
      <c r="K346" s="850">
        <v>21735</v>
      </c>
    </row>
    <row r="347" spans="1:11" ht="14.4" customHeight="1" x14ac:dyDescent="0.3">
      <c r="A347" s="831" t="s">
        <v>575</v>
      </c>
      <c r="B347" s="832" t="s">
        <v>576</v>
      </c>
      <c r="C347" s="835" t="s">
        <v>601</v>
      </c>
      <c r="D347" s="863" t="s">
        <v>602</v>
      </c>
      <c r="E347" s="835" t="s">
        <v>2296</v>
      </c>
      <c r="F347" s="863" t="s">
        <v>2297</v>
      </c>
      <c r="G347" s="835" t="s">
        <v>2350</v>
      </c>
      <c r="H347" s="835" t="s">
        <v>2351</v>
      </c>
      <c r="I347" s="849">
        <v>0.49500000476837158</v>
      </c>
      <c r="J347" s="849">
        <v>2000</v>
      </c>
      <c r="K347" s="850">
        <v>990</v>
      </c>
    </row>
    <row r="348" spans="1:11" ht="14.4" customHeight="1" x14ac:dyDescent="0.3">
      <c r="A348" s="831" t="s">
        <v>575</v>
      </c>
      <c r="B348" s="832" t="s">
        <v>576</v>
      </c>
      <c r="C348" s="835" t="s">
        <v>601</v>
      </c>
      <c r="D348" s="863" t="s">
        <v>602</v>
      </c>
      <c r="E348" s="835" t="s">
        <v>2296</v>
      </c>
      <c r="F348" s="863" t="s">
        <v>2297</v>
      </c>
      <c r="G348" s="835" t="s">
        <v>2806</v>
      </c>
      <c r="H348" s="835" t="s">
        <v>2807</v>
      </c>
      <c r="I348" s="849">
        <v>2.4000000953674316</v>
      </c>
      <c r="J348" s="849">
        <v>320</v>
      </c>
      <c r="K348" s="850">
        <v>766.39999389648437</v>
      </c>
    </row>
    <row r="349" spans="1:11" ht="14.4" customHeight="1" x14ac:dyDescent="0.3">
      <c r="A349" s="831" t="s">
        <v>575</v>
      </c>
      <c r="B349" s="832" t="s">
        <v>576</v>
      </c>
      <c r="C349" s="835" t="s">
        <v>601</v>
      </c>
      <c r="D349" s="863" t="s">
        <v>602</v>
      </c>
      <c r="E349" s="835" t="s">
        <v>2360</v>
      </c>
      <c r="F349" s="863" t="s">
        <v>2361</v>
      </c>
      <c r="G349" s="835" t="s">
        <v>2808</v>
      </c>
      <c r="H349" s="835" t="s">
        <v>2809</v>
      </c>
      <c r="I349" s="849">
        <v>2.9100000858306885</v>
      </c>
      <c r="J349" s="849">
        <v>100</v>
      </c>
      <c r="K349" s="850">
        <v>291</v>
      </c>
    </row>
    <row r="350" spans="1:11" ht="14.4" customHeight="1" x14ac:dyDescent="0.3">
      <c r="A350" s="831" t="s">
        <v>575</v>
      </c>
      <c r="B350" s="832" t="s">
        <v>576</v>
      </c>
      <c r="C350" s="835" t="s">
        <v>601</v>
      </c>
      <c r="D350" s="863" t="s">
        <v>602</v>
      </c>
      <c r="E350" s="835" t="s">
        <v>2360</v>
      </c>
      <c r="F350" s="863" t="s">
        <v>2361</v>
      </c>
      <c r="G350" s="835" t="s">
        <v>2810</v>
      </c>
      <c r="H350" s="835" t="s">
        <v>2811</v>
      </c>
      <c r="I350" s="849">
        <v>2.9000000953674316</v>
      </c>
      <c r="J350" s="849">
        <v>100</v>
      </c>
      <c r="K350" s="850">
        <v>290.39999389648437</v>
      </c>
    </row>
    <row r="351" spans="1:11" ht="14.4" customHeight="1" x14ac:dyDescent="0.3">
      <c r="A351" s="831" t="s">
        <v>575</v>
      </c>
      <c r="B351" s="832" t="s">
        <v>576</v>
      </c>
      <c r="C351" s="835" t="s">
        <v>601</v>
      </c>
      <c r="D351" s="863" t="s">
        <v>602</v>
      </c>
      <c r="E351" s="835" t="s">
        <v>2360</v>
      </c>
      <c r="F351" s="863" t="s">
        <v>2361</v>
      </c>
      <c r="G351" s="835" t="s">
        <v>2812</v>
      </c>
      <c r="H351" s="835" t="s">
        <v>2813</v>
      </c>
      <c r="I351" s="849">
        <v>1221</v>
      </c>
      <c r="J351" s="849">
        <v>40</v>
      </c>
      <c r="K351" s="850">
        <v>48839.9609375</v>
      </c>
    </row>
    <row r="352" spans="1:11" ht="14.4" customHeight="1" x14ac:dyDescent="0.3">
      <c r="A352" s="831" t="s">
        <v>575</v>
      </c>
      <c r="B352" s="832" t="s">
        <v>576</v>
      </c>
      <c r="C352" s="835" t="s">
        <v>601</v>
      </c>
      <c r="D352" s="863" t="s">
        <v>602</v>
      </c>
      <c r="E352" s="835" t="s">
        <v>2360</v>
      </c>
      <c r="F352" s="863" t="s">
        <v>2361</v>
      </c>
      <c r="G352" s="835" t="s">
        <v>2814</v>
      </c>
      <c r="H352" s="835" t="s">
        <v>2815</v>
      </c>
      <c r="I352" s="849">
        <v>8.4700002670288086</v>
      </c>
      <c r="J352" s="849">
        <v>235</v>
      </c>
      <c r="K352" s="850">
        <v>1990.4500122070312</v>
      </c>
    </row>
    <row r="353" spans="1:11" ht="14.4" customHeight="1" x14ac:dyDescent="0.3">
      <c r="A353" s="831" t="s">
        <v>575</v>
      </c>
      <c r="B353" s="832" t="s">
        <v>576</v>
      </c>
      <c r="C353" s="835" t="s">
        <v>601</v>
      </c>
      <c r="D353" s="863" t="s">
        <v>602</v>
      </c>
      <c r="E353" s="835" t="s">
        <v>2360</v>
      </c>
      <c r="F353" s="863" t="s">
        <v>2361</v>
      </c>
      <c r="G353" s="835" t="s">
        <v>2816</v>
      </c>
      <c r="H353" s="835" t="s">
        <v>2817</v>
      </c>
      <c r="I353" s="849">
        <v>601.3699951171875</v>
      </c>
      <c r="J353" s="849">
        <v>20</v>
      </c>
      <c r="K353" s="850">
        <v>12027.400390625</v>
      </c>
    </row>
    <row r="354" spans="1:11" ht="14.4" customHeight="1" x14ac:dyDescent="0.3">
      <c r="A354" s="831" t="s">
        <v>575</v>
      </c>
      <c r="B354" s="832" t="s">
        <v>576</v>
      </c>
      <c r="C354" s="835" t="s">
        <v>601</v>
      </c>
      <c r="D354" s="863" t="s">
        <v>602</v>
      </c>
      <c r="E354" s="835" t="s">
        <v>2360</v>
      </c>
      <c r="F354" s="863" t="s">
        <v>2361</v>
      </c>
      <c r="G354" s="835" t="s">
        <v>2818</v>
      </c>
      <c r="H354" s="835" t="s">
        <v>2819</v>
      </c>
      <c r="I354" s="849">
        <v>2.7849999666213989</v>
      </c>
      <c r="J354" s="849">
        <v>900</v>
      </c>
      <c r="K354" s="850">
        <v>2505</v>
      </c>
    </row>
    <row r="355" spans="1:11" ht="14.4" customHeight="1" x14ac:dyDescent="0.3">
      <c r="A355" s="831" t="s">
        <v>575</v>
      </c>
      <c r="B355" s="832" t="s">
        <v>576</v>
      </c>
      <c r="C355" s="835" t="s">
        <v>601</v>
      </c>
      <c r="D355" s="863" t="s">
        <v>602</v>
      </c>
      <c r="E355" s="835" t="s">
        <v>2360</v>
      </c>
      <c r="F355" s="863" t="s">
        <v>2361</v>
      </c>
      <c r="G355" s="835" t="s">
        <v>2820</v>
      </c>
      <c r="H355" s="835" t="s">
        <v>2821</v>
      </c>
      <c r="I355" s="849">
        <v>62.560001373291016</v>
      </c>
      <c r="J355" s="849">
        <v>200</v>
      </c>
      <c r="K355" s="850">
        <v>12511.7001953125</v>
      </c>
    </row>
    <row r="356" spans="1:11" ht="14.4" customHeight="1" x14ac:dyDescent="0.3">
      <c r="A356" s="831" t="s">
        <v>575</v>
      </c>
      <c r="B356" s="832" t="s">
        <v>576</v>
      </c>
      <c r="C356" s="835" t="s">
        <v>601</v>
      </c>
      <c r="D356" s="863" t="s">
        <v>602</v>
      </c>
      <c r="E356" s="835" t="s">
        <v>2360</v>
      </c>
      <c r="F356" s="863" t="s">
        <v>2361</v>
      </c>
      <c r="G356" s="835" t="s">
        <v>2822</v>
      </c>
      <c r="H356" s="835" t="s">
        <v>2823</v>
      </c>
      <c r="I356" s="849">
        <v>11.5</v>
      </c>
      <c r="J356" s="849">
        <v>20</v>
      </c>
      <c r="K356" s="850">
        <v>230</v>
      </c>
    </row>
    <row r="357" spans="1:11" ht="14.4" customHeight="1" x14ac:dyDescent="0.3">
      <c r="A357" s="831" t="s">
        <v>575</v>
      </c>
      <c r="B357" s="832" t="s">
        <v>576</v>
      </c>
      <c r="C357" s="835" t="s">
        <v>601</v>
      </c>
      <c r="D357" s="863" t="s">
        <v>602</v>
      </c>
      <c r="E357" s="835" t="s">
        <v>2360</v>
      </c>
      <c r="F357" s="863" t="s">
        <v>2361</v>
      </c>
      <c r="G357" s="835" t="s">
        <v>2578</v>
      </c>
      <c r="H357" s="835" t="s">
        <v>2579</v>
      </c>
      <c r="I357" s="849">
        <v>21.22499942779541</v>
      </c>
      <c r="J357" s="849">
        <v>125</v>
      </c>
      <c r="K357" s="850">
        <v>2653.010009765625</v>
      </c>
    </row>
    <row r="358" spans="1:11" ht="14.4" customHeight="1" x14ac:dyDescent="0.3">
      <c r="A358" s="831" t="s">
        <v>575</v>
      </c>
      <c r="B358" s="832" t="s">
        <v>576</v>
      </c>
      <c r="C358" s="835" t="s">
        <v>601</v>
      </c>
      <c r="D358" s="863" t="s">
        <v>602</v>
      </c>
      <c r="E358" s="835" t="s">
        <v>2360</v>
      </c>
      <c r="F358" s="863" t="s">
        <v>2361</v>
      </c>
      <c r="G358" s="835" t="s">
        <v>2374</v>
      </c>
      <c r="H358" s="835" t="s">
        <v>2375</v>
      </c>
      <c r="I358" s="849">
        <v>11.144999980926514</v>
      </c>
      <c r="J358" s="849">
        <v>300</v>
      </c>
      <c r="K358" s="850">
        <v>3343.5</v>
      </c>
    </row>
    <row r="359" spans="1:11" ht="14.4" customHeight="1" x14ac:dyDescent="0.3">
      <c r="A359" s="831" t="s">
        <v>575</v>
      </c>
      <c r="B359" s="832" t="s">
        <v>576</v>
      </c>
      <c r="C359" s="835" t="s">
        <v>601</v>
      </c>
      <c r="D359" s="863" t="s">
        <v>602</v>
      </c>
      <c r="E359" s="835" t="s">
        <v>2360</v>
      </c>
      <c r="F359" s="863" t="s">
        <v>2361</v>
      </c>
      <c r="G359" s="835" t="s">
        <v>2824</v>
      </c>
      <c r="H359" s="835" t="s">
        <v>2825</v>
      </c>
      <c r="I359" s="849">
        <v>26.020000457763672</v>
      </c>
      <c r="J359" s="849">
        <v>240</v>
      </c>
      <c r="K359" s="850">
        <v>6243.60009765625</v>
      </c>
    </row>
    <row r="360" spans="1:11" ht="14.4" customHeight="1" x14ac:dyDescent="0.3">
      <c r="A360" s="831" t="s">
        <v>575</v>
      </c>
      <c r="B360" s="832" t="s">
        <v>576</v>
      </c>
      <c r="C360" s="835" t="s">
        <v>601</v>
      </c>
      <c r="D360" s="863" t="s">
        <v>602</v>
      </c>
      <c r="E360" s="835" t="s">
        <v>2360</v>
      </c>
      <c r="F360" s="863" t="s">
        <v>2361</v>
      </c>
      <c r="G360" s="835" t="s">
        <v>2826</v>
      </c>
      <c r="H360" s="835" t="s">
        <v>2827</v>
      </c>
      <c r="I360" s="849">
        <v>26.020000457763672</v>
      </c>
      <c r="J360" s="849">
        <v>160</v>
      </c>
      <c r="K360" s="850">
        <v>4162.43994140625</v>
      </c>
    </row>
    <row r="361" spans="1:11" ht="14.4" customHeight="1" x14ac:dyDescent="0.3">
      <c r="A361" s="831" t="s">
        <v>575</v>
      </c>
      <c r="B361" s="832" t="s">
        <v>576</v>
      </c>
      <c r="C361" s="835" t="s">
        <v>601</v>
      </c>
      <c r="D361" s="863" t="s">
        <v>602</v>
      </c>
      <c r="E361" s="835" t="s">
        <v>2360</v>
      </c>
      <c r="F361" s="863" t="s">
        <v>2361</v>
      </c>
      <c r="G361" s="835" t="s">
        <v>2380</v>
      </c>
      <c r="H361" s="835" t="s">
        <v>2381</v>
      </c>
      <c r="I361" s="849">
        <v>26.020000457763672</v>
      </c>
      <c r="J361" s="849">
        <v>150</v>
      </c>
      <c r="K361" s="850">
        <v>3902.6300048828125</v>
      </c>
    </row>
    <row r="362" spans="1:11" ht="14.4" customHeight="1" x14ac:dyDescent="0.3">
      <c r="A362" s="831" t="s">
        <v>575</v>
      </c>
      <c r="B362" s="832" t="s">
        <v>576</v>
      </c>
      <c r="C362" s="835" t="s">
        <v>601</v>
      </c>
      <c r="D362" s="863" t="s">
        <v>602</v>
      </c>
      <c r="E362" s="835" t="s">
        <v>2360</v>
      </c>
      <c r="F362" s="863" t="s">
        <v>2361</v>
      </c>
      <c r="G362" s="835" t="s">
        <v>2828</v>
      </c>
      <c r="H362" s="835" t="s">
        <v>2829</v>
      </c>
      <c r="I362" s="849">
        <v>10808.9296875</v>
      </c>
      <c r="J362" s="849">
        <v>3</v>
      </c>
      <c r="K362" s="850">
        <v>32426.7890625</v>
      </c>
    </row>
    <row r="363" spans="1:11" ht="14.4" customHeight="1" x14ac:dyDescent="0.3">
      <c r="A363" s="831" t="s">
        <v>575</v>
      </c>
      <c r="B363" s="832" t="s">
        <v>576</v>
      </c>
      <c r="C363" s="835" t="s">
        <v>601</v>
      </c>
      <c r="D363" s="863" t="s">
        <v>602</v>
      </c>
      <c r="E363" s="835" t="s">
        <v>2360</v>
      </c>
      <c r="F363" s="863" t="s">
        <v>2361</v>
      </c>
      <c r="G363" s="835" t="s">
        <v>2830</v>
      </c>
      <c r="H363" s="835" t="s">
        <v>2831</v>
      </c>
      <c r="I363" s="849">
        <v>32.900001525878906</v>
      </c>
      <c r="J363" s="849">
        <v>120</v>
      </c>
      <c r="K363" s="850">
        <v>3947.97998046875</v>
      </c>
    </row>
    <row r="364" spans="1:11" ht="14.4" customHeight="1" x14ac:dyDescent="0.3">
      <c r="A364" s="831" t="s">
        <v>575</v>
      </c>
      <c r="B364" s="832" t="s">
        <v>576</v>
      </c>
      <c r="C364" s="835" t="s">
        <v>601</v>
      </c>
      <c r="D364" s="863" t="s">
        <v>602</v>
      </c>
      <c r="E364" s="835" t="s">
        <v>2360</v>
      </c>
      <c r="F364" s="863" t="s">
        <v>2361</v>
      </c>
      <c r="G364" s="835" t="s">
        <v>2832</v>
      </c>
      <c r="H364" s="835" t="s">
        <v>2833</v>
      </c>
      <c r="I364" s="849">
        <v>56.869998931884766</v>
      </c>
      <c r="J364" s="849">
        <v>40</v>
      </c>
      <c r="K364" s="850">
        <v>2274.800048828125</v>
      </c>
    </row>
    <row r="365" spans="1:11" ht="14.4" customHeight="1" x14ac:dyDescent="0.3">
      <c r="A365" s="831" t="s">
        <v>575</v>
      </c>
      <c r="B365" s="832" t="s">
        <v>576</v>
      </c>
      <c r="C365" s="835" t="s">
        <v>601</v>
      </c>
      <c r="D365" s="863" t="s">
        <v>602</v>
      </c>
      <c r="E365" s="835" t="s">
        <v>2360</v>
      </c>
      <c r="F365" s="863" t="s">
        <v>2361</v>
      </c>
      <c r="G365" s="835" t="s">
        <v>2834</v>
      </c>
      <c r="H365" s="835" t="s">
        <v>2835</v>
      </c>
      <c r="I365" s="849">
        <v>11381</v>
      </c>
      <c r="J365" s="849">
        <v>3</v>
      </c>
      <c r="K365" s="850">
        <v>34142.990234375</v>
      </c>
    </row>
    <row r="366" spans="1:11" ht="14.4" customHeight="1" x14ac:dyDescent="0.3">
      <c r="A366" s="831" t="s">
        <v>575</v>
      </c>
      <c r="B366" s="832" t="s">
        <v>576</v>
      </c>
      <c r="C366" s="835" t="s">
        <v>601</v>
      </c>
      <c r="D366" s="863" t="s">
        <v>602</v>
      </c>
      <c r="E366" s="835" t="s">
        <v>2360</v>
      </c>
      <c r="F366" s="863" t="s">
        <v>2361</v>
      </c>
      <c r="G366" s="835" t="s">
        <v>2836</v>
      </c>
      <c r="H366" s="835" t="s">
        <v>2837</v>
      </c>
      <c r="I366" s="849">
        <v>11381</v>
      </c>
      <c r="J366" s="849">
        <v>1</v>
      </c>
      <c r="K366" s="850">
        <v>11381</v>
      </c>
    </row>
    <row r="367" spans="1:11" ht="14.4" customHeight="1" x14ac:dyDescent="0.3">
      <c r="A367" s="831" t="s">
        <v>575</v>
      </c>
      <c r="B367" s="832" t="s">
        <v>576</v>
      </c>
      <c r="C367" s="835" t="s">
        <v>601</v>
      </c>
      <c r="D367" s="863" t="s">
        <v>602</v>
      </c>
      <c r="E367" s="835" t="s">
        <v>2360</v>
      </c>
      <c r="F367" s="863" t="s">
        <v>2361</v>
      </c>
      <c r="G367" s="835" t="s">
        <v>2838</v>
      </c>
      <c r="H367" s="835" t="s">
        <v>2839</v>
      </c>
      <c r="I367" s="849">
        <v>11380.990234375</v>
      </c>
      <c r="J367" s="849">
        <v>2</v>
      </c>
      <c r="K367" s="850">
        <v>22761.98046875</v>
      </c>
    </row>
    <row r="368" spans="1:11" ht="14.4" customHeight="1" x14ac:dyDescent="0.3">
      <c r="A368" s="831" t="s">
        <v>575</v>
      </c>
      <c r="B368" s="832" t="s">
        <v>576</v>
      </c>
      <c r="C368" s="835" t="s">
        <v>601</v>
      </c>
      <c r="D368" s="863" t="s">
        <v>602</v>
      </c>
      <c r="E368" s="835" t="s">
        <v>2360</v>
      </c>
      <c r="F368" s="863" t="s">
        <v>2361</v>
      </c>
      <c r="G368" s="835" t="s">
        <v>2840</v>
      </c>
      <c r="H368" s="835" t="s">
        <v>2841</v>
      </c>
      <c r="I368" s="849">
        <v>13850.990234375</v>
      </c>
      <c r="J368" s="849">
        <v>2</v>
      </c>
      <c r="K368" s="850">
        <v>27701.98046875</v>
      </c>
    </row>
    <row r="369" spans="1:11" ht="14.4" customHeight="1" x14ac:dyDescent="0.3">
      <c r="A369" s="831" t="s">
        <v>575</v>
      </c>
      <c r="B369" s="832" t="s">
        <v>576</v>
      </c>
      <c r="C369" s="835" t="s">
        <v>601</v>
      </c>
      <c r="D369" s="863" t="s">
        <v>602</v>
      </c>
      <c r="E369" s="835" t="s">
        <v>2360</v>
      </c>
      <c r="F369" s="863" t="s">
        <v>2361</v>
      </c>
      <c r="G369" s="835" t="s">
        <v>2842</v>
      </c>
      <c r="H369" s="835" t="s">
        <v>2843</v>
      </c>
      <c r="I369" s="849">
        <v>13850.990234375</v>
      </c>
      <c r="J369" s="849">
        <v>3</v>
      </c>
      <c r="K369" s="850">
        <v>41552.970703125</v>
      </c>
    </row>
    <row r="370" spans="1:11" ht="14.4" customHeight="1" x14ac:dyDescent="0.3">
      <c r="A370" s="831" t="s">
        <v>575</v>
      </c>
      <c r="B370" s="832" t="s">
        <v>576</v>
      </c>
      <c r="C370" s="835" t="s">
        <v>601</v>
      </c>
      <c r="D370" s="863" t="s">
        <v>602</v>
      </c>
      <c r="E370" s="835" t="s">
        <v>2360</v>
      </c>
      <c r="F370" s="863" t="s">
        <v>2361</v>
      </c>
      <c r="G370" s="835" t="s">
        <v>2844</v>
      </c>
      <c r="H370" s="835" t="s">
        <v>2845</v>
      </c>
      <c r="I370" s="849">
        <v>45.979999542236328</v>
      </c>
      <c r="J370" s="849">
        <v>20</v>
      </c>
      <c r="K370" s="850">
        <v>919.5999755859375</v>
      </c>
    </row>
    <row r="371" spans="1:11" ht="14.4" customHeight="1" x14ac:dyDescent="0.3">
      <c r="A371" s="831" t="s">
        <v>575</v>
      </c>
      <c r="B371" s="832" t="s">
        <v>576</v>
      </c>
      <c r="C371" s="835" t="s">
        <v>601</v>
      </c>
      <c r="D371" s="863" t="s">
        <v>602</v>
      </c>
      <c r="E371" s="835" t="s">
        <v>2360</v>
      </c>
      <c r="F371" s="863" t="s">
        <v>2361</v>
      </c>
      <c r="G371" s="835" t="s">
        <v>2590</v>
      </c>
      <c r="H371" s="835" t="s">
        <v>2591</v>
      </c>
      <c r="I371" s="849">
        <v>45.979999542236328</v>
      </c>
      <c r="J371" s="849">
        <v>80</v>
      </c>
      <c r="K371" s="850">
        <v>3678.39990234375</v>
      </c>
    </row>
    <row r="372" spans="1:11" ht="14.4" customHeight="1" x14ac:dyDescent="0.3">
      <c r="A372" s="831" t="s">
        <v>575</v>
      </c>
      <c r="B372" s="832" t="s">
        <v>576</v>
      </c>
      <c r="C372" s="835" t="s">
        <v>601</v>
      </c>
      <c r="D372" s="863" t="s">
        <v>602</v>
      </c>
      <c r="E372" s="835" t="s">
        <v>2360</v>
      </c>
      <c r="F372" s="863" t="s">
        <v>2361</v>
      </c>
      <c r="G372" s="835" t="s">
        <v>2846</v>
      </c>
      <c r="H372" s="835" t="s">
        <v>2847</v>
      </c>
      <c r="I372" s="849">
        <v>3162.93994140625</v>
      </c>
      <c r="J372" s="849">
        <v>2</v>
      </c>
      <c r="K372" s="850">
        <v>6325.8798828125</v>
      </c>
    </row>
    <row r="373" spans="1:11" ht="14.4" customHeight="1" x14ac:dyDescent="0.3">
      <c r="A373" s="831" t="s">
        <v>575</v>
      </c>
      <c r="B373" s="832" t="s">
        <v>576</v>
      </c>
      <c r="C373" s="835" t="s">
        <v>601</v>
      </c>
      <c r="D373" s="863" t="s">
        <v>602</v>
      </c>
      <c r="E373" s="835" t="s">
        <v>2360</v>
      </c>
      <c r="F373" s="863" t="s">
        <v>2361</v>
      </c>
      <c r="G373" s="835" t="s">
        <v>2848</v>
      </c>
      <c r="H373" s="835" t="s">
        <v>2849</v>
      </c>
      <c r="I373" s="849">
        <v>3162.93994140625</v>
      </c>
      <c r="J373" s="849">
        <v>1</v>
      </c>
      <c r="K373" s="850">
        <v>3162.93994140625</v>
      </c>
    </row>
    <row r="374" spans="1:11" ht="14.4" customHeight="1" x14ac:dyDescent="0.3">
      <c r="A374" s="831" t="s">
        <v>575</v>
      </c>
      <c r="B374" s="832" t="s">
        <v>576</v>
      </c>
      <c r="C374" s="835" t="s">
        <v>601</v>
      </c>
      <c r="D374" s="863" t="s">
        <v>602</v>
      </c>
      <c r="E374" s="835" t="s">
        <v>2360</v>
      </c>
      <c r="F374" s="863" t="s">
        <v>2361</v>
      </c>
      <c r="G374" s="835" t="s">
        <v>2850</v>
      </c>
      <c r="H374" s="835" t="s">
        <v>2851</v>
      </c>
      <c r="I374" s="849">
        <v>3162.93994140625</v>
      </c>
      <c r="J374" s="849">
        <v>6</v>
      </c>
      <c r="K374" s="850">
        <v>18977.6396484375</v>
      </c>
    </row>
    <row r="375" spans="1:11" ht="14.4" customHeight="1" x14ac:dyDescent="0.3">
      <c r="A375" s="831" t="s">
        <v>575</v>
      </c>
      <c r="B375" s="832" t="s">
        <v>576</v>
      </c>
      <c r="C375" s="835" t="s">
        <v>601</v>
      </c>
      <c r="D375" s="863" t="s">
        <v>602</v>
      </c>
      <c r="E375" s="835" t="s">
        <v>2360</v>
      </c>
      <c r="F375" s="863" t="s">
        <v>2361</v>
      </c>
      <c r="G375" s="835" t="s">
        <v>2852</v>
      </c>
      <c r="H375" s="835" t="s">
        <v>2853</v>
      </c>
      <c r="I375" s="849">
        <v>3162.93994140625</v>
      </c>
      <c r="J375" s="849">
        <v>3</v>
      </c>
      <c r="K375" s="850">
        <v>9488.81982421875</v>
      </c>
    </row>
    <row r="376" spans="1:11" ht="14.4" customHeight="1" x14ac:dyDescent="0.3">
      <c r="A376" s="831" t="s">
        <v>575</v>
      </c>
      <c r="B376" s="832" t="s">
        <v>576</v>
      </c>
      <c r="C376" s="835" t="s">
        <v>601</v>
      </c>
      <c r="D376" s="863" t="s">
        <v>602</v>
      </c>
      <c r="E376" s="835" t="s">
        <v>2360</v>
      </c>
      <c r="F376" s="863" t="s">
        <v>2361</v>
      </c>
      <c r="G376" s="835" t="s">
        <v>2854</v>
      </c>
      <c r="H376" s="835" t="s">
        <v>2855</v>
      </c>
      <c r="I376" s="849">
        <v>1076.9000244140625</v>
      </c>
      <c r="J376" s="849">
        <v>10</v>
      </c>
      <c r="K376" s="850">
        <v>10769</v>
      </c>
    </row>
    <row r="377" spans="1:11" ht="14.4" customHeight="1" x14ac:dyDescent="0.3">
      <c r="A377" s="831" t="s">
        <v>575</v>
      </c>
      <c r="B377" s="832" t="s">
        <v>576</v>
      </c>
      <c r="C377" s="835" t="s">
        <v>601</v>
      </c>
      <c r="D377" s="863" t="s">
        <v>602</v>
      </c>
      <c r="E377" s="835" t="s">
        <v>2360</v>
      </c>
      <c r="F377" s="863" t="s">
        <v>2361</v>
      </c>
      <c r="G377" s="835" t="s">
        <v>2856</v>
      </c>
      <c r="H377" s="835" t="s">
        <v>2857</v>
      </c>
      <c r="I377" s="849">
        <v>1076.9000244140625</v>
      </c>
      <c r="J377" s="849">
        <v>60</v>
      </c>
      <c r="K377" s="850">
        <v>64614</v>
      </c>
    </row>
    <row r="378" spans="1:11" ht="14.4" customHeight="1" x14ac:dyDescent="0.3">
      <c r="A378" s="831" t="s">
        <v>575</v>
      </c>
      <c r="B378" s="832" t="s">
        <v>576</v>
      </c>
      <c r="C378" s="835" t="s">
        <v>601</v>
      </c>
      <c r="D378" s="863" t="s">
        <v>602</v>
      </c>
      <c r="E378" s="835" t="s">
        <v>2360</v>
      </c>
      <c r="F378" s="863" t="s">
        <v>2361</v>
      </c>
      <c r="G378" s="835" t="s">
        <v>2858</v>
      </c>
      <c r="H378" s="835" t="s">
        <v>2859</v>
      </c>
      <c r="I378" s="849">
        <v>295.239990234375</v>
      </c>
      <c r="J378" s="849">
        <v>20</v>
      </c>
      <c r="K378" s="850">
        <v>5904.7998046875</v>
      </c>
    </row>
    <row r="379" spans="1:11" ht="14.4" customHeight="1" x14ac:dyDescent="0.3">
      <c r="A379" s="831" t="s">
        <v>575</v>
      </c>
      <c r="B379" s="832" t="s">
        <v>576</v>
      </c>
      <c r="C379" s="835" t="s">
        <v>601</v>
      </c>
      <c r="D379" s="863" t="s">
        <v>602</v>
      </c>
      <c r="E379" s="835" t="s">
        <v>2360</v>
      </c>
      <c r="F379" s="863" t="s">
        <v>2361</v>
      </c>
      <c r="G379" s="835" t="s">
        <v>2860</v>
      </c>
      <c r="H379" s="835" t="s">
        <v>2861</v>
      </c>
      <c r="I379" s="849">
        <v>511.17999267578125</v>
      </c>
      <c r="J379" s="849">
        <v>40</v>
      </c>
      <c r="K379" s="850">
        <v>20447</v>
      </c>
    </row>
    <row r="380" spans="1:11" ht="14.4" customHeight="1" x14ac:dyDescent="0.3">
      <c r="A380" s="831" t="s">
        <v>575</v>
      </c>
      <c r="B380" s="832" t="s">
        <v>576</v>
      </c>
      <c r="C380" s="835" t="s">
        <v>601</v>
      </c>
      <c r="D380" s="863" t="s">
        <v>602</v>
      </c>
      <c r="E380" s="835" t="s">
        <v>2360</v>
      </c>
      <c r="F380" s="863" t="s">
        <v>2361</v>
      </c>
      <c r="G380" s="835" t="s">
        <v>2862</v>
      </c>
      <c r="H380" s="835" t="s">
        <v>2863</v>
      </c>
      <c r="I380" s="849">
        <v>2577.300048828125</v>
      </c>
      <c r="J380" s="849">
        <v>10</v>
      </c>
      <c r="K380" s="850">
        <v>25773</v>
      </c>
    </row>
    <row r="381" spans="1:11" ht="14.4" customHeight="1" x14ac:dyDescent="0.3">
      <c r="A381" s="831" t="s">
        <v>575</v>
      </c>
      <c r="B381" s="832" t="s">
        <v>576</v>
      </c>
      <c r="C381" s="835" t="s">
        <v>601</v>
      </c>
      <c r="D381" s="863" t="s">
        <v>602</v>
      </c>
      <c r="E381" s="835" t="s">
        <v>2360</v>
      </c>
      <c r="F381" s="863" t="s">
        <v>2361</v>
      </c>
      <c r="G381" s="835" t="s">
        <v>2864</v>
      </c>
      <c r="H381" s="835" t="s">
        <v>2865</v>
      </c>
      <c r="I381" s="849">
        <v>3539.25</v>
      </c>
      <c r="J381" s="849">
        <v>1</v>
      </c>
      <c r="K381" s="850">
        <v>3539.25</v>
      </c>
    </row>
    <row r="382" spans="1:11" ht="14.4" customHeight="1" x14ac:dyDescent="0.3">
      <c r="A382" s="831" t="s">
        <v>575</v>
      </c>
      <c r="B382" s="832" t="s">
        <v>576</v>
      </c>
      <c r="C382" s="835" t="s">
        <v>601</v>
      </c>
      <c r="D382" s="863" t="s">
        <v>602</v>
      </c>
      <c r="E382" s="835" t="s">
        <v>2360</v>
      </c>
      <c r="F382" s="863" t="s">
        <v>2361</v>
      </c>
      <c r="G382" s="835" t="s">
        <v>2866</v>
      </c>
      <c r="H382" s="835" t="s">
        <v>2867</v>
      </c>
      <c r="I382" s="849">
        <v>17.979999542236328</v>
      </c>
      <c r="J382" s="849">
        <v>50</v>
      </c>
      <c r="K382" s="850">
        <v>899.030029296875</v>
      </c>
    </row>
    <row r="383" spans="1:11" ht="14.4" customHeight="1" x14ac:dyDescent="0.3">
      <c r="A383" s="831" t="s">
        <v>575</v>
      </c>
      <c r="B383" s="832" t="s">
        <v>576</v>
      </c>
      <c r="C383" s="835" t="s">
        <v>601</v>
      </c>
      <c r="D383" s="863" t="s">
        <v>602</v>
      </c>
      <c r="E383" s="835" t="s">
        <v>2360</v>
      </c>
      <c r="F383" s="863" t="s">
        <v>2361</v>
      </c>
      <c r="G383" s="835" t="s">
        <v>2868</v>
      </c>
      <c r="H383" s="835" t="s">
        <v>2869</v>
      </c>
      <c r="I383" s="849">
        <v>17.979999542236328</v>
      </c>
      <c r="J383" s="849">
        <v>50</v>
      </c>
      <c r="K383" s="850">
        <v>899</v>
      </c>
    </row>
    <row r="384" spans="1:11" ht="14.4" customHeight="1" x14ac:dyDescent="0.3">
      <c r="A384" s="831" t="s">
        <v>575</v>
      </c>
      <c r="B384" s="832" t="s">
        <v>576</v>
      </c>
      <c r="C384" s="835" t="s">
        <v>601</v>
      </c>
      <c r="D384" s="863" t="s">
        <v>602</v>
      </c>
      <c r="E384" s="835" t="s">
        <v>2360</v>
      </c>
      <c r="F384" s="863" t="s">
        <v>2361</v>
      </c>
      <c r="G384" s="835" t="s">
        <v>2870</v>
      </c>
      <c r="H384" s="835" t="s">
        <v>2871</v>
      </c>
      <c r="I384" s="849">
        <v>17.989999771118164</v>
      </c>
      <c r="J384" s="849">
        <v>50</v>
      </c>
      <c r="K384" s="850">
        <v>899.5</v>
      </c>
    </row>
    <row r="385" spans="1:11" ht="14.4" customHeight="1" x14ac:dyDescent="0.3">
      <c r="A385" s="831" t="s">
        <v>575</v>
      </c>
      <c r="B385" s="832" t="s">
        <v>576</v>
      </c>
      <c r="C385" s="835" t="s">
        <v>601</v>
      </c>
      <c r="D385" s="863" t="s">
        <v>602</v>
      </c>
      <c r="E385" s="835" t="s">
        <v>2360</v>
      </c>
      <c r="F385" s="863" t="s">
        <v>2361</v>
      </c>
      <c r="G385" s="835" t="s">
        <v>2872</v>
      </c>
      <c r="H385" s="835" t="s">
        <v>2873</v>
      </c>
      <c r="I385" s="849">
        <v>1542.75</v>
      </c>
      <c r="J385" s="849">
        <v>60</v>
      </c>
      <c r="K385" s="850">
        <v>92565</v>
      </c>
    </row>
    <row r="386" spans="1:11" ht="14.4" customHeight="1" x14ac:dyDescent="0.3">
      <c r="A386" s="831" t="s">
        <v>575</v>
      </c>
      <c r="B386" s="832" t="s">
        <v>576</v>
      </c>
      <c r="C386" s="835" t="s">
        <v>601</v>
      </c>
      <c r="D386" s="863" t="s">
        <v>602</v>
      </c>
      <c r="E386" s="835" t="s">
        <v>2360</v>
      </c>
      <c r="F386" s="863" t="s">
        <v>2361</v>
      </c>
      <c r="G386" s="835" t="s">
        <v>2874</v>
      </c>
      <c r="H386" s="835" t="s">
        <v>2875</v>
      </c>
      <c r="I386" s="849">
        <v>5493.39990234375</v>
      </c>
      <c r="J386" s="849">
        <v>1</v>
      </c>
      <c r="K386" s="850">
        <v>5493.39990234375</v>
      </c>
    </row>
    <row r="387" spans="1:11" ht="14.4" customHeight="1" x14ac:dyDescent="0.3">
      <c r="A387" s="831" t="s">
        <v>575</v>
      </c>
      <c r="B387" s="832" t="s">
        <v>576</v>
      </c>
      <c r="C387" s="835" t="s">
        <v>601</v>
      </c>
      <c r="D387" s="863" t="s">
        <v>602</v>
      </c>
      <c r="E387" s="835" t="s">
        <v>2360</v>
      </c>
      <c r="F387" s="863" t="s">
        <v>2361</v>
      </c>
      <c r="G387" s="835" t="s">
        <v>2876</v>
      </c>
      <c r="H387" s="835" t="s">
        <v>2877</v>
      </c>
      <c r="I387" s="849">
        <v>834.9000244140625</v>
      </c>
      <c r="J387" s="849">
        <v>10</v>
      </c>
      <c r="K387" s="850">
        <v>8349</v>
      </c>
    </row>
    <row r="388" spans="1:11" ht="14.4" customHeight="1" x14ac:dyDescent="0.3">
      <c r="A388" s="831" t="s">
        <v>575</v>
      </c>
      <c r="B388" s="832" t="s">
        <v>576</v>
      </c>
      <c r="C388" s="835" t="s">
        <v>601</v>
      </c>
      <c r="D388" s="863" t="s">
        <v>602</v>
      </c>
      <c r="E388" s="835" t="s">
        <v>2360</v>
      </c>
      <c r="F388" s="863" t="s">
        <v>2361</v>
      </c>
      <c r="G388" s="835" t="s">
        <v>2878</v>
      </c>
      <c r="H388" s="835" t="s">
        <v>2879</v>
      </c>
      <c r="I388" s="849">
        <v>834.9000244140625</v>
      </c>
      <c r="J388" s="849">
        <v>10</v>
      </c>
      <c r="K388" s="850">
        <v>8349</v>
      </c>
    </row>
    <row r="389" spans="1:11" ht="14.4" customHeight="1" x14ac:dyDescent="0.3">
      <c r="A389" s="831" t="s">
        <v>575</v>
      </c>
      <c r="B389" s="832" t="s">
        <v>576</v>
      </c>
      <c r="C389" s="835" t="s">
        <v>601</v>
      </c>
      <c r="D389" s="863" t="s">
        <v>602</v>
      </c>
      <c r="E389" s="835" t="s">
        <v>2360</v>
      </c>
      <c r="F389" s="863" t="s">
        <v>2361</v>
      </c>
      <c r="G389" s="835" t="s">
        <v>2880</v>
      </c>
      <c r="H389" s="835" t="s">
        <v>2881</v>
      </c>
      <c r="I389" s="849">
        <v>652.91998291015625</v>
      </c>
      <c r="J389" s="849">
        <v>30</v>
      </c>
      <c r="K389" s="850">
        <v>19587.48046875</v>
      </c>
    </row>
    <row r="390" spans="1:11" ht="14.4" customHeight="1" x14ac:dyDescent="0.3">
      <c r="A390" s="831" t="s">
        <v>575</v>
      </c>
      <c r="B390" s="832" t="s">
        <v>576</v>
      </c>
      <c r="C390" s="835" t="s">
        <v>601</v>
      </c>
      <c r="D390" s="863" t="s">
        <v>602</v>
      </c>
      <c r="E390" s="835" t="s">
        <v>2360</v>
      </c>
      <c r="F390" s="863" t="s">
        <v>2361</v>
      </c>
      <c r="G390" s="835" t="s">
        <v>2882</v>
      </c>
      <c r="H390" s="835" t="s">
        <v>2883</v>
      </c>
      <c r="I390" s="849">
        <v>16.690000534057617</v>
      </c>
      <c r="J390" s="849">
        <v>12</v>
      </c>
      <c r="K390" s="850">
        <v>200.33000183105469</v>
      </c>
    </row>
    <row r="391" spans="1:11" ht="14.4" customHeight="1" x14ac:dyDescent="0.3">
      <c r="A391" s="831" t="s">
        <v>575</v>
      </c>
      <c r="B391" s="832" t="s">
        <v>576</v>
      </c>
      <c r="C391" s="835" t="s">
        <v>601</v>
      </c>
      <c r="D391" s="863" t="s">
        <v>602</v>
      </c>
      <c r="E391" s="835" t="s">
        <v>2360</v>
      </c>
      <c r="F391" s="863" t="s">
        <v>2361</v>
      </c>
      <c r="G391" s="835" t="s">
        <v>2594</v>
      </c>
      <c r="H391" s="835" t="s">
        <v>2595</v>
      </c>
      <c r="I391" s="849">
        <v>13.199999809265137</v>
      </c>
      <c r="J391" s="849">
        <v>100</v>
      </c>
      <c r="K391" s="850">
        <v>1320</v>
      </c>
    </row>
    <row r="392" spans="1:11" ht="14.4" customHeight="1" x14ac:dyDescent="0.3">
      <c r="A392" s="831" t="s">
        <v>575</v>
      </c>
      <c r="B392" s="832" t="s">
        <v>576</v>
      </c>
      <c r="C392" s="835" t="s">
        <v>601</v>
      </c>
      <c r="D392" s="863" t="s">
        <v>602</v>
      </c>
      <c r="E392" s="835" t="s">
        <v>2360</v>
      </c>
      <c r="F392" s="863" t="s">
        <v>2361</v>
      </c>
      <c r="G392" s="835" t="s">
        <v>2884</v>
      </c>
      <c r="H392" s="835" t="s">
        <v>2885</v>
      </c>
      <c r="I392" s="849">
        <v>423.5</v>
      </c>
      <c r="J392" s="849">
        <v>15</v>
      </c>
      <c r="K392" s="850">
        <v>6352.5</v>
      </c>
    </row>
    <row r="393" spans="1:11" ht="14.4" customHeight="1" x14ac:dyDescent="0.3">
      <c r="A393" s="831" t="s">
        <v>575</v>
      </c>
      <c r="B393" s="832" t="s">
        <v>576</v>
      </c>
      <c r="C393" s="835" t="s">
        <v>601</v>
      </c>
      <c r="D393" s="863" t="s">
        <v>602</v>
      </c>
      <c r="E393" s="835" t="s">
        <v>2360</v>
      </c>
      <c r="F393" s="863" t="s">
        <v>2361</v>
      </c>
      <c r="G393" s="835" t="s">
        <v>2886</v>
      </c>
      <c r="H393" s="835" t="s">
        <v>2887</v>
      </c>
      <c r="I393" s="849">
        <v>1305.8199462890625</v>
      </c>
      <c r="J393" s="849">
        <v>10</v>
      </c>
      <c r="K393" s="850">
        <v>13058.2001953125</v>
      </c>
    </row>
    <row r="394" spans="1:11" ht="14.4" customHeight="1" x14ac:dyDescent="0.3">
      <c r="A394" s="831" t="s">
        <v>575</v>
      </c>
      <c r="B394" s="832" t="s">
        <v>576</v>
      </c>
      <c r="C394" s="835" t="s">
        <v>601</v>
      </c>
      <c r="D394" s="863" t="s">
        <v>602</v>
      </c>
      <c r="E394" s="835" t="s">
        <v>2360</v>
      </c>
      <c r="F394" s="863" t="s">
        <v>2361</v>
      </c>
      <c r="G394" s="835" t="s">
        <v>2888</v>
      </c>
      <c r="H394" s="835" t="s">
        <v>2889</v>
      </c>
      <c r="I394" s="849">
        <v>58685</v>
      </c>
      <c r="J394" s="849">
        <v>2</v>
      </c>
      <c r="K394" s="850">
        <v>117370</v>
      </c>
    </row>
    <row r="395" spans="1:11" ht="14.4" customHeight="1" x14ac:dyDescent="0.3">
      <c r="A395" s="831" t="s">
        <v>575</v>
      </c>
      <c r="B395" s="832" t="s">
        <v>576</v>
      </c>
      <c r="C395" s="835" t="s">
        <v>601</v>
      </c>
      <c r="D395" s="863" t="s">
        <v>602</v>
      </c>
      <c r="E395" s="835" t="s">
        <v>2360</v>
      </c>
      <c r="F395" s="863" t="s">
        <v>2361</v>
      </c>
      <c r="G395" s="835" t="s">
        <v>2890</v>
      </c>
      <c r="H395" s="835" t="s">
        <v>2891</v>
      </c>
      <c r="I395" s="849">
        <v>139.25999450683594</v>
      </c>
      <c r="J395" s="849">
        <v>720</v>
      </c>
      <c r="K395" s="850">
        <v>100266.41015625</v>
      </c>
    </row>
    <row r="396" spans="1:11" ht="14.4" customHeight="1" x14ac:dyDescent="0.3">
      <c r="A396" s="831" t="s">
        <v>575</v>
      </c>
      <c r="B396" s="832" t="s">
        <v>576</v>
      </c>
      <c r="C396" s="835" t="s">
        <v>601</v>
      </c>
      <c r="D396" s="863" t="s">
        <v>602</v>
      </c>
      <c r="E396" s="835" t="s">
        <v>2360</v>
      </c>
      <c r="F396" s="863" t="s">
        <v>2361</v>
      </c>
      <c r="G396" s="835" t="s">
        <v>2892</v>
      </c>
      <c r="H396" s="835" t="s">
        <v>2893</v>
      </c>
      <c r="I396" s="849">
        <v>3.1500000953674316</v>
      </c>
      <c r="J396" s="849">
        <v>10</v>
      </c>
      <c r="K396" s="850">
        <v>31.5</v>
      </c>
    </row>
    <row r="397" spans="1:11" ht="14.4" customHeight="1" x14ac:dyDescent="0.3">
      <c r="A397" s="831" t="s">
        <v>575</v>
      </c>
      <c r="B397" s="832" t="s">
        <v>576</v>
      </c>
      <c r="C397" s="835" t="s">
        <v>601</v>
      </c>
      <c r="D397" s="863" t="s">
        <v>602</v>
      </c>
      <c r="E397" s="835" t="s">
        <v>2360</v>
      </c>
      <c r="F397" s="863" t="s">
        <v>2361</v>
      </c>
      <c r="G397" s="835" t="s">
        <v>2894</v>
      </c>
      <c r="H397" s="835" t="s">
        <v>2895</v>
      </c>
      <c r="I397" s="849">
        <v>167.52000427246094</v>
      </c>
      <c r="J397" s="849">
        <v>585</v>
      </c>
      <c r="K397" s="850">
        <v>97997.90234375</v>
      </c>
    </row>
    <row r="398" spans="1:11" ht="14.4" customHeight="1" x14ac:dyDescent="0.3">
      <c r="A398" s="831" t="s">
        <v>575</v>
      </c>
      <c r="B398" s="832" t="s">
        <v>576</v>
      </c>
      <c r="C398" s="835" t="s">
        <v>601</v>
      </c>
      <c r="D398" s="863" t="s">
        <v>602</v>
      </c>
      <c r="E398" s="835" t="s">
        <v>2360</v>
      </c>
      <c r="F398" s="863" t="s">
        <v>2361</v>
      </c>
      <c r="G398" s="835" t="s">
        <v>2896</v>
      </c>
      <c r="H398" s="835" t="s">
        <v>2897</v>
      </c>
      <c r="I398" s="849">
        <v>80.569999694824219</v>
      </c>
      <c r="J398" s="849">
        <v>160</v>
      </c>
      <c r="K398" s="850">
        <v>12891.2001953125</v>
      </c>
    </row>
    <row r="399" spans="1:11" ht="14.4" customHeight="1" x14ac:dyDescent="0.3">
      <c r="A399" s="831" t="s">
        <v>575</v>
      </c>
      <c r="B399" s="832" t="s">
        <v>576</v>
      </c>
      <c r="C399" s="835" t="s">
        <v>601</v>
      </c>
      <c r="D399" s="863" t="s">
        <v>602</v>
      </c>
      <c r="E399" s="835" t="s">
        <v>2360</v>
      </c>
      <c r="F399" s="863" t="s">
        <v>2361</v>
      </c>
      <c r="G399" s="835" t="s">
        <v>2898</v>
      </c>
      <c r="H399" s="835" t="s">
        <v>2899</v>
      </c>
      <c r="I399" s="849">
        <v>34</v>
      </c>
      <c r="J399" s="849">
        <v>200</v>
      </c>
      <c r="K399" s="850">
        <v>6800</v>
      </c>
    </row>
    <row r="400" spans="1:11" ht="14.4" customHeight="1" x14ac:dyDescent="0.3">
      <c r="A400" s="831" t="s">
        <v>575</v>
      </c>
      <c r="B400" s="832" t="s">
        <v>576</v>
      </c>
      <c r="C400" s="835" t="s">
        <v>601</v>
      </c>
      <c r="D400" s="863" t="s">
        <v>602</v>
      </c>
      <c r="E400" s="835" t="s">
        <v>2360</v>
      </c>
      <c r="F400" s="863" t="s">
        <v>2361</v>
      </c>
      <c r="G400" s="835" t="s">
        <v>2900</v>
      </c>
      <c r="H400" s="835" t="s">
        <v>2901</v>
      </c>
      <c r="I400" s="849">
        <v>18950.01953125</v>
      </c>
      <c r="J400" s="849">
        <v>2</v>
      </c>
      <c r="K400" s="850">
        <v>37900.0390625</v>
      </c>
    </row>
    <row r="401" spans="1:11" ht="14.4" customHeight="1" x14ac:dyDescent="0.3">
      <c r="A401" s="831" t="s">
        <v>575</v>
      </c>
      <c r="B401" s="832" t="s">
        <v>576</v>
      </c>
      <c r="C401" s="835" t="s">
        <v>601</v>
      </c>
      <c r="D401" s="863" t="s">
        <v>602</v>
      </c>
      <c r="E401" s="835" t="s">
        <v>2360</v>
      </c>
      <c r="F401" s="863" t="s">
        <v>2361</v>
      </c>
      <c r="G401" s="835" t="s">
        <v>2902</v>
      </c>
      <c r="H401" s="835" t="s">
        <v>2903</v>
      </c>
      <c r="I401" s="849">
        <v>5166.72021484375</v>
      </c>
      <c r="J401" s="849">
        <v>7</v>
      </c>
      <c r="K401" s="850">
        <v>36167.041015625</v>
      </c>
    </row>
    <row r="402" spans="1:11" ht="14.4" customHeight="1" x14ac:dyDescent="0.3">
      <c r="A402" s="831" t="s">
        <v>575</v>
      </c>
      <c r="B402" s="832" t="s">
        <v>576</v>
      </c>
      <c r="C402" s="835" t="s">
        <v>601</v>
      </c>
      <c r="D402" s="863" t="s">
        <v>602</v>
      </c>
      <c r="E402" s="835" t="s">
        <v>2360</v>
      </c>
      <c r="F402" s="863" t="s">
        <v>2361</v>
      </c>
      <c r="G402" s="835" t="s">
        <v>2904</v>
      </c>
      <c r="H402" s="835" t="s">
        <v>2905</v>
      </c>
      <c r="I402" s="849">
        <v>810.70001220703125</v>
      </c>
      <c r="J402" s="849">
        <v>2</v>
      </c>
      <c r="K402" s="850">
        <v>1621.4000244140625</v>
      </c>
    </row>
    <row r="403" spans="1:11" ht="14.4" customHeight="1" x14ac:dyDescent="0.3">
      <c r="A403" s="831" t="s">
        <v>575</v>
      </c>
      <c r="B403" s="832" t="s">
        <v>576</v>
      </c>
      <c r="C403" s="835" t="s">
        <v>601</v>
      </c>
      <c r="D403" s="863" t="s">
        <v>602</v>
      </c>
      <c r="E403" s="835" t="s">
        <v>2360</v>
      </c>
      <c r="F403" s="863" t="s">
        <v>2361</v>
      </c>
      <c r="G403" s="835" t="s">
        <v>2906</v>
      </c>
      <c r="H403" s="835" t="s">
        <v>2907</v>
      </c>
      <c r="I403" s="849">
        <v>200.05000305175781</v>
      </c>
      <c r="J403" s="849">
        <v>60</v>
      </c>
      <c r="K403" s="850">
        <v>12003.2001953125</v>
      </c>
    </row>
    <row r="404" spans="1:11" ht="14.4" customHeight="1" x14ac:dyDescent="0.3">
      <c r="A404" s="831" t="s">
        <v>575</v>
      </c>
      <c r="B404" s="832" t="s">
        <v>576</v>
      </c>
      <c r="C404" s="835" t="s">
        <v>601</v>
      </c>
      <c r="D404" s="863" t="s">
        <v>602</v>
      </c>
      <c r="E404" s="835" t="s">
        <v>2360</v>
      </c>
      <c r="F404" s="863" t="s">
        <v>2361</v>
      </c>
      <c r="G404" s="835" t="s">
        <v>2398</v>
      </c>
      <c r="H404" s="835" t="s">
        <v>2399</v>
      </c>
      <c r="I404" s="849">
        <v>11.729999542236328</v>
      </c>
      <c r="J404" s="849">
        <v>150</v>
      </c>
      <c r="K404" s="850">
        <v>1759.5</v>
      </c>
    </row>
    <row r="405" spans="1:11" ht="14.4" customHeight="1" x14ac:dyDescent="0.3">
      <c r="A405" s="831" t="s">
        <v>575</v>
      </c>
      <c r="B405" s="832" t="s">
        <v>576</v>
      </c>
      <c r="C405" s="835" t="s">
        <v>601</v>
      </c>
      <c r="D405" s="863" t="s">
        <v>602</v>
      </c>
      <c r="E405" s="835" t="s">
        <v>2360</v>
      </c>
      <c r="F405" s="863" t="s">
        <v>2361</v>
      </c>
      <c r="G405" s="835" t="s">
        <v>2908</v>
      </c>
      <c r="H405" s="835" t="s">
        <v>2909</v>
      </c>
      <c r="I405" s="849">
        <v>198.44000244140625</v>
      </c>
      <c r="J405" s="849">
        <v>120</v>
      </c>
      <c r="K405" s="850">
        <v>23812.7998046875</v>
      </c>
    </row>
    <row r="406" spans="1:11" ht="14.4" customHeight="1" x14ac:dyDescent="0.3">
      <c r="A406" s="831" t="s">
        <v>575</v>
      </c>
      <c r="B406" s="832" t="s">
        <v>576</v>
      </c>
      <c r="C406" s="835" t="s">
        <v>601</v>
      </c>
      <c r="D406" s="863" t="s">
        <v>602</v>
      </c>
      <c r="E406" s="835" t="s">
        <v>2360</v>
      </c>
      <c r="F406" s="863" t="s">
        <v>2361</v>
      </c>
      <c r="G406" s="835" t="s">
        <v>2910</v>
      </c>
      <c r="H406" s="835" t="s">
        <v>2911</v>
      </c>
      <c r="I406" s="849">
        <v>1212.4200439453125</v>
      </c>
      <c r="J406" s="849">
        <v>10</v>
      </c>
      <c r="K406" s="850">
        <v>12124.2001953125</v>
      </c>
    </row>
    <row r="407" spans="1:11" ht="14.4" customHeight="1" x14ac:dyDescent="0.3">
      <c r="A407" s="831" t="s">
        <v>575</v>
      </c>
      <c r="B407" s="832" t="s">
        <v>576</v>
      </c>
      <c r="C407" s="835" t="s">
        <v>601</v>
      </c>
      <c r="D407" s="863" t="s">
        <v>602</v>
      </c>
      <c r="E407" s="835" t="s">
        <v>2360</v>
      </c>
      <c r="F407" s="863" t="s">
        <v>2361</v>
      </c>
      <c r="G407" s="835" t="s">
        <v>2912</v>
      </c>
      <c r="H407" s="835" t="s">
        <v>2913</v>
      </c>
      <c r="I407" s="849">
        <v>17480</v>
      </c>
      <c r="J407" s="849">
        <v>60</v>
      </c>
      <c r="K407" s="850">
        <v>1048800</v>
      </c>
    </row>
    <row r="408" spans="1:11" ht="14.4" customHeight="1" x14ac:dyDescent="0.3">
      <c r="A408" s="831" t="s">
        <v>575</v>
      </c>
      <c r="B408" s="832" t="s">
        <v>576</v>
      </c>
      <c r="C408" s="835" t="s">
        <v>601</v>
      </c>
      <c r="D408" s="863" t="s">
        <v>602</v>
      </c>
      <c r="E408" s="835" t="s">
        <v>2360</v>
      </c>
      <c r="F408" s="863" t="s">
        <v>2361</v>
      </c>
      <c r="G408" s="835" t="s">
        <v>2914</v>
      </c>
      <c r="H408" s="835" t="s">
        <v>2915</v>
      </c>
      <c r="I408" s="849">
        <v>264.989990234375</v>
      </c>
      <c r="J408" s="849">
        <v>40</v>
      </c>
      <c r="K408" s="850">
        <v>10599.599609375</v>
      </c>
    </row>
    <row r="409" spans="1:11" ht="14.4" customHeight="1" x14ac:dyDescent="0.3">
      <c r="A409" s="831" t="s">
        <v>575</v>
      </c>
      <c r="B409" s="832" t="s">
        <v>576</v>
      </c>
      <c r="C409" s="835" t="s">
        <v>601</v>
      </c>
      <c r="D409" s="863" t="s">
        <v>602</v>
      </c>
      <c r="E409" s="835" t="s">
        <v>2360</v>
      </c>
      <c r="F409" s="863" t="s">
        <v>2361</v>
      </c>
      <c r="G409" s="835" t="s">
        <v>2916</v>
      </c>
      <c r="H409" s="835" t="s">
        <v>2917</v>
      </c>
      <c r="I409" s="849">
        <v>1800</v>
      </c>
      <c r="J409" s="849">
        <v>1</v>
      </c>
      <c r="K409" s="850">
        <v>1800</v>
      </c>
    </row>
    <row r="410" spans="1:11" ht="14.4" customHeight="1" x14ac:dyDescent="0.3">
      <c r="A410" s="831" t="s">
        <v>575</v>
      </c>
      <c r="B410" s="832" t="s">
        <v>576</v>
      </c>
      <c r="C410" s="835" t="s">
        <v>601</v>
      </c>
      <c r="D410" s="863" t="s">
        <v>602</v>
      </c>
      <c r="E410" s="835" t="s">
        <v>2360</v>
      </c>
      <c r="F410" s="863" t="s">
        <v>2361</v>
      </c>
      <c r="G410" s="835" t="s">
        <v>2918</v>
      </c>
      <c r="H410" s="835" t="s">
        <v>2919</v>
      </c>
      <c r="I410" s="849">
        <v>1800</v>
      </c>
      <c r="J410" s="849">
        <v>1</v>
      </c>
      <c r="K410" s="850">
        <v>1800</v>
      </c>
    </row>
    <row r="411" spans="1:11" ht="14.4" customHeight="1" x14ac:dyDescent="0.3">
      <c r="A411" s="831" t="s">
        <v>575</v>
      </c>
      <c r="B411" s="832" t="s">
        <v>576</v>
      </c>
      <c r="C411" s="835" t="s">
        <v>601</v>
      </c>
      <c r="D411" s="863" t="s">
        <v>602</v>
      </c>
      <c r="E411" s="835" t="s">
        <v>2360</v>
      </c>
      <c r="F411" s="863" t="s">
        <v>2361</v>
      </c>
      <c r="G411" s="835" t="s">
        <v>2920</v>
      </c>
      <c r="H411" s="835" t="s">
        <v>2921</v>
      </c>
      <c r="I411" s="849">
        <v>60.380001068115234</v>
      </c>
      <c r="J411" s="849">
        <v>12</v>
      </c>
      <c r="K411" s="850">
        <v>724.5999755859375</v>
      </c>
    </row>
    <row r="412" spans="1:11" ht="14.4" customHeight="1" x14ac:dyDescent="0.3">
      <c r="A412" s="831" t="s">
        <v>575</v>
      </c>
      <c r="B412" s="832" t="s">
        <v>576</v>
      </c>
      <c r="C412" s="835" t="s">
        <v>601</v>
      </c>
      <c r="D412" s="863" t="s">
        <v>602</v>
      </c>
      <c r="E412" s="835" t="s">
        <v>2360</v>
      </c>
      <c r="F412" s="863" t="s">
        <v>2361</v>
      </c>
      <c r="G412" s="835" t="s">
        <v>2922</v>
      </c>
      <c r="H412" s="835" t="s">
        <v>2923</v>
      </c>
      <c r="I412" s="849">
        <v>10.880000114440918</v>
      </c>
      <c r="J412" s="849">
        <v>100</v>
      </c>
      <c r="K412" s="850">
        <v>1087.7900390625</v>
      </c>
    </row>
    <row r="413" spans="1:11" ht="14.4" customHeight="1" x14ac:dyDescent="0.3">
      <c r="A413" s="831" t="s">
        <v>575</v>
      </c>
      <c r="B413" s="832" t="s">
        <v>576</v>
      </c>
      <c r="C413" s="835" t="s">
        <v>601</v>
      </c>
      <c r="D413" s="863" t="s">
        <v>602</v>
      </c>
      <c r="E413" s="835" t="s">
        <v>2360</v>
      </c>
      <c r="F413" s="863" t="s">
        <v>2361</v>
      </c>
      <c r="G413" s="835" t="s">
        <v>2924</v>
      </c>
      <c r="H413" s="835" t="s">
        <v>2925</v>
      </c>
      <c r="I413" s="849">
        <v>5333.840006510417</v>
      </c>
      <c r="J413" s="849">
        <v>4</v>
      </c>
      <c r="K413" s="850">
        <v>32002.080546885729</v>
      </c>
    </row>
    <row r="414" spans="1:11" ht="14.4" customHeight="1" x14ac:dyDescent="0.3">
      <c r="A414" s="831" t="s">
        <v>575</v>
      </c>
      <c r="B414" s="832" t="s">
        <v>576</v>
      </c>
      <c r="C414" s="835" t="s">
        <v>601</v>
      </c>
      <c r="D414" s="863" t="s">
        <v>602</v>
      </c>
      <c r="E414" s="835" t="s">
        <v>2360</v>
      </c>
      <c r="F414" s="863" t="s">
        <v>2361</v>
      </c>
      <c r="G414" s="835" t="s">
        <v>2926</v>
      </c>
      <c r="H414" s="835" t="s">
        <v>2927</v>
      </c>
      <c r="I414" s="849">
        <v>5395.4599609375</v>
      </c>
      <c r="J414" s="849">
        <v>8</v>
      </c>
      <c r="K414" s="850">
        <v>43163.640625</v>
      </c>
    </row>
    <row r="415" spans="1:11" ht="14.4" customHeight="1" x14ac:dyDescent="0.3">
      <c r="A415" s="831" t="s">
        <v>575</v>
      </c>
      <c r="B415" s="832" t="s">
        <v>576</v>
      </c>
      <c r="C415" s="835" t="s">
        <v>601</v>
      </c>
      <c r="D415" s="863" t="s">
        <v>602</v>
      </c>
      <c r="E415" s="835" t="s">
        <v>2360</v>
      </c>
      <c r="F415" s="863" t="s">
        <v>2361</v>
      </c>
      <c r="G415" s="835" t="s">
        <v>2928</v>
      </c>
      <c r="H415" s="835" t="s">
        <v>2929</v>
      </c>
      <c r="I415" s="849">
        <v>564.66998291015625</v>
      </c>
      <c r="J415" s="849">
        <v>6</v>
      </c>
      <c r="K415" s="850">
        <v>3388.02001953125</v>
      </c>
    </row>
    <row r="416" spans="1:11" ht="14.4" customHeight="1" x14ac:dyDescent="0.3">
      <c r="A416" s="831" t="s">
        <v>575</v>
      </c>
      <c r="B416" s="832" t="s">
        <v>576</v>
      </c>
      <c r="C416" s="835" t="s">
        <v>601</v>
      </c>
      <c r="D416" s="863" t="s">
        <v>602</v>
      </c>
      <c r="E416" s="835" t="s">
        <v>2360</v>
      </c>
      <c r="F416" s="863" t="s">
        <v>2361</v>
      </c>
      <c r="G416" s="835" t="s">
        <v>2612</v>
      </c>
      <c r="H416" s="835" t="s">
        <v>2613</v>
      </c>
      <c r="I416" s="849">
        <v>61.110000610351563</v>
      </c>
      <c r="J416" s="849">
        <v>100</v>
      </c>
      <c r="K416" s="850">
        <v>6111</v>
      </c>
    </row>
    <row r="417" spans="1:11" ht="14.4" customHeight="1" x14ac:dyDescent="0.3">
      <c r="A417" s="831" t="s">
        <v>575</v>
      </c>
      <c r="B417" s="832" t="s">
        <v>576</v>
      </c>
      <c r="C417" s="835" t="s">
        <v>601</v>
      </c>
      <c r="D417" s="863" t="s">
        <v>602</v>
      </c>
      <c r="E417" s="835" t="s">
        <v>2360</v>
      </c>
      <c r="F417" s="863" t="s">
        <v>2361</v>
      </c>
      <c r="G417" s="835" t="s">
        <v>2614</v>
      </c>
      <c r="H417" s="835" t="s">
        <v>2615</v>
      </c>
      <c r="I417" s="849">
        <v>108.30000305175781</v>
      </c>
      <c r="J417" s="849">
        <v>40</v>
      </c>
      <c r="K417" s="850">
        <v>4331.7998046875</v>
      </c>
    </row>
    <row r="418" spans="1:11" ht="14.4" customHeight="1" x14ac:dyDescent="0.3">
      <c r="A418" s="831" t="s">
        <v>575</v>
      </c>
      <c r="B418" s="832" t="s">
        <v>576</v>
      </c>
      <c r="C418" s="835" t="s">
        <v>601</v>
      </c>
      <c r="D418" s="863" t="s">
        <v>602</v>
      </c>
      <c r="E418" s="835" t="s">
        <v>2360</v>
      </c>
      <c r="F418" s="863" t="s">
        <v>2361</v>
      </c>
      <c r="G418" s="835" t="s">
        <v>2930</v>
      </c>
      <c r="H418" s="835" t="s">
        <v>2931</v>
      </c>
      <c r="I418" s="849">
        <v>1500.4000244140625</v>
      </c>
      <c r="J418" s="849">
        <v>10</v>
      </c>
      <c r="K418" s="850">
        <v>15004</v>
      </c>
    </row>
    <row r="419" spans="1:11" ht="14.4" customHeight="1" x14ac:dyDescent="0.3">
      <c r="A419" s="831" t="s">
        <v>575</v>
      </c>
      <c r="B419" s="832" t="s">
        <v>576</v>
      </c>
      <c r="C419" s="835" t="s">
        <v>601</v>
      </c>
      <c r="D419" s="863" t="s">
        <v>602</v>
      </c>
      <c r="E419" s="835" t="s">
        <v>2360</v>
      </c>
      <c r="F419" s="863" t="s">
        <v>2361</v>
      </c>
      <c r="G419" s="835" t="s">
        <v>2932</v>
      </c>
      <c r="H419" s="835" t="s">
        <v>2933</v>
      </c>
      <c r="I419" s="849">
        <v>4833.3387586805557</v>
      </c>
      <c r="J419" s="849">
        <v>13</v>
      </c>
      <c r="K419" s="850">
        <v>111700.92697143555</v>
      </c>
    </row>
    <row r="420" spans="1:11" ht="14.4" customHeight="1" x14ac:dyDescent="0.3">
      <c r="A420" s="831" t="s">
        <v>575</v>
      </c>
      <c r="B420" s="832" t="s">
        <v>576</v>
      </c>
      <c r="C420" s="835" t="s">
        <v>601</v>
      </c>
      <c r="D420" s="863" t="s">
        <v>602</v>
      </c>
      <c r="E420" s="835" t="s">
        <v>2360</v>
      </c>
      <c r="F420" s="863" t="s">
        <v>2361</v>
      </c>
      <c r="G420" s="835" t="s">
        <v>2934</v>
      </c>
      <c r="H420" s="835" t="s">
        <v>2935</v>
      </c>
      <c r="I420" s="849">
        <v>4999.6259765625</v>
      </c>
      <c r="J420" s="849">
        <v>4</v>
      </c>
      <c r="K420" s="850">
        <v>33400.83984375</v>
      </c>
    </row>
    <row r="421" spans="1:11" ht="14.4" customHeight="1" x14ac:dyDescent="0.3">
      <c r="A421" s="831" t="s">
        <v>575</v>
      </c>
      <c r="B421" s="832" t="s">
        <v>576</v>
      </c>
      <c r="C421" s="835" t="s">
        <v>601</v>
      </c>
      <c r="D421" s="863" t="s">
        <v>602</v>
      </c>
      <c r="E421" s="835" t="s">
        <v>2360</v>
      </c>
      <c r="F421" s="863" t="s">
        <v>2361</v>
      </c>
      <c r="G421" s="835" t="s">
        <v>2936</v>
      </c>
      <c r="H421" s="835" t="s">
        <v>2937</v>
      </c>
      <c r="I421" s="849">
        <v>687.3900146484375</v>
      </c>
      <c r="J421" s="849">
        <v>18</v>
      </c>
      <c r="K421" s="850">
        <v>12373</v>
      </c>
    </row>
    <row r="422" spans="1:11" ht="14.4" customHeight="1" x14ac:dyDescent="0.3">
      <c r="A422" s="831" t="s">
        <v>575</v>
      </c>
      <c r="B422" s="832" t="s">
        <v>576</v>
      </c>
      <c r="C422" s="835" t="s">
        <v>601</v>
      </c>
      <c r="D422" s="863" t="s">
        <v>602</v>
      </c>
      <c r="E422" s="835" t="s">
        <v>2360</v>
      </c>
      <c r="F422" s="863" t="s">
        <v>2361</v>
      </c>
      <c r="G422" s="835" t="s">
        <v>2620</v>
      </c>
      <c r="H422" s="835" t="s">
        <v>2621</v>
      </c>
      <c r="I422" s="849">
        <v>3862.31494140625</v>
      </c>
      <c r="J422" s="849">
        <v>6</v>
      </c>
      <c r="K422" s="850">
        <v>23173.759765625</v>
      </c>
    </row>
    <row r="423" spans="1:11" ht="14.4" customHeight="1" x14ac:dyDescent="0.3">
      <c r="A423" s="831" t="s">
        <v>575</v>
      </c>
      <c r="B423" s="832" t="s">
        <v>576</v>
      </c>
      <c r="C423" s="835" t="s">
        <v>601</v>
      </c>
      <c r="D423" s="863" t="s">
        <v>602</v>
      </c>
      <c r="E423" s="835" t="s">
        <v>2360</v>
      </c>
      <c r="F423" s="863" t="s">
        <v>2361</v>
      </c>
      <c r="G423" s="835" t="s">
        <v>2938</v>
      </c>
      <c r="H423" s="835" t="s">
        <v>2939</v>
      </c>
      <c r="I423" s="849">
        <v>156.19999694824219</v>
      </c>
      <c r="J423" s="849">
        <v>100</v>
      </c>
      <c r="K423" s="850">
        <v>15619.8896484375</v>
      </c>
    </row>
    <row r="424" spans="1:11" ht="14.4" customHeight="1" x14ac:dyDescent="0.3">
      <c r="A424" s="831" t="s">
        <v>575</v>
      </c>
      <c r="B424" s="832" t="s">
        <v>576</v>
      </c>
      <c r="C424" s="835" t="s">
        <v>601</v>
      </c>
      <c r="D424" s="863" t="s">
        <v>602</v>
      </c>
      <c r="E424" s="835" t="s">
        <v>2360</v>
      </c>
      <c r="F424" s="863" t="s">
        <v>2361</v>
      </c>
      <c r="G424" s="835" t="s">
        <v>2940</v>
      </c>
      <c r="H424" s="835" t="s">
        <v>2941</v>
      </c>
      <c r="I424" s="849">
        <v>1980.0400390625</v>
      </c>
      <c r="J424" s="849">
        <v>30</v>
      </c>
      <c r="K424" s="850">
        <v>59401.3203125</v>
      </c>
    </row>
    <row r="425" spans="1:11" ht="14.4" customHeight="1" x14ac:dyDescent="0.3">
      <c r="A425" s="831" t="s">
        <v>575</v>
      </c>
      <c r="B425" s="832" t="s">
        <v>576</v>
      </c>
      <c r="C425" s="835" t="s">
        <v>601</v>
      </c>
      <c r="D425" s="863" t="s">
        <v>602</v>
      </c>
      <c r="E425" s="835" t="s">
        <v>2360</v>
      </c>
      <c r="F425" s="863" t="s">
        <v>2361</v>
      </c>
      <c r="G425" s="835" t="s">
        <v>2942</v>
      </c>
      <c r="H425" s="835" t="s">
        <v>2943</v>
      </c>
      <c r="I425" s="849">
        <v>1974.719970703125</v>
      </c>
      <c r="J425" s="849">
        <v>50</v>
      </c>
      <c r="K425" s="850">
        <v>98736</v>
      </c>
    </row>
    <row r="426" spans="1:11" ht="14.4" customHeight="1" x14ac:dyDescent="0.3">
      <c r="A426" s="831" t="s">
        <v>575</v>
      </c>
      <c r="B426" s="832" t="s">
        <v>576</v>
      </c>
      <c r="C426" s="835" t="s">
        <v>601</v>
      </c>
      <c r="D426" s="863" t="s">
        <v>602</v>
      </c>
      <c r="E426" s="835" t="s">
        <v>2360</v>
      </c>
      <c r="F426" s="863" t="s">
        <v>2361</v>
      </c>
      <c r="G426" s="835" t="s">
        <v>2944</v>
      </c>
      <c r="H426" s="835" t="s">
        <v>2945</v>
      </c>
      <c r="I426" s="849">
        <v>66799.8984375</v>
      </c>
      <c r="J426" s="849">
        <v>2</v>
      </c>
      <c r="K426" s="850">
        <v>133599.796875</v>
      </c>
    </row>
    <row r="427" spans="1:11" ht="14.4" customHeight="1" x14ac:dyDescent="0.3">
      <c r="A427" s="831" t="s">
        <v>575</v>
      </c>
      <c r="B427" s="832" t="s">
        <v>576</v>
      </c>
      <c r="C427" s="835" t="s">
        <v>601</v>
      </c>
      <c r="D427" s="863" t="s">
        <v>602</v>
      </c>
      <c r="E427" s="835" t="s">
        <v>2360</v>
      </c>
      <c r="F427" s="863" t="s">
        <v>2361</v>
      </c>
      <c r="G427" s="835" t="s">
        <v>2946</v>
      </c>
      <c r="H427" s="835" t="s">
        <v>2947</v>
      </c>
      <c r="I427" s="849">
        <v>3308.77001953125</v>
      </c>
      <c r="J427" s="849">
        <v>10</v>
      </c>
      <c r="K427" s="850">
        <v>33087.71875</v>
      </c>
    </row>
    <row r="428" spans="1:11" ht="14.4" customHeight="1" x14ac:dyDescent="0.3">
      <c r="A428" s="831" t="s">
        <v>575</v>
      </c>
      <c r="B428" s="832" t="s">
        <v>576</v>
      </c>
      <c r="C428" s="835" t="s">
        <v>601</v>
      </c>
      <c r="D428" s="863" t="s">
        <v>602</v>
      </c>
      <c r="E428" s="835" t="s">
        <v>2360</v>
      </c>
      <c r="F428" s="863" t="s">
        <v>2361</v>
      </c>
      <c r="G428" s="835" t="s">
        <v>2948</v>
      </c>
      <c r="H428" s="835" t="s">
        <v>2949</v>
      </c>
      <c r="I428" s="849">
        <v>3428.81005859375</v>
      </c>
      <c r="J428" s="849">
        <v>5</v>
      </c>
      <c r="K428" s="850">
        <v>17144.0703125</v>
      </c>
    </row>
    <row r="429" spans="1:11" ht="14.4" customHeight="1" x14ac:dyDescent="0.3">
      <c r="A429" s="831" t="s">
        <v>575</v>
      </c>
      <c r="B429" s="832" t="s">
        <v>576</v>
      </c>
      <c r="C429" s="835" t="s">
        <v>601</v>
      </c>
      <c r="D429" s="863" t="s">
        <v>602</v>
      </c>
      <c r="E429" s="835" t="s">
        <v>2360</v>
      </c>
      <c r="F429" s="863" t="s">
        <v>2361</v>
      </c>
      <c r="G429" s="835" t="s">
        <v>2950</v>
      </c>
      <c r="H429" s="835" t="s">
        <v>2951</v>
      </c>
      <c r="I429" s="849">
        <v>32650</v>
      </c>
      <c r="J429" s="849">
        <v>5</v>
      </c>
      <c r="K429" s="850">
        <v>163250</v>
      </c>
    </row>
    <row r="430" spans="1:11" ht="14.4" customHeight="1" x14ac:dyDescent="0.3">
      <c r="A430" s="831" t="s">
        <v>575</v>
      </c>
      <c r="B430" s="832" t="s">
        <v>576</v>
      </c>
      <c r="C430" s="835" t="s">
        <v>601</v>
      </c>
      <c r="D430" s="863" t="s">
        <v>602</v>
      </c>
      <c r="E430" s="835" t="s">
        <v>2360</v>
      </c>
      <c r="F430" s="863" t="s">
        <v>2361</v>
      </c>
      <c r="G430" s="835" t="s">
        <v>2952</v>
      </c>
      <c r="H430" s="835" t="s">
        <v>2953</v>
      </c>
      <c r="I430" s="849">
        <v>54.450000762939453</v>
      </c>
      <c r="J430" s="849">
        <v>25</v>
      </c>
      <c r="K430" s="850">
        <v>1361.25</v>
      </c>
    </row>
    <row r="431" spans="1:11" ht="14.4" customHeight="1" x14ac:dyDescent="0.3">
      <c r="A431" s="831" t="s">
        <v>575</v>
      </c>
      <c r="B431" s="832" t="s">
        <v>576</v>
      </c>
      <c r="C431" s="835" t="s">
        <v>601</v>
      </c>
      <c r="D431" s="863" t="s">
        <v>602</v>
      </c>
      <c r="E431" s="835" t="s">
        <v>2360</v>
      </c>
      <c r="F431" s="863" t="s">
        <v>2361</v>
      </c>
      <c r="G431" s="835" t="s">
        <v>2954</v>
      </c>
      <c r="H431" s="835" t="s">
        <v>2955</v>
      </c>
      <c r="I431" s="849">
        <v>156.76000213623047</v>
      </c>
      <c r="J431" s="849">
        <v>50</v>
      </c>
      <c r="K431" s="850">
        <v>7838</v>
      </c>
    </row>
    <row r="432" spans="1:11" ht="14.4" customHeight="1" x14ac:dyDescent="0.3">
      <c r="A432" s="831" t="s">
        <v>575</v>
      </c>
      <c r="B432" s="832" t="s">
        <v>576</v>
      </c>
      <c r="C432" s="835" t="s">
        <v>601</v>
      </c>
      <c r="D432" s="863" t="s">
        <v>602</v>
      </c>
      <c r="E432" s="835" t="s">
        <v>2360</v>
      </c>
      <c r="F432" s="863" t="s">
        <v>2361</v>
      </c>
      <c r="G432" s="835" t="s">
        <v>2956</v>
      </c>
      <c r="H432" s="835" t="s">
        <v>2957</v>
      </c>
      <c r="I432" s="849">
        <v>6.0500001907348633</v>
      </c>
      <c r="J432" s="849">
        <v>40</v>
      </c>
      <c r="K432" s="850">
        <v>242</v>
      </c>
    </row>
    <row r="433" spans="1:11" ht="14.4" customHeight="1" x14ac:dyDescent="0.3">
      <c r="A433" s="831" t="s">
        <v>575</v>
      </c>
      <c r="B433" s="832" t="s">
        <v>576</v>
      </c>
      <c r="C433" s="835" t="s">
        <v>601</v>
      </c>
      <c r="D433" s="863" t="s">
        <v>602</v>
      </c>
      <c r="E433" s="835" t="s">
        <v>2360</v>
      </c>
      <c r="F433" s="863" t="s">
        <v>2361</v>
      </c>
      <c r="G433" s="835" t="s">
        <v>2958</v>
      </c>
      <c r="H433" s="835" t="s">
        <v>2959</v>
      </c>
      <c r="I433" s="849">
        <v>900.42999267578125</v>
      </c>
      <c r="J433" s="849">
        <v>10</v>
      </c>
      <c r="K433" s="850">
        <v>9004.330078125</v>
      </c>
    </row>
    <row r="434" spans="1:11" ht="14.4" customHeight="1" x14ac:dyDescent="0.3">
      <c r="A434" s="831" t="s">
        <v>575</v>
      </c>
      <c r="B434" s="832" t="s">
        <v>576</v>
      </c>
      <c r="C434" s="835" t="s">
        <v>601</v>
      </c>
      <c r="D434" s="863" t="s">
        <v>602</v>
      </c>
      <c r="E434" s="835" t="s">
        <v>2360</v>
      </c>
      <c r="F434" s="863" t="s">
        <v>2361</v>
      </c>
      <c r="G434" s="835" t="s">
        <v>2960</v>
      </c>
      <c r="H434" s="835" t="s">
        <v>2961</v>
      </c>
      <c r="I434" s="849">
        <v>9.5</v>
      </c>
      <c r="J434" s="849">
        <v>120</v>
      </c>
      <c r="K434" s="850">
        <v>1139.9600219726562</v>
      </c>
    </row>
    <row r="435" spans="1:11" ht="14.4" customHeight="1" x14ac:dyDescent="0.3">
      <c r="A435" s="831" t="s">
        <v>575</v>
      </c>
      <c r="B435" s="832" t="s">
        <v>576</v>
      </c>
      <c r="C435" s="835" t="s">
        <v>601</v>
      </c>
      <c r="D435" s="863" t="s">
        <v>602</v>
      </c>
      <c r="E435" s="835" t="s">
        <v>2360</v>
      </c>
      <c r="F435" s="863" t="s">
        <v>2361</v>
      </c>
      <c r="G435" s="835" t="s">
        <v>2962</v>
      </c>
      <c r="H435" s="835" t="s">
        <v>2963</v>
      </c>
      <c r="I435" s="849">
        <v>111.56999969482422</v>
      </c>
      <c r="J435" s="849">
        <v>66</v>
      </c>
      <c r="K435" s="850">
        <v>7363.86474609375</v>
      </c>
    </row>
    <row r="436" spans="1:11" ht="14.4" customHeight="1" x14ac:dyDescent="0.3">
      <c r="A436" s="831" t="s">
        <v>575</v>
      </c>
      <c r="B436" s="832" t="s">
        <v>576</v>
      </c>
      <c r="C436" s="835" t="s">
        <v>601</v>
      </c>
      <c r="D436" s="863" t="s">
        <v>602</v>
      </c>
      <c r="E436" s="835" t="s">
        <v>2360</v>
      </c>
      <c r="F436" s="863" t="s">
        <v>2361</v>
      </c>
      <c r="G436" s="835" t="s">
        <v>2416</v>
      </c>
      <c r="H436" s="835" t="s">
        <v>2417</v>
      </c>
      <c r="I436" s="849">
        <v>1.0900000333786011</v>
      </c>
      <c r="J436" s="849">
        <v>1100</v>
      </c>
      <c r="K436" s="850">
        <v>1199</v>
      </c>
    </row>
    <row r="437" spans="1:11" ht="14.4" customHeight="1" x14ac:dyDescent="0.3">
      <c r="A437" s="831" t="s">
        <v>575</v>
      </c>
      <c r="B437" s="832" t="s">
        <v>576</v>
      </c>
      <c r="C437" s="835" t="s">
        <v>601</v>
      </c>
      <c r="D437" s="863" t="s">
        <v>602</v>
      </c>
      <c r="E437" s="835" t="s">
        <v>2360</v>
      </c>
      <c r="F437" s="863" t="s">
        <v>2361</v>
      </c>
      <c r="G437" s="835" t="s">
        <v>2418</v>
      </c>
      <c r="H437" s="835" t="s">
        <v>2419</v>
      </c>
      <c r="I437" s="849">
        <v>0.47499999403953552</v>
      </c>
      <c r="J437" s="849">
        <v>1300</v>
      </c>
      <c r="K437" s="850">
        <v>619</v>
      </c>
    </row>
    <row r="438" spans="1:11" ht="14.4" customHeight="1" x14ac:dyDescent="0.3">
      <c r="A438" s="831" t="s">
        <v>575</v>
      </c>
      <c r="B438" s="832" t="s">
        <v>576</v>
      </c>
      <c r="C438" s="835" t="s">
        <v>601</v>
      </c>
      <c r="D438" s="863" t="s">
        <v>602</v>
      </c>
      <c r="E438" s="835" t="s">
        <v>2360</v>
      </c>
      <c r="F438" s="863" t="s">
        <v>2361</v>
      </c>
      <c r="G438" s="835" t="s">
        <v>2420</v>
      </c>
      <c r="H438" s="835" t="s">
        <v>2421</v>
      </c>
      <c r="I438" s="849">
        <v>1.6699999570846558</v>
      </c>
      <c r="J438" s="849">
        <v>800</v>
      </c>
      <c r="K438" s="850">
        <v>1336</v>
      </c>
    </row>
    <row r="439" spans="1:11" ht="14.4" customHeight="1" x14ac:dyDescent="0.3">
      <c r="A439" s="831" t="s">
        <v>575</v>
      </c>
      <c r="B439" s="832" t="s">
        <v>576</v>
      </c>
      <c r="C439" s="835" t="s">
        <v>601</v>
      </c>
      <c r="D439" s="863" t="s">
        <v>602</v>
      </c>
      <c r="E439" s="835" t="s">
        <v>2360</v>
      </c>
      <c r="F439" s="863" t="s">
        <v>2361</v>
      </c>
      <c r="G439" s="835" t="s">
        <v>2652</v>
      </c>
      <c r="H439" s="835" t="s">
        <v>2653</v>
      </c>
      <c r="I439" s="849">
        <v>7.1500000953674316</v>
      </c>
      <c r="J439" s="849">
        <v>200</v>
      </c>
      <c r="K439" s="850">
        <v>1430.2099609375</v>
      </c>
    </row>
    <row r="440" spans="1:11" ht="14.4" customHeight="1" x14ac:dyDescent="0.3">
      <c r="A440" s="831" t="s">
        <v>575</v>
      </c>
      <c r="B440" s="832" t="s">
        <v>576</v>
      </c>
      <c r="C440" s="835" t="s">
        <v>601</v>
      </c>
      <c r="D440" s="863" t="s">
        <v>602</v>
      </c>
      <c r="E440" s="835" t="s">
        <v>2360</v>
      </c>
      <c r="F440" s="863" t="s">
        <v>2361</v>
      </c>
      <c r="G440" s="835" t="s">
        <v>2654</v>
      </c>
      <c r="H440" s="835" t="s">
        <v>2655</v>
      </c>
      <c r="I440" s="849">
        <v>0.67000001668930054</v>
      </c>
      <c r="J440" s="849">
        <v>400</v>
      </c>
      <c r="K440" s="850">
        <v>268</v>
      </c>
    </row>
    <row r="441" spans="1:11" ht="14.4" customHeight="1" x14ac:dyDescent="0.3">
      <c r="A441" s="831" t="s">
        <v>575</v>
      </c>
      <c r="B441" s="832" t="s">
        <v>576</v>
      </c>
      <c r="C441" s="835" t="s">
        <v>601</v>
      </c>
      <c r="D441" s="863" t="s">
        <v>602</v>
      </c>
      <c r="E441" s="835" t="s">
        <v>2360</v>
      </c>
      <c r="F441" s="863" t="s">
        <v>2361</v>
      </c>
      <c r="G441" s="835" t="s">
        <v>2964</v>
      </c>
      <c r="H441" s="835" t="s">
        <v>2965</v>
      </c>
      <c r="I441" s="849">
        <v>14.670000076293945</v>
      </c>
      <c r="J441" s="849">
        <v>100</v>
      </c>
      <c r="K441" s="850">
        <v>1467.0899658203125</v>
      </c>
    </row>
    <row r="442" spans="1:11" ht="14.4" customHeight="1" x14ac:dyDescent="0.3">
      <c r="A442" s="831" t="s">
        <v>575</v>
      </c>
      <c r="B442" s="832" t="s">
        <v>576</v>
      </c>
      <c r="C442" s="835" t="s">
        <v>601</v>
      </c>
      <c r="D442" s="863" t="s">
        <v>602</v>
      </c>
      <c r="E442" s="835" t="s">
        <v>2360</v>
      </c>
      <c r="F442" s="863" t="s">
        <v>2361</v>
      </c>
      <c r="G442" s="835" t="s">
        <v>2422</v>
      </c>
      <c r="H442" s="835" t="s">
        <v>2423</v>
      </c>
      <c r="I442" s="849">
        <v>5.2033332188924151</v>
      </c>
      <c r="J442" s="849">
        <v>370</v>
      </c>
      <c r="K442" s="850">
        <v>1924.7000122070312</v>
      </c>
    </row>
    <row r="443" spans="1:11" ht="14.4" customHeight="1" x14ac:dyDescent="0.3">
      <c r="A443" s="831" t="s">
        <v>575</v>
      </c>
      <c r="B443" s="832" t="s">
        <v>576</v>
      </c>
      <c r="C443" s="835" t="s">
        <v>601</v>
      </c>
      <c r="D443" s="863" t="s">
        <v>602</v>
      </c>
      <c r="E443" s="835" t="s">
        <v>2360</v>
      </c>
      <c r="F443" s="863" t="s">
        <v>2361</v>
      </c>
      <c r="G443" s="835" t="s">
        <v>2428</v>
      </c>
      <c r="H443" s="835" t="s">
        <v>2429</v>
      </c>
      <c r="I443" s="849">
        <v>2.1800000667572021</v>
      </c>
      <c r="J443" s="849">
        <v>100</v>
      </c>
      <c r="K443" s="850">
        <v>218</v>
      </c>
    </row>
    <row r="444" spans="1:11" ht="14.4" customHeight="1" x14ac:dyDescent="0.3">
      <c r="A444" s="831" t="s">
        <v>575</v>
      </c>
      <c r="B444" s="832" t="s">
        <v>576</v>
      </c>
      <c r="C444" s="835" t="s">
        <v>601</v>
      </c>
      <c r="D444" s="863" t="s">
        <v>602</v>
      </c>
      <c r="E444" s="835" t="s">
        <v>2360</v>
      </c>
      <c r="F444" s="863" t="s">
        <v>2361</v>
      </c>
      <c r="G444" s="835" t="s">
        <v>2966</v>
      </c>
      <c r="H444" s="835" t="s">
        <v>2967</v>
      </c>
      <c r="I444" s="849">
        <v>75.019996643066406</v>
      </c>
      <c r="J444" s="849">
        <v>4</v>
      </c>
      <c r="K444" s="850">
        <v>300.07998657226562</v>
      </c>
    </row>
    <row r="445" spans="1:11" ht="14.4" customHeight="1" x14ac:dyDescent="0.3">
      <c r="A445" s="831" t="s">
        <v>575</v>
      </c>
      <c r="B445" s="832" t="s">
        <v>576</v>
      </c>
      <c r="C445" s="835" t="s">
        <v>601</v>
      </c>
      <c r="D445" s="863" t="s">
        <v>602</v>
      </c>
      <c r="E445" s="835" t="s">
        <v>2360</v>
      </c>
      <c r="F445" s="863" t="s">
        <v>2361</v>
      </c>
      <c r="G445" s="835" t="s">
        <v>2968</v>
      </c>
      <c r="H445" s="835" t="s">
        <v>2969</v>
      </c>
      <c r="I445" s="849">
        <v>2825.35009765625</v>
      </c>
      <c r="J445" s="849">
        <v>2</v>
      </c>
      <c r="K445" s="850">
        <v>5650.7001953125</v>
      </c>
    </row>
    <row r="446" spans="1:11" ht="14.4" customHeight="1" x14ac:dyDescent="0.3">
      <c r="A446" s="831" t="s">
        <v>575</v>
      </c>
      <c r="B446" s="832" t="s">
        <v>576</v>
      </c>
      <c r="C446" s="835" t="s">
        <v>601</v>
      </c>
      <c r="D446" s="863" t="s">
        <v>602</v>
      </c>
      <c r="E446" s="835" t="s">
        <v>2360</v>
      </c>
      <c r="F446" s="863" t="s">
        <v>2361</v>
      </c>
      <c r="G446" s="835" t="s">
        <v>2970</v>
      </c>
      <c r="H446" s="835" t="s">
        <v>2971</v>
      </c>
      <c r="I446" s="849">
        <v>8701.1103515625</v>
      </c>
      <c r="J446" s="849">
        <v>7</v>
      </c>
      <c r="K446" s="850">
        <v>60907.771484375</v>
      </c>
    </row>
    <row r="447" spans="1:11" ht="14.4" customHeight="1" x14ac:dyDescent="0.3">
      <c r="A447" s="831" t="s">
        <v>575</v>
      </c>
      <c r="B447" s="832" t="s">
        <v>576</v>
      </c>
      <c r="C447" s="835" t="s">
        <v>601</v>
      </c>
      <c r="D447" s="863" t="s">
        <v>602</v>
      </c>
      <c r="E447" s="835" t="s">
        <v>2360</v>
      </c>
      <c r="F447" s="863" t="s">
        <v>2361</v>
      </c>
      <c r="G447" s="835" t="s">
        <v>2674</v>
      </c>
      <c r="H447" s="835" t="s">
        <v>2675</v>
      </c>
      <c r="I447" s="849">
        <v>3.130000114440918</v>
      </c>
      <c r="J447" s="849">
        <v>50</v>
      </c>
      <c r="K447" s="850">
        <v>156.5</v>
      </c>
    </row>
    <row r="448" spans="1:11" ht="14.4" customHeight="1" x14ac:dyDescent="0.3">
      <c r="A448" s="831" t="s">
        <v>575</v>
      </c>
      <c r="B448" s="832" t="s">
        <v>576</v>
      </c>
      <c r="C448" s="835" t="s">
        <v>601</v>
      </c>
      <c r="D448" s="863" t="s">
        <v>602</v>
      </c>
      <c r="E448" s="835" t="s">
        <v>2360</v>
      </c>
      <c r="F448" s="863" t="s">
        <v>2361</v>
      </c>
      <c r="G448" s="835" t="s">
        <v>2972</v>
      </c>
      <c r="H448" s="835" t="s">
        <v>2973</v>
      </c>
      <c r="I448" s="849">
        <v>140.1199951171875</v>
      </c>
      <c r="J448" s="849">
        <v>40</v>
      </c>
      <c r="K448" s="850">
        <v>5604.72021484375</v>
      </c>
    </row>
    <row r="449" spans="1:11" ht="14.4" customHeight="1" x14ac:dyDescent="0.3">
      <c r="A449" s="831" t="s">
        <v>575</v>
      </c>
      <c r="B449" s="832" t="s">
        <v>576</v>
      </c>
      <c r="C449" s="835" t="s">
        <v>601</v>
      </c>
      <c r="D449" s="863" t="s">
        <v>602</v>
      </c>
      <c r="E449" s="835" t="s">
        <v>2360</v>
      </c>
      <c r="F449" s="863" t="s">
        <v>2361</v>
      </c>
      <c r="G449" s="835" t="s">
        <v>2436</v>
      </c>
      <c r="H449" s="835" t="s">
        <v>2437</v>
      </c>
      <c r="I449" s="849">
        <v>0.47499999403953552</v>
      </c>
      <c r="J449" s="849">
        <v>600</v>
      </c>
      <c r="K449" s="850">
        <v>286</v>
      </c>
    </row>
    <row r="450" spans="1:11" ht="14.4" customHeight="1" x14ac:dyDescent="0.3">
      <c r="A450" s="831" t="s">
        <v>575</v>
      </c>
      <c r="B450" s="832" t="s">
        <v>576</v>
      </c>
      <c r="C450" s="835" t="s">
        <v>601</v>
      </c>
      <c r="D450" s="863" t="s">
        <v>602</v>
      </c>
      <c r="E450" s="835" t="s">
        <v>2360</v>
      </c>
      <c r="F450" s="863" t="s">
        <v>2361</v>
      </c>
      <c r="G450" s="835" t="s">
        <v>2678</v>
      </c>
      <c r="H450" s="835" t="s">
        <v>2679</v>
      </c>
      <c r="I450" s="849">
        <v>99.220001220703125</v>
      </c>
      <c r="J450" s="849">
        <v>20</v>
      </c>
      <c r="K450" s="850">
        <v>1984.4000244140625</v>
      </c>
    </row>
    <row r="451" spans="1:11" ht="14.4" customHeight="1" x14ac:dyDescent="0.3">
      <c r="A451" s="831" t="s">
        <v>575</v>
      </c>
      <c r="B451" s="832" t="s">
        <v>576</v>
      </c>
      <c r="C451" s="835" t="s">
        <v>601</v>
      </c>
      <c r="D451" s="863" t="s">
        <v>602</v>
      </c>
      <c r="E451" s="835" t="s">
        <v>2360</v>
      </c>
      <c r="F451" s="863" t="s">
        <v>2361</v>
      </c>
      <c r="G451" s="835" t="s">
        <v>2974</v>
      </c>
      <c r="H451" s="835" t="s">
        <v>2975</v>
      </c>
      <c r="I451" s="849">
        <v>2.0199999809265137</v>
      </c>
      <c r="J451" s="849">
        <v>200</v>
      </c>
      <c r="K451" s="850">
        <v>404</v>
      </c>
    </row>
    <row r="452" spans="1:11" ht="14.4" customHeight="1" x14ac:dyDescent="0.3">
      <c r="A452" s="831" t="s">
        <v>575</v>
      </c>
      <c r="B452" s="832" t="s">
        <v>576</v>
      </c>
      <c r="C452" s="835" t="s">
        <v>601</v>
      </c>
      <c r="D452" s="863" t="s">
        <v>602</v>
      </c>
      <c r="E452" s="835" t="s">
        <v>2450</v>
      </c>
      <c r="F452" s="863" t="s">
        <v>2451</v>
      </c>
      <c r="G452" s="835" t="s">
        <v>2690</v>
      </c>
      <c r="H452" s="835" t="s">
        <v>2691</v>
      </c>
      <c r="I452" s="849">
        <v>150</v>
      </c>
      <c r="J452" s="849">
        <v>110</v>
      </c>
      <c r="K452" s="850">
        <v>16500.44970703125</v>
      </c>
    </row>
    <row r="453" spans="1:11" ht="14.4" customHeight="1" x14ac:dyDescent="0.3">
      <c r="A453" s="831" t="s">
        <v>575</v>
      </c>
      <c r="B453" s="832" t="s">
        <v>576</v>
      </c>
      <c r="C453" s="835" t="s">
        <v>601</v>
      </c>
      <c r="D453" s="863" t="s">
        <v>602</v>
      </c>
      <c r="E453" s="835" t="s">
        <v>2450</v>
      </c>
      <c r="F453" s="863" t="s">
        <v>2451</v>
      </c>
      <c r="G453" s="835" t="s">
        <v>2976</v>
      </c>
      <c r="H453" s="835" t="s">
        <v>2977</v>
      </c>
      <c r="I453" s="849">
        <v>1652.8599853515625</v>
      </c>
      <c r="J453" s="849">
        <v>8</v>
      </c>
      <c r="K453" s="850">
        <v>13222.8798828125</v>
      </c>
    </row>
    <row r="454" spans="1:11" ht="14.4" customHeight="1" x14ac:dyDescent="0.3">
      <c r="A454" s="831" t="s">
        <v>575</v>
      </c>
      <c r="B454" s="832" t="s">
        <v>576</v>
      </c>
      <c r="C454" s="835" t="s">
        <v>601</v>
      </c>
      <c r="D454" s="863" t="s">
        <v>602</v>
      </c>
      <c r="E454" s="835" t="s">
        <v>2450</v>
      </c>
      <c r="F454" s="863" t="s">
        <v>2451</v>
      </c>
      <c r="G454" s="835" t="s">
        <v>2452</v>
      </c>
      <c r="H454" s="835" t="s">
        <v>2453</v>
      </c>
      <c r="I454" s="849">
        <v>10.164999961853027</v>
      </c>
      <c r="J454" s="849">
        <v>300</v>
      </c>
      <c r="K454" s="850">
        <v>3050</v>
      </c>
    </row>
    <row r="455" spans="1:11" ht="14.4" customHeight="1" x14ac:dyDescent="0.3">
      <c r="A455" s="831" t="s">
        <v>575</v>
      </c>
      <c r="B455" s="832" t="s">
        <v>576</v>
      </c>
      <c r="C455" s="835" t="s">
        <v>601</v>
      </c>
      <c r="D455" s="863" t="s">
        <v>602</v>
      </c>
      <c r="E455" s="835" t="s">
        <v>2450</v>
      </c>
      <c r="F455" s="863" t="s">
        <v>2451</v>
      </c>
      <c r="G455" s="835" t="s">
        <v>2978</v>
      </c>
      <c r="H455" s="835" t="s">
        <v>2979</v>
      </c>
      <c r="I455" s="849">
        <v>5770.490234375</v>
      </c>
      <c r="J455" s="849">
        <v>3</v>
      </c>
      <c r="K455" s="850">
        <v>17311.470703125</v>
      </c>
    </row>
    <row r="456" spans="1:11" ht="14.4" customHeight="1" x14ac:dyDescent="0.3">
      <c r="A456" s="831" t="s">
        <v>575</v>
      </c>
      <c r="B456" s="832" t="s">
        <v>576</v>
      </c>
      <c r="C456" s="835" t="s">
        <v>601</v>
      </c>
      <c r="D456" s="863" t="s">
        <v>602</v>
      </c>
      <c r="E456" s="835" t="s">
        <v>2450</v>
      </c>
      <c r="F456" s="863" t="s">
        <v>2451</v>
      </c>
      <c r="G456" s="835" t="s">
        <v>2980</v>
      </c>
      <c r="H456" s="835" t="s">
        <v>2981</v>
      </c>
      <c r="I456" s="849">
        <v>1884.8499755859375</v>
      </c>
      <c r="J456" s="849">
        <v>80</v>
      </c>
      <c r="K456" s="850">
        <v>150788.00073242188</v>
      </c>
    </row>
    <row r="457" spans="1:11" ht="14.4" customHeight="1" x14ac:dyDescent="0.3">
      <c r="A457" s="831" t="s">
        <v>575</v>
      </c>
      <c r="B457" s="832" t="s">
        <v>576</v>
      </c>
      <c r="C457" s="835" t="s">
        <v>601</v>
      </c>
      <c r="D457" s="863" t="s">
        <v>602</v>
      </c>
      <c r="E457" s="835" t="s">
        <v>2450</v>
      </c>
      <c r="F457" s="863" t="s">
        <v>2451</v>
      </c>
      <c r="G457" s="835" t="s">
        <v>2982</v>
      </c>
      <c r="H457" s="835" t="s">
        <v>2983</v>
      </c>
      <c r="I457" s="849">
        <v>1403</v>
      </c>
      <c r="J457" s="849">
        <v>40</v>
      </c>
      <c r="K457" s="850">
        <v>56120</v>
      </c>
    </row>
    <row r="458" spans="1:11" ht="14.4" customHeight="1" x14ac:dyDescent="0.3">
      <c r="A458" s="831" t="s">
        <v>575</v>
      </c>
      <c r="B458" s="832" t="s">
        <v>576</v>
      </c>
      <c r="C458" s="835" t="s">
        <v>601</v>
      </c>
      <c r="D458" s="863" t="s">
        <v>602</v>
      </c>
      <c r="E458" s="835" t="s">
        <v>2450</v>
      </c>
      <c r="F458" s="863" t="s">
        <v>2451</v>
      </c>
      <c r="G458" s="835" t="s">
        <v>2454</v>
      </c>
      <c r="H458" s="835" t="s">
        <v>2455</v>
      </c>
      <c r="I458" s="849">
        <v>16.819999694824219</v>
      </c>
      <c r="J458" s="849">
        <v>200</v>
      </c>
      <c r="K458" s="850">
        <v>3364</v>
      </c>
    </row>
    <row r="459" spans="1:11" ht="14.4" customHeight="1" x14ac:dyDescent="0.3">
      <c r="A459" s="831" t="s">
        <v>575</v>
      </c>
      <c r="B459" s="832" t="s">
        <v>576</v>
      </c>
      <c r="C459" s="835" t="s">
        <v>601</v>
      </c>
      <c r="D459" s="863" t="s">
        <v>602</v>
      </c>
      <c r="E459" s="835" t="s">
        <v>2450</v>
      </c>
      <c r="F459" s="863" t="s">
        <v>2451</v>
      </c>
      <c r="G459" s="835" t="s">
        <v>2984</v>
      </c>
      <c r="H459" s="835" t="s">
        <v>2985</v>
      </c>
      <c r="I459" s="849">
        <v>1306.800048828125</v>
      </c>
      <c r="J459" s="849">
        <v>5</v>
      </c>
      <c r="K459" s="850">
        <v>6534</v>
      </c>
    </row>
    <row r="460" spans="1:11" ht="14.4" customHeight="1" x14ac:dyDescent="0.3">
      <c r="A460" s="831" t="s">
        <v>575</v>
      </c>
      <c r="B460" s="832" t="s">
        <v>576</v>
      </c>
      <c r="C460" s="835" t="s">
        <v>601</v>
      </c>
      <c r="D460" s="863" t="s">
        <v>602</v>
      </c>
      <c r="E460" s="835" t="s">
        <v>2450</v>
      </c>
      <c r="F460" s="863" t="s">
        <v>2451</v>
      </c>
      <c r="G460" s="835" t="s">
        <v>2986</v>
      </c>
      <c r="H460" s="835" t="s">
        <v>2987</v>
      </c>
      <c r="I460" s="849">
        <v>1306.800048828125</v>
      </c>
      <c r="J460" s="849">
        <v>5</v>
      </c>
      <c r="K460" s="850">
        <v>6534</v>
      </c>
    </row>
    <row r="461" spans="1:11" ht="14.4" customHeight="1" x14ac:dyDescent="0.3">
      <c r="A461" s="831" t="s">
        <v>575</v>
      </c>
      <c r="B461" s="832" t="s">
        <v>576</v>
      </c>
      <c r="C461" s="835" t="s">
        <v>601</v>
      </c>
      <c r="D461" s="863" t="s">
        <v>602</v>
      </c>
      <c r="E461" s="835" t="s">
        <v>2988</v>
      </c>
      <c r="F461" s="863" t="s">
        <v>2989</v>
      </c>
      <c r="G461" s="835" t="s">
        <v>2990</v>
      </c>
      <c r="H461" s="835" t="s">
        <v>2991</v>
      </c>
      <c r="I461" s="849">
        <v>52.900001525878906</v>
      </c>
      <c r="J461" s="849">
        <v>216</v>
      </c>
      <c r="K461" s="850">
        <v>11426.399780273438</v>
      </c>
    </row>
    <row r="462" spans="1:11" ht="14.4" customHeight="1" x14ac:dyDescent="0.3">
      <c r="A462" s="831" t="s">
        <v>575</v>
      </c>
      <c r="B462" s="832" t="s">
        <v>576</v>
      </c>
      <c r="C462" s="835" t="s">
        <v>601</v>
      </c>
      <c r="D462" s="863" t="s">
        <v>602</v>
      </c>
      <c r="E462" s="835" t="s">
        <v>2988</v>
      </c>
      <c r="F462" s="863" t="s">
        <v>2989</v>
      </c>
      <c r="G462" s="835" t="s">
        <v>2992</v>
      </c>
      <c r="H462" s="835" t="s">
        <v>2993</v>
      </c>
      <c r="I462" s="849">
        <v>52.900001525878906</v>
      </c>
      <c r="J462" s="849">
        <v>120</v>
      </c>
      <c r="K462" s="850">
        <v>6348</v>
      </c>
    </row>
    <row r="463" spans="1:11" ht="14.4" customHeight="1" x14ac:dyDescent="0.3">
      <c r="A463" s="831" t="s">
        <v>575</v>
      </c>
      <c r="B463" s="832" t="s">
        <v>576</v>
      </c>
      <c r="C463" s="835" t="s">
        <v>601</v>
      </c>
      <c r="D463" s="863" t="s">
        <v>602</v>
      </c>
      <c r="E463" s="835" t="s">
        <v>2988</v>
      </c>
      <c r="F463" s="863" t="s">
        <v>2989</v>
      </c>
      <c r="G463" s="835" t="s">
        <v>2994</v>
      </c>
      <c r="H463" s="835" t="s">
        <v>2995</v>
      </c>
      <c r="I463" s="849">
        <v>35.310001373291016</v>
      </c>
      <c r="J463" s="849">
        <v>36</v>
      </c>
      <c r="K463" s="850">
        <v>1270.97998046875</v>
      </c>
    </row>
    <row r="464" spans="1:11" ht="14.4" customHeight="1" x14ac:dyDescent="0.3">
      <c r="A464" s="831" t="s">
        <v>575</v>
      </c>
      <c r="B464" s="832" t="s">
        <v>576</v>
      </c>
      <c r="C464" s="835" t="s">
        <v>601</v>
      </c>
      <c r="D464" s="863" t="s">
        <v>602</v>
      </c>
      <c r="E464" s="835" t="s">
        <v>2988</v>
      </c>
      <c r="F464" s="863" t="s">
        <v>2989</v>
      </c>
      <c r="G464" s="835" t="s">
        <v>2996</v>
      </c>
      <c r="H464" s="835" t="s">
        <v>2997</v>
      </c>
      <c r="I464" s="849">
        <v>35.080001831054688</v>
      </c>
      <c r="J464" s="849">
        <v>36</v>
      </c>
      <c r="K464" s="850">
        <v>1262.8800048828125</v>
      </c>
    </row>
    <row r="465" spans="1:11" ht="14.4" customHeight="1" x14ac:dyDescent="0.3">
      <c r="A465" s="831" t="s">
        <v>575</v>
      </c>
      <c r="B465" s="832" t="s">
        <v>576</v>
      </c>
      <c r="C465" s="835" t="s">
        <v>601</v>
      </c>
      <c r="D465" s="863" t="s">
        <v>602</v>
      </c>
      <c r="E465" s="835" t="s">
        <v>2988</v>
      </c>
      <c r="F465" s="863" t="s">
        <v>2989</v>
      </c>
      <c r="G465" s="835" t="s">
        <v>2998</v>
      </c>
      <c r="H465" s="835" t="s">
        <v>2999</v>
      </c>
      <c r="I465" s="849">
        <v>665.45001220703125</v>
      </c>
      <c r="J465" s="849">
        <v>12</v>
      </c>
      <c r="K465" s="850">
        <v>7985.39990234375</v>
      </c>
    </row>
    <row r="466" spans="1:11" ht="14.4" customHeight="1" x14ac:dyDescent="0.3">
      <c r="A466" s="831" t="s">
        <v>575</v>
      </c>
      <c r="B466" s="832" t="s">
        <v>576</v>
      </c>
      <c r="C466" s="835" t="s">
        <v>601</v>
      </c>
      <c r="D466" s="863" t="s">
        <v>602</v>
      </c>
      <c r="E466" s="835" t="s">
        <v>2988</v>
      </c>
      <c r="F466" s="863" t="s">
        <v>2989</v>
      </c>
      <c r="G466" s="835" t="s">
        <v>3000</v>
      </c>
      <c r="H466" s="835" t="s">
        <v>3001</v>
      </c>
      <c r="I466" s="849">
        <v>67.849998474121094</v>
      </c>
      <c r="J466" s="849">
        <v>72</v>
      </c>
      <c r="K466" s="850">
        <v>4885.2001953125</v>
      </c>
    </row>
    <row r="467" spans="1:11" ht="14.4" customHeight="1" x14ac:dyDescent="0.3">
      <c r="A467" s="831" t="s">
        <v>575</v>
      </c>
      <c r="B467" s="832" t="s">
        <v>576</v>
      </c>
      <c r="C467" s="835" t="s">
        <v>601</v>
      </c>
      <c r="D467" s="863" t="s">
        <v>602</v>
      </c>
      <c r="E467" s="835" t="s">
        <v>2988</v>
      </c>
      <c r="F467" s="863" t="s">
        <v>2989</v>
      </c>
      <c r="G467" s="835" t="s">
        <v>3002</v>
      </c>
      <c r="H467" s="835" t="s">
        <v>3003</v>
      </c>
      <c r="I467" s="849">
        <v>67.849998474121094</v>
      </c>
      <c r="J467" s="849">
        <v>36</v>
      </c>
      <c r="K467" s="850">
        <v>2442.60009765625</v>
      </c>
    </row>
    <row r="468" spans="1:11" ht="14.4" customHeight="1" x14ac:dyDescent="0.3">
      <c r="A468" s="831" t="s">
        <v>575</v>
      </c>
      <c r="B468" s="832" t="s">
        <v>576</v>
      </c>
      <c r="C468" s="835" t="s">
        <v>601</v>
      </c>
      <c r="D468" s="863" t="s">
        <v>602</v>
      </c>
      <c r="E468" s="835" t="s">
        <v>2988</v>
      </c>
      <c r="F468" s="863" t="s">
        <v>2989</v>
      </c>
      <c r="G468" s="835" t="s">
        <v>3004</v>
      </c>
      <c r="H468" s="835" t="s">
        <v>3005</v>
      </c>
      <c r="I468" s="849">
        <v>65.550003051757813</v>
      </c>
      <c r="J468" s="849">
        <v>36</v>
      </c>
      <c r="K468" s="850">
        <v>2359.800048828125</v>
      </c>
    </row>
    <row r="469" spans="1:11" ht="14.4" customHeight="1" x14ac:dyDescent="0.3">
      <c r="A469" s="831" t="s">
        <v>575</v>
      </c>
      <c r="B469" s="832" t="s">
        <v>576</v>
      </c>
      <c r="C469" s="835" t="s">
        <v>601</v>
      </c>
      <c r="D469" s="863" t="s">
        <v>602</v>
      </c>
      <c r="E469" s="835" t="s">
        <v>2988</v>
      </c>
      <c r="F469" s="863" t="s">
        <v>2989</v>
      </c>
      <c r="G469" s="835" t="s">
        <v>3006</v>
      </c>
      <c r="H469" s="835" t="s">
        <v>3007</v>
      </c>
      <c r="I469" s="849">
        <v>69</v>
      </c>
      <c r="J469" s="849">
        <v>72</v>
      </c>
      <c r="K469" s="850">
        <v>4968</v>
      </c>
    </row>
    <row r="470" spans="1:11" ht="14.4" customHeight="1" x14ac:dyDescent="0.3">
      <c r="A470" s="831" t="s">
        <v>575</v>
      </c>
      <c r="B470" s="832" t="s">
        <v>576</v>
      </c>
      <c r="C470" s="835" t="s">
        <v>601</v>
      </c>
      <c r="D470" s="863" t="s">
        <v>602</v>
      </c>
      <c r="E470" s="835" t="s">
        <v>2988</v>
      </c>
      <c r="F470" s="863" t="s">
        <v>2989</v>
      </c>
      <c r="G470" s="835" t="s">
        <v>3008</v>
      </c>
      <c r="H470" s="835" t="s">
        <v>3009</v>
      </c>
      <c r="I470" s="849">
        <v>69</v>
      </c>
      <c r="J470" s="849">
        <v>36</v>
      </c>
      <c r="K470" s="850">
        <v>2484</v>
      </c>
    </row>
    <row r="471" spans="1:11" ht="14.4" customHeight="1" x14ac:dyDescent="0.3">
      <c r="A471" s="831" t="s">
        <v>575</v>
      </c>
      <c r="B471" s="832" t="s">
        <v>576</v>
      </c>
      <c r="C471" s="835" t="s">
        <v>601</v>
      </c>
      <c r="D471" s="863" t="s">
        <v>602</v>
      </c>
      <c r="E471" s="835" t="s">
        <v>2988</v>
      </c>
      <c r="F471" s="863" t="s">
        <v>2989</v>
      </c>
      <c r="G471" s="835" t="s">
        <v>3010</v>
      </c>
      <c r="H471" s="835" t="s">
        <v>3011</v>
      </c>
      <c r="I471" s="849">
        <v>42.549999237060547</v>
      </c>
      <c r="J471" s="849">
        <v>240</v>
      </c>
      <c r="K471" s="850">
        <v>10212</v>
      </c>
    </row>
    <row r="472" spans="1:11" ht="14.4" customHeight="1" x14ac:dyDescent="0.3">
      <c r="A472" s="831" t="s">
        <v>575</v>
      </c>
      <c r="B472" s="832" t="s">
        <v>576</v>
      </c>
      <c r="C472" s="835" t="s">
        <v>601</v>
      </c>
      <c r="D472" s="863" t="s">
        <v>602</v>
      </c>
      <c r="E472" s="835" t="s">
        <v>2988</v>
      </c>
      <c r="F472" s="863" t="s">
        <v>2989</v>
      </c>
      <c r="G472" s="835" t="s">
        <v>3012</v>
      </c>
      <c r="H472" s="835" t="s">
        <v>3013</v>
      </c>
      <c r="I472" s="849">
        <v>33.349998474121094</v>
      </c>
      <c r="J472" s="849">
        <v>240</v>
      </c>
      <c r="K472" s="850">
        <v>8004</v>
      </c>
    </row>
    <row r="473" spans="1:11" ht="14.4" customHeight="1" x14ac:dyDescent="0.3">
      <c r="A473" s="831" t="s">
        <v>575</v>
      </c>
      <c r="B473" s="832" t="s">
        <v>576</v>
      </c>
      <c r="C473" s="835" t="s">
        <v>601</v>
      </c>
      <c r="D473" s="863" t="s">
        <v>602</v>
      </c>
      <c r="E473" s="835" t="s">
        <v>2988</v>
      </c>
      <c r="F473" s="863" t="s">
        <v>2989</v>
      </c>
      <c r="G473" s="835" t="s">
        <v>3014</v>
      </c>
      <c r="H473" s="835" t="s">
        <v>3015</v>
      </c>
      <c r="I473" s="849">
        <v>87.5</v>
      </c>
      <c r="J473" s="849">
        <v>36</v>
      </c>
      <c r="K473" s="850">
        <v>3150.080078125</v>
      </c>
    </row>
    <row r="474" spans="1:11" ht="14.4" customHeight="1" x14ac:dyDescent="0.3">
      <c r="A474" s="831" t="s">
        <v>575</v>
      </c>
      <c r="B474" s="832" t="s">
        <v>576</v>
      </c>
      <c r="C474" s="835" t="s">
        <v>601</v>
      </c>
      <c r="D474" s="863" t="s">
        <v>602</v>
      </c>
      <c r="E474" s="835" t="s">
        <v>2988</v>
      </c>
      <c r="F474" s="863" t="s">
        <v>2989</v>
      </c>
      <c r="G474" s="835" t="s">
        <v>3016</v>
      </c>
      <c r="H474" s="835" t="s">
        <v>3017</v>
      </c>
      <c r="I474" s="849">
        <v>513.90997314453125</v>
      </c>
      <c r="J474" s="849">
        <v>6</v>
      </c>
      <c r="K474" s="850">
        <v>3083.47998046875</v>
      </c>
    </row>
    <row r="475" spans="1:11" ht="14.4" customHeight="1" x14ac:dyDescent="0.3">
      <c r="A475" s="831" t="s">
        <v>575</v>
      </c>
      <c r="B475" s="832" t="s">
        <v>576</v>
      </c>
      <c r="C475" s="835" t="s">
        <v>601</v>
      </c>
      <c r="D475" s="863" t="s">
        <v>602</v>
      </c>
      <c r="E475" s="835" t="s">
        <v>2988</v>
      </c>
      <c r="F475" s="863" t="s">
        <v>2989</v>
      </c>
      <c r="G475" s="835" t="s">
        <v>3018</v>
      </c>
      <c r="H475" s="835" t="s">
        <v>3019</v>
      </c>
      <c r="I475" s="849">
        <v>376.48001098632812</v>
      </c>
      <c r="J475" s="849">
        <v>24</v>
      </c>
      <c r="K475" s="850">
        <v>9035.5498046875</v>
      </c>
    </row>
    <row r="476" spans="1:11" ht="14.4" customHeight="1" x14ac:dyDescent="0.3">
      <c r="A476" s="831" t="s">
        <v>575</v>
      </c>
      <c r="B476" s="832" t="s">
        <v>576</v>
      </c>
      <c r="C476" s="835" t="s">
        <v>601</v>
      </c>
      <c r="D476" s="863" t="s">
        <v>602</v>
      </c>
      <c r="E476" s="835" t="s">
        <v>2988</v>
      </c>
      <c r="F476" s="863" t="s">
        <v>2989</v>
      </c>
      <c r="G476" s="835" t="s">
        <v>3020</v>
      </c>
      <c r="H476" s="835" t="s">
        <v>3021</v>
      </c>
      <c r="I476" s="849">
        <v>330.47000122070312</v>
      </c>
      <c r="J476" s="849">
        <v>48</v>
      </c>
      <c r="K476" s="850">
        <v>15862.41015625</v>
      </c>
    </row>
    <row r="477" spans="1:11" ht="14.4" customHeight="1" x14ac:dyDescent="0.3">
      <c r="A477" s="831" t="s">
        <v>575</v>
      </c>
      <c r="B477" s="832" t="s">
        <v>576</v>
      </c>
      <c r="C477" s="835" t="s">
        <v>601</v>
      </c>
      <c r="D477" s="863" t="s">
        <v>602</v>
      </c>
      <c r="E477" s="835" t="s">
        <v>2988</v>
      </c>
      <c r="F477" s="863" t="s">
        <v>2989</v>
      </c>
      <c r="G477" s="835" t="s">
        <v>3022</v>
      </c>
      <c r="H477" s="835" t="s">
        <v>3023</v>
      </c>
      <c r="I477" s="849">
        <v>39.740001678466797</v>
      </c>
      <c r="J477" s="849">
        <v>72</v>
      </c>
      <c r="K477" s="850">
        <v>2861.199951171875</v>
      </c>
    </row>
    <row r="478" spans="1:11" ht="14.4" customHeight="1" x14ac:dyDescent="0.3">
      <c r="A478" s="831" t="s">
        <v>575</v>
      </c>
      <c r="B478" s="832" t="s">
        <v>576</v>
      </c>
      <c r="C478" s="835" t="s">
        <v>601</v>
      </c>
      <c r="D478" s="863" t="s">
        <v>602</v>
      </c>
      <c r="E478" s="835" t="s">
        <v>2988</v>
      </c>
      <c r="F478" s="863" t="s">
        <v>2989</v>
      </c>
      <c r="G478" s="835" t="s">
        <v>3024</v>
      </c>
      <c r="H478" s="835" t="s">
        <v>3025</v>
      </c>
      <c r="I478" s="849">
        <v>28.860000610351562</v>
      </c>
      <c r="J478" s="849">
        <v>72</v>
      </c>
      <c r="K478" s="850">
        <v>2078.06005859375</v>
      </c>
    </row>
    <row r="479" spans="1:11" ht="14.4" customHeight="1" x14ac:dyDescent="0.3">
      <c r="A479" s="831" t="s">
        <v>575</v>
      </c>
      <c r="B479" s="832" t="s">
        <v>576</v>
      </c>
      <c r="C479" s="835" t="s">
        <v>601</v>
      </c>
      <c r="D479" s="863" t="s">
        <v>602</v>
      </c>
      <c r="E479" s="835" t="s">
        <v>2988</v>
      </c>
      <c r="F479" s="863" t="s">
        <v>2989</v>
      </c>
      <c r="G479" s="835" t="s">
        <v>3026</v>
      </c>
      <c r="H479" s="835" t="s">
        <v>3027</v>
      </c>
      <c r="I479" s="849">
        <v>78.680000305175781</v>
      </c>
      <c r="J479" s="849">
        <v>72</v>
      </c>
      <c r="K479" s="850">
        <v>5664.68017578125</v>
      </c>
    </row>
    <row r="480" spans="1:11" ht="14.4" customHeight="1" x14ac:dyDescent="0.3">
      <c r="A480" s="831" t="s">
        <v>575</v>
      </c>
      <c r="B480" s="832" t="s">
        <v>576</v>
      </c>
      <c r="C480" s="835" t="s">
        <v>601</v>
      </c>
      <c r="D480" s="863" t="s">
        <v>602</v>
      </c>
      <c r="E480" s="835" t="s">
        <v>2988</v>
      </c>
      <c r="F480" s="863" t="s">
        <v>2989</v>
      </c>
      <c r="G480" s="835" t="s">
        <v>3028</v>
      </c>
      <c r="H480" s="835" t="s">
        <v>3029</v>
      </c>
      <c r="I480" s="849">
        <v>42.509998321533203</v>
      </c>
      <c r="J480" s="849">
        <v>72</v>
      </c>
      <c r="K480" s="850">
        <v>3060.6201171875</v>
      </c>
    </row>
    <row r="481" spans="1:11" ht="14.4" customHeight="1" x14ac:dyDescent="0.3">
      <c r="A481" s="831" t="s">
        <v>575</v>
      </c>
      <c r="B481" s="832" t="s">
        <v>576</v>
      </c>
      <c r="C481" s="835" t="s">
        <v>601</v>
      </c>
      <c r="D481" s="863" t="s">
        <v>602</v>
      </c>
      <c r="E481" s="835" t="s">
        <v>2988</v>
      </c>
      <c r="F481" s="863" t="s">
        <v>2989</v>
      </c>
      <c r="G481" s="835" t="s">
        <v>3030</v>
      </c>
      <c r="H481" s="835" t="s">
        <v>3031</v>
      </c>
      <c r="I481" s="849">
        <v>56.029998779296875</v>
      </c>
      <c r="J481" s="849">
        <v>144</v>
      </c>
      <c r="K481" s="850">
        <v>8068.85986328125</v>
      </c>
    </row>
    <row r="482" spans="1:11" ht="14.4" customHeight="1" x14ac:dyDescent="0.3">
      <c r="A482" s="831" t="s">
        <v>575</v>
      </c>
      <c r="B482" s="832" t="s">
        <v>576</v>
      </c>
      <c r="C482" s="835" t="s">
        <v>601</v>
      </c>
      <c r="D482" s="863" t="s">
        <v>602</v>
      </c>
      <c r="E482" s="835" t="s">
        <v>2988</v>
      </c>
      <c r="F482" s="863" t="s">
        <v>2989</v>
      </c>
      <c r="G482" s="835" t="s">
        <v>3032</v>
      </c>
      <c r="H482" s="835" t="s">
        <v>3033</v>
      </c>
      <c r="I482" s="849">
        <v>920.1099853515625</v>
      </c>
      <c r="J482" s="849">
        <v>6</v>
      </c>
      <c r="K482" s="850">
        <v>5520.68017578125</v>
      </c>
    </row>
    <row r="483" spans="1:11" ht="14.4" customHeight="1" x14ac:dyDescent="0.3">
      <c r="A483" s="831" t="s">
        <v>575</v>
      </c>
      <c r="B483" s="832" t="s">
        <v>576</v>
      </c>
      <c r="C483" s="835" t="s">
        <v>601</v>
      </c>
      <c r="D483" s="863" t="s">
        <v>602</v>
      </c>
      <c r="E483" s="835" t="s">
        <v>2988</v>
      </c>
      <c r="F483" s="863" t="s">
        <v>2989</v>
      </c>
      <c r="G483" s="835" t="s">
        <v>3034</v>
      </c>
      <c r="H483" s="835" t="s">
        <v>3035</v>
      </c>
      <c r="I483" s="849">
        <v>845.8499755859375</v>
      </c>
      <c r="J483" s="849">
        <v>18</v>
      </c>
      <c r="K483" s="850">
        <v>15225.23046875</v>
      </c>
    </row>
    <row r="484" spans="1:11" ht="14.4" customHeight="1" x14ac:dyDescent="0.3">
      <c r="A484" s="831" t="s">
        <v>575</v>
      </c>
      <c r="B484" s="832" t="s">
        <v>576</v>
      </c>
      <c r="C484" s="835" t="s">
        <v>601</v>
      </c>
      <c r="D484" s="863" t="s">
        <v>602</v>
      </c>
      <c r="E484" s="835" t="s">
        <v>2988</v>
      </c>
      <c r="F484" s="863" t="s">
        <v>2989</v>
      </c>
      <c r="G484" s="835" t="s">
        <v>3036</v>
      </c>
      <c r="H484" s="835" t="s">
        <v>3037</v>
      </c>
      <c r="I484" s="849">
        <v>153.47000122070312</v>
      </c>
      <c r="J484" s="849">
        <v>120</v>
      </c>
      <c r="K484" s="850">
        <v>18416.099609375</v>
      </c>
    </row>
    <row r="485" spans="1:11" ht="14.4" customHeight="1" x14ac:dyDescent="0.3">
      <c r="A485" s="831" t="s">
        <v>575</v>
      </c>
      <c r="B485" s="832" t="s">
        <v>576</v>
      </c>
      <c r="C485" s="835" t="s">
        <v>601</v>
      </c>
      <c r="D485" s="863" t="s">
        <v>602</v>
      </c>
      <c r="E485" s="835" t="s">
        <v>2988</v>
      </c>
      <c r="F485" s="863" t="s">
        <v>2989</v>
      </c>
      <c r="G485" s="835" t="s">
        <v>3038</v>
      </c>
      <c r="H485" s="835" t="s">
        <v>3039</v>
      </c>
      <c r="I485" s="849">
        <v>131.96000671386719</v>
      </c>
      <c r="J485" s="849">
        <v>120</v>
      </c>
      <c r="K485" s="850">
        <v>15835.5</v>
      </c>
    </row>
    <row r="486" spans="1:11" ht="14.4" customHeight="1" x14ac:dyDescent="0.3">
      <c r="A486" s="831" t="s">
        <v>575</v>
      </c>
      <c r="B486" s="832" t="s">
        <v>576</v>
      </c>
      <c r="C486" s="835" t="s">
        <v>601</v>
      </c>
      <c r="D486" s="863" t="s">
        <v>602</v>
      </c>
      <c r="E486" s="835" t="s">
        <v>2988</v>
      </c>
      <c r="F486" s="863" t="s">
        <v>2989</v>
      </c>
      <c r="G486" s="835" t="s">
        <v>3040</v>
      </c>
      <c r="H486" s="835" t="s">
        <v>3041</v>
      </c>
      <c r="I486" s="849">
        <v>164.22000122070312</v>
      </c>
      <c r="J486" s="849">
        <v>48</v>
      </c>
      <c r="K486" s="850">
        <v>7882.5498046875</v>
      </c>
    </row>
    <row r="487" spans="1:11" ht="14.4" customHeight="1" x14ac:dyDescent="0.3">
      <c r="A487" s="831" t="s">
        <v>575</v>
      </c>
      <c r="B487" s="832" t="s">
        <v>576</v>
      </c>
      <c r="C487" s="835" t="s">
        <v>601</v>
      </c>
      <c r="D487" s="863" t="s">
        <v>602</v>
      </c>
      <c r="E487" s="835" t="s">
        <v>2988</v>
      </c>
      <c r="F487" s="863" t="s">
        <v>2989</v>
      </c>
      <c r="G487" s="835" t="s">
        <v>3042</v>
      </c>
      <c r="H487" s="835" t="s">
        <v>3043</v>
      </c>
      <c r="I487" s="849">
        <v>134.89999389648438</v>
      </c>
      <c r="J487" s="849">
        <v>96</v>
      </c>
      <c r="K487" s="850">
        <v>12949.919921875</v>
      </c>
    </row>
    <row r="488" spans="1:11" ht="14.4" customHeight="1" x14ac:dyDescent="0.3">
      <c r="A488" s="831" t="s">
        <v>575</v>
      </c>
      <c r="B488" s="832" t="s">
        <v>576</v>
      </c>
      <c r="C488" s="835" t="s">
        <v>601</v>
      </c>
      <c r="D488" s="863" t="s">
        <v>602</v>
      </c>
      <c r="E488" s="835" t="s">
        <v>2988</v>
      </c>
      <c r="F488" s="863" t="s">
        <v>2989</v>
      </c>
      <c r="G488" s="835" t="s">
        <v>3044</v>
      </c>
      <c r="H488" s="835" t="s">
        <v>3045</v>
      </c>
      <c r="I488" s="849">
        <v>130.97999572753906</v>
      </c>
      <c r="J488" s="849">
        <v>12</v>
      </c>
      <c r="K488" s="850">
        <v>1571.760009765625</v>
      </c>
    </row>
    <row r="489" spans="1:11" ht="14.4" customHeight="1" x14ac:dyDescent="0.3">
      <c r="A489" s="831" t="s">
        <v>575</v>
      </c>
      <c r="B489" s="832" t="s">
        <v>576</v>
      </c>
      <c r="C489" s="835" t="s">
        <v>601</v>
      </c>
      <c r="D489" s="863" t="s">
        <v>602</v>
      </c>
      <c r="E489" s="835" t="s">
        <v>2988</v>
      </c>
      <c r="F489" s="863" t="s">
        <v>2989</v>
      </c>
      <c r="G489" s="835" t="s">
        <v>3046</v>
      </c>
      <c r="H489" s="835" t="s">
        <v>3047</v>
      </c>
      <c r="I489" s="849">
        <v>210.16000366210937</v>
      </c>
      <c r="J489" s="849">
        <v>48</v>
      </c>
      <c r="K489" s="850">
        <v>10087.7998046875</v>
      </c>
    </row>
    <row r="490" spans="1:11" ht="14.4" customHeight="1" x14ac:dyDescent="0.3">
      <c r="A490" s="831" t="s">
        <v>575</v>
      </c>
      <c r="B490" s="832" t="s">
        <v>576</v>
      </c>
      <c r="C490" s="835" t="s">
        <v>601</v>
      </c>
      <c r="D490" s="863" t="s">
        <v>602</v>
      </c>
      <c r="E490" s="835" t="s">
        <v>2988</v>
      </c>
      <c r="F490" s="863" t="s">
        <v>2989</v>
      </c>
      <c r="G490" s="835" t="s">
        <v>3048</v>
      </c>
      <c r="H490" s="835" t="s">
        <v>3049</v>
      </c>
      <c r="I490" s="849">
        <v>297.16000366210937</v>
      </c>
      <c r="J490" s="849">
        <v>288</v>
      </c>
      <c r="K490" s="850">
        <v>85582.078125</v>
      </c>
    </row>
    <row r="491" spans="1:11" ht="14.4" customHeight="1" x14ac:dyDescent="0.3">
      <c r="A491" s="831" t="s">
        <v>575</v>
      </c>
      <c r="B491" s="832" t="s">
        <v>576</v>
      </c>
      <c r="C491" s="835" t="s">
        <v>601</v>
      </c>
      <c r="D491" s="863" t="s">
        <v>602</v>
      </c>
      <c r="E491" s="835" t="s">
        <v>2988</v>
      </c>
      <c r="F491" s="863" t="s">
        <v>2989</v>
      </c>
      <c r="G491" s="835" t="s">
        <v>3050</v>
      </c>
      <c r="H491" s="835" t="s">
        <v>3051</v>
      </c>
      <c r="I491" s="849">
        <v>241.44000244140625</v>
      </c>
      <c r="J491" s="849">
        <v>36</v>
      </c>
      <c r="K491" s="850">
        <v>8691.9296875</v>
      </c>
    </row>
    <row r="492" spans="1:11" ht="14.4" customHeight="1" x14ac:dyDescent="0.3">
      <c r="A492" s="831" t="s">
        <v>575</v>
      </c>
      <c r="B492" s="832" t="s">
        <v>576</v>
      </c>
      <c r="C492" s="835" t="s">
        <v>601</v>
      </c>
      <c r="D492" s="863" t="s">
        <v>602</v>
      </c>
      <c r="E492" s="835" t="s">
        <v>2988</v>
      </c>
      <c r="F492" s="863" t="s">
        <v>2989</v>
      </c>
      <c r="G492" s="835" t="s">
        <v>3052</v>
      </c>
      <c r="H492" s="835" t="s">
        <v>3053</v>
      </c>
      <c r="I492" s="849">
        <v>854.45001220703125</v>
      </c>
      <c r="J492" s="849">
        <v>12</v>
      </c>
      <c r="K492" s="850">
        <v>10253.42041015625</v>
      </c>
    </row>
    <row r="493" spans="1:11" ht="14.4" customHeight="1" x14ac:dyDescent="0.3">
      <c r="A493" s="831" t="s">
        <v>575</v>
      </c>
      <c r="B493" s="832" t="s">
        <v>576</v>
      </c>
      <c r="C493" s="835" t="s">
        <v>601</v>
      </c>
      <c r="D493" s="863" t="s">
        <v>602</v>
      </c>
      <c r="E493" s="835" t="s">
        <v>2988</v>
      </c>
      <c r="F493" s="863" t="s">
        <v>2989</v>
      </c>
      <c r="G493" s="835" t="s">
        <v>3054</v>
      </c>
      <c r="H493" s="835" t="s">
        <v>3055</v>
      </c>
      <c r="I493" s="849">
        <v>587.719970703125</v>
      </c>
      <c r="J493" s="849">
        <v>24</v>
      </c>
      <c r="K493" s="850">
        <v>14105.330078125</v>
      </c>
    </row>
    <row r="494" spans="1:11" ht="14.4" customHeight="1" x14ac:dyDescent="0.3">
      <c r="A494" s="831" t="s">
        <v>575</v>
      </c>
      <c r="B494" s="832" t="s">
        <v>576</v>
      </c>
      <c r="C494" s="835" t="s">
        <v>601</v>
      </c>
      <c r="D494" s="863" t="s">
        <v>602</v>
      </c>
      <c r="E494" s="835" t="s">
        <v>2988</v>
      </c>
      <c r="F494" s="863" t="s">
        <v>2989</v>
      </c>
      <c r="G494" s="835" t="s">
        <v>3056</v>
      </c>
      <c r="H494" s="835" t="s">
        <v>3057</v>
      </c>
      <c r="I494" s="849">
        <v>191.50999450683594</v>
      </c>
      <c r="J494" s="849">
        <v>144</v>
      </c>
      <c r="K494" s="850">
        <v>27577</v>
      </c>
    </row>
    <row r="495" spans="1:11" ht="14.4" customHeight="1" x14ac:dyDescent="0.3">
      <c r="A495" s="831" t="s">
        <v>575</v>
      </c>
      <c r="B495" s="832" t="s">
        <v>576</v>
      </c>
      <c r="C495" s="835" t="s">
        <v>601</v>
      </c>
      <c r="D495" s="863" t="s">
        <v>602</v>
      </c>
      <c r="E495" s="835" t="s">
        <v>2456</v>
      </c>
      <c r="F495" s="863" t="s">
        <v>2457</v>
      </c>
      <c r="G495" s="835" t="s">
        <v>3058</v>
      </c>
      <c r="H495" s="835" t="s">
        <v>3059</v>
      </c>
      <c r="I495" s="849">
        <v>7.5100002288818359</v>
      </c>
      <c r="J495" s="849">
        <v>50</v>
      </c>
      <c r="K495" s="850">
        <v>375.70999145507812</v>
      </c>
    </row>
    <row r="496" spans="1:11" ht="14.4" customHeight="1" x14ac:dyDescent="0.3">
      <c r="A496" s="831" t="s">
        <v>575</v>
      </c>
      <c r="B496" s="832" t="s">
        <v>576</v>
      </c>
      <c r="C496" s="835" t="s">
        <v>601</v>
      </c>
      <c r="D496" s="863" t="s">
        <v>602</v>
      </c>
      <c r="E496" s="835" t="s">
        <v>2456</v>
      </c>
      <c r="F496" s="863" t="s">
        <v>2457</v>
      </c>
      <c r="G496" s="835" t="s">
        <v>2460</v>
      </c>
      <c r="H496" s="835" t="s">
        <v>2461</v>
      </c>
      <c r="I496" s="849">
        <v>0.31000000238418579</v>
      </c>
      <c r="J496" s="849">
        <v>100</v>
      </c>
      <c r="K496" s="850">
        <v>31</v>
      </c>
    </row>
    <row r="497" spans="1:11" ht="14.4" customHeight="1" x14ac:dyDescent="0.3">
      <c r="A497" s="831" t="s">
        <v>575</v>
      </c>
      <c r="B497" s="832" t="s">
        <v>576</v>
      </c>
      <c r="C497" s="835" t="s">
        <v>601</v>
      </c>
      <c r="D497" s="863" t="s">
        <v>602</v>
      </c>
      <c r="E497" s="835" t="s">
        <v>2456</v>
      </c>
      <c r="F497" s="863" t="s">
        <v>2457</v>
      </c>
      <c r="G497" s="835" t="s">
        <v>2464</v>
      </c>
      <c r="H497" s="835" t="s">
        <v>2465</v>
      </c>
      <c r="I497" s="849">
        <v>0.54000002145767212</v>
      </c>
      <c r="J497" s="849">
        <v>2800</v>
      </c>
      <c r="K497" s="850">
        <v>1512</v>
      </c>
    </row>
    <row r="498" spans="1:11" ht="14.4" customHeight="1" x14ac:dyDescent="0.3">
      <c r="A498" s="831" t="s">
        <v>575</v>
      </c>
      <c r="B498" s="832" t="s">
        <v>576</v>
      </c>
      <c r="C498" s="835" t="s">
        <v>601</v>
      </c>
      <c r="D498" s="863" t="s">
        <v>602</v>
      </c>
      <c r="E498" s="835" t="s">
        <v>2456</v>
      </c>
      <c r="F498" s="863" t="s">
        <v>2457</v>
      </c>
      <c r="G498" s="835" t="s">
        <v>3060</v>
      </c>
      <c r="H498" s="835" t="s">
        <v>3061</v>
      </c>
      <c r="I498" s="849">
        <v>0.95999997854232788</v>
      </c>
      <c r="J498" s="849">
        <v>100</v>
      </c>
      <c r="K498" s="850">
        <v>96</v>
      </c>
    </row>
    <row r="499" spans="1:11" ht="14.4" customHeight="1" x14ac:dyDescent="0.3">
      <c r="A499" s="831" t="s">
        <v>575</v>
      </c>
      <c r="B499" s="832" t="s">
        <v>576</v>
      </c>
      <c r="C499" s="835" t="s">
        <v>601</v>
      </c>
      <c r="D499" s="863" t="s">
        <v>602</v>
      </c>
      <c r="E499" s="835" t="s">
        <v>2470</v>
      </c>
      <c r="F499" s="863" t="s">
        <v>2471</v>
      </c>
      <c r="G499" s="835" t="s">
        <v>3062</v>
      </c>
      <c r="H499" s="835" t="s">
        <v>3063</v>
      </c>
      <c r="I499" s="849">
        <v>16.940000534057617</v>
      </c>
      <c r="J499" s="849">
        <v>100</v>
      </c>
      <c r="K499" s="850">
        <v>1694</v>
      </c>
    </row>
    <row r="500" spans="1:11" ht="14.4" customHeight="1" x14ac:dyDescent="0.3">
      <c r="A500" s="831" t="s">
        <v>575</v>
      </c>
      <c r="B500" s="832" t="s">
        <v>576</v>
      </c>
      <c r="C500" s="835" t="s">
        <v>601</v>
      </c>
      <c r="D500" s="863" t="s">
        <v>602</v>
      </c>
      <c r="E500" s="835" t="s">
        <v>2470</v>
      </c>
      <c r="F500" s="863" t="s">
        <v>2471</v>
      </c>
      <c r="G500" s="835" t="s">
        <v>3064</v>
      </c>
      <c r="H500" s="835" t="s">
        <v>3065</v>
      </c>
      <c r="I500" s="849">
        <v>16.940000534057617</v>
      </c>
      <c r="J500" s="849">
        <v>200</v>
      </c>
      <c r="K500" s="850">
        <v>3388</v>
      </c>
    </row>
    <row r="501" spans="1:11" ht="14.4" customHeight="1" x14ac:dyDescent="0.3">
      <c r="A501" s="831" t="s">
        <v>575</v>
      </c>
      <c r="B501" s="832" t="s">
        <v>576</v>
      </c>
      <c r="C501" s="835" t="s">
        <v>601</v>
      </c>
      <c r="D501" s="863" t="s">
        <v>602</v>
      </c>
      <c r="E501" s="835" t="s">
        <v>2470</v>
      </c>
      <c r="F501" s="863" t="s">
        <v>2471</v>
      </c>
      <c r="G501" s="835" t="s">
        <v>3066</v>
      </c>
      <c r="H501" s="835" t="s">
        <v>3067</v>
      </c>
      <c r="I501" s="849">
        <v>16.940000534057617</v>
      </c>
      <c r="J501" s="849">
        <v>50</v>
      </c>
      <c r="K501" s="850">
        <v>847</v>
      </c>
    </row>
    <row r="502" spans="1:11" ht="14.4" customHeight="1" x14ac:dyDescent="0.3">
      <c r="A502" s="831" t="s">
        <v>575</v>
      </c>
      <c r="B502" s="832" t="s">
        <v>576</v>
      </c>
      <c r="C502" s="835" t="s">
        <v>601</v>
      </c>
      <c r="D502" s="863" t="s">
        <v>602</v>
      </c>
      <c r="E502" s="835" t="s">
        <v>2470</v>
      </c>
      <c r="F502" s="863" t="s">
        <v>2471</v>
      </c>
      <c r="G502" s="835" t="s">
        <v>3068</v>
      </c>
      <c r="H502" s="835" t="s">
        <v>3069</v>
      </c>
      <c r="I502" s="849">
        <v>15.729999542236328</v>
      </c>
      <c r="J502" s="849">
        <v>100</v>
      </c>
      <c r="K502" s="850">
        <v>1573</v>
      </c>
    </row>
    <row r="503" spans="1:11" ht="14.4" customHeight="1" x14ac:dyDescent="0.3">
      <c r="A503" s="831" t="s">
        <v>575</v>
      </c>
      <c r="B503" s="832" t="s">
        <v>576</v>
      </c>
      <c r="C503" s="835" t="s">
        <v>601</v>
      </c>
      <c r="D503" s="863" t="s">
        <v>602</v>
      </c>
      <c r="E503" s="835" t="s">
        <v>2470</v>
      </c>
      <c r="F503" s="863" t="s">
        <v>2471</v>
      </c>
      <c r="G503" s="835" t="s">
        <v>3070</v>
      </c>
      <c r="H503" s="835" t="s">
        <v>3071</v>
      </c>
      <c r="I503" s="849">
        <v>15.729999542236328</v>
      </c>
      <c r="J503" s="849">
        <v>150</v>
      </c>
      <c r="K503" s="850">
        <v>2359.5</v>
      </c>
    </row>
    <row r="504" spans="1:11" ht="14.4" customHeight="1" x14ac:dyDescent="0.3">
      <c r="A504" s="831" t="s">
        <v>575</v>
      </c>
      <c r="B504" s="832" t="s">
        <v>576</v>
      </c>
      <c r="C504" s="835" t="s">
        <v>601</v>
      </c>
      <c r="D504" s="863" t="s">
        <v>602</v>
      </c>
      <c r="E504" s="835" t="s">
        <v>2470</v>
      </c>
      <c r="F504" s="863" t="s">
        <v>2471</v>
      </c>
      <c r="G504" s="835" t="s">
        <v>3072</v>
      </c>
      <c r="H504" s="835" t="s">
        <v>3073</v>
      </c>
      <c r="I504" s="849">
        <v>15.729999542236328</v>
      </c>
      <c r="J504" s="849">
        <v>150</v>
      </c>
      <c r="K504" s="850">
        <v>2359.5</v>
      </c>
    </row>
    <row r="505" spans="1:11" ht="14.4" customHeight="1" x14ac:dyDescent="0.3">
      <c r="A505" s="831" t="s">
        <v>575</v>
      </c>
      <c r="B505" s="832" t="s">
        <v>576</v>
      </c>
      <c r="C505" s="835" t="s">
        <v>601</v>
      </c>
      <c r="D505" s="863" t="s">
        <v>602</v>
      </c>
      <c r="E505" s="835" t="s">
        <v>2470</v>
      </c>
      <c r="F505" s="863" t="s">
        <v>2471</v>
      </c>
      <c r="G505" s="835" t="s">
        <v>2700</v>
      </c>
      <c r="H505" s="835" t="s">
        <v>2701</v>
      </c>
      <c r="I505" s="849">
        <v>15.729999542236328</v>
      </c>
      <c r="J505" s="849">
        <v>200</v>
      </c>
      <c r="K505" s="850">
        <v>3146</v>
      </c>
    </row>
    <row r="506" spans="1:11" ht="14.4" customHeight="1" x14ac:dyDescent="0.3">
      <c r="A506" s="831" t="s">
        <v>575</v>
      </c>
      <c r="B506" s="832" t="s">
        <v>576</v>
      </c>
      <c r="C506" s="835" t="s">
        <v>601</v>
      </c>
      <c r="D506" s="863" t="s">
        <v>602</v>
      </c>
      <c r="E506" s="835" t="s">
        <v>2470</v>
      </c>
      <c r="F506" s="863" t="s">
        <v>2471</v>
      </c>
      <c r="G506" s="835" t="s">
        <v>3074</v>
      </c>
      <c r="H506" s="835" t="s">
        <v>3075</v>
      </c>
      <c r="I506" s="849">
        <v>15.729999542236328</v>
      </c>
      <c r="J506" s="849">
        <v>100</v>
      </c>
      <c r="K506" s="850">
        <v>1573</v>
      </c>
    </row>
    <row r="507" spans="1:11" ht="14.4" customHeight="1" x14ac:dyDescent="0.3">
      <c r="A507" s="831" t="s">
        <v>575</v>
      </c>
      <c r="B507" s="832" t="s">
        <v>576</v>
      </c>
      <c r="C507" s="835" t="s">
        <v>601</v>
      </c>
      <c r="D507" s="863" t="s">
        <v>602</v>
      </c>
      <c r="E507" s="835" t="s">
        <v>2470</v>
      </c>
      <c r="F507" s="863" t="s">
        <v>2471</v>
      </c>
      <c r="G507" s="835" t="s">
        <v>2474</v>
      </c>
      <c r="H507" s="835" t="s">
        <v>2475</v>
      </c>
      <c r="I507" s="849">
        <v>0.625</v>
      </c>
      <c r="J507" s="849">
        <v>1200</v>
      </c>
      <c r="K507" s="850">
        <v>750</v>
      </c>
    </row>
    <row r="508" spans="1:11" ht="14.4" customHeight="1" x14ac:dyDescent="0.3">
      <c r="A508" s="831" t="s">
        <v>575</v>
      </c>
      <c r="B508" s="832" t="s">
        <v>576</v>
      </c>
      <c r="C508" s="835" t="s">
        <v>601</v>
      </c>
      <c r="D508" s="863" t="s">
        <v>602</v>
      </c>
      <c r="E508" s="835" t="s">
        <v>2470</v>
      </c>
      <c r="F508" s="863" t="s">
        <v>2471</v>
      </c>
      <c r="G508" s="835" t="s">
        <v>2476</v>
      </c>
      <c r="H508" s="835" t="s">
        <v>2477</v>
      </c>
      <c r="I508" s="849">
        <v>0.62999999523162842</v>
      </c>
      <c r="J508" s="849">
        <v>2400</v>
      </c>
      <c r="K508" s="850">
        <v>1512</v>
      </c>
    </row>
    <row r="509" spans="1:11" ht="14.4" customHeight="1" x14ac:dyDescent="0.3">
      <c r="A509" s="831" t="s">
        <v>575</v>
      </c>
      <c r="B509" s="832" t="s">
        <v>576</v>
      </c>
      <c r="C509" s="835" t="s">
        <v>601</v>
      </c>
      <c r="D509" s="863" t="s">
        <v>602</v>
      </c>
      <c r="E509" s="835" t="s">
        <v>2470</v>
      </c>
      <c r="F509" s="863" t="s">
        <v>2471</v>
      </c>
      <c r="G509" s="835" t="s">
        <v>2478</v>
      </c>
      <c r="H509" s="835" t="s">
        <v>2479</v>
      </c>
      <c r="I509" s="849">
        <v>0.625</v>
      </c>
      <c r="J509" s="849">
        <v>800</v>
      </c>
      <c r="K509" s="850">
        <v>500</v>
      </c>
    </row>
    <row r="510" spans="1:11" ht="14.4" customHeight="1" x14ac:dyDescent="0.3">
      <c r="A510" s="831" t="s">
        <v>575</v>
      </c>
      <c r="B510" s="832" t="s">
        <v>576</v>
      </c>
      <c r="C510" s="835" t="s">
        <v>601</v>
      </c>
      <c r="D510" s="863" t="s">
        <v>602</v>
      </c>
      <c r="E510" s="835" t="s">
        <v>2470</v>
      </c>
      <c r="F510" s="863" t="s">
        <v>2471</v>
      </c>
      <c r="G510" s="835" t="s">
        <v>3076</v>
      </c>
      <c r="H510" s="835" t="s">
        <v>3077</v>
      </c>
      <c r="I510" s="849">
        <v>0.62999999523162842</v>
      </c>
      <c r="J510" s="849">
        <v>170</v>
      </c>
      <c r="K510" s="850">
        <v>107.09999847412109</v>
      </c>
    </row>
    <row r="511" spans="1:11" ht="14.4" customHeight="1" x14ac:dyDescent="0.3">
      <c r="A511" s="831" t="s">
        <v>575</v>
      </c>
      <c r="B511" s="832" t="s">
        <v>576</v>
      </c>
      <c r="C511" s="835" t="s">
        <v>601</v>
      </c>
      <c r="D511" s="863" t="s">
        <v>602</v>
      </c>
      <c r="E511" s="835" t="s">
        <v>2702</v>
      </c>
      <c r="F511" s="863" t="s">
        <v>2703</v>
      </c>
      <c r="G511" s="835" t="s">
        <v>3078</v>
      </c>
      <c r="H511" s="835" t="s">
        <v>3079</v>
      </c>
      <c r="I511" s="849">
        <v>298.8699951171875</v>
      </c>
      <c r="J511" s="849">
        <v>1</v>
      </c>
      <c r="K511" s="850">
        <v>298.8699951171875</v>
      </c>
    </row>
    <row r="512" spans="1:11" ht="14.4" customHeight="1" x14ac:dyDescent="0.3">
      <c r="A512" s="831" t="s">
        <v>575</v>
      </c>
      <c r="B512" s="832" t="s">
        <v>576</v>
      </c>
      <c r="C512" s="835" t="s">
        <v>601</v>
      </c>
      <c r="D512" s="863" t="s">
        <v>602</v>
      </c>
      <c r="E512" s="835" t="s">
        <v>2702</v>
      </c>
      <c r="F512" s="863" t="s">
        <v>2703</v>
      </c>
      <c r="G512" s="835" t="s">
        <v>3080</v>
      </c>
      <c r="H512" s="835" t="s">
        <v>3081</v>
      </c>
      <c r="I512" s="849">
        <v>499.73001098632812</v>
      </c>
      <c r="J512" s="849">
        <v>1</v>
      </c>
      <c r="K512" s="850">
        <v>499.73001098632812</v>
      </c>
    </row>
    <row r="513" spans="1:11" ht="14.4" customHeight="1" x14ac:dyDescent="0.3">
      <c r="A513" s="831" t="s">
        <v>575</v>
      </c>
      <c r="B513" s="832" t="s">
        <v>576</v>
      </c>
      <c r="C513" s="835" t="s">
        <v>601</v>
      </c>
      <c r="D513" s="863" t="s">
        <v>602</v>
      </c>
      <c r="E513" s="835" t="s">
        <v>2702</v>
      </c>
      <c r="F513" s="863" t="s">
        <v>2703</v>
      </c>
      <c r="G513" s="835" t="s">
        <v>3082</v>
      </c>
      <c r="H513" s="835" t="s">
        <v>3083</v>
      </c>
      <c r="I513" s="849">
        <v>39930</v>
      </c>
      <c r="J513" s="849">
        <v>1</v>
      </c>
      <c r="K513" s="850">
        <v>39930</v>
      </c>
    </row>
    <row r="514" spans="1:11" ht="14.4" customHeight="1" x14ac:dyDescent="0.3">
      <c r="A514" s="831" t="s">
        <v>575</v>
      </c>
      <c r="B514" s="832" t="s">
        <v>576</v>
      </c>
      <c r="C514" s="835" t="s">
        <v>601</v>
      </c>
      <c r="D514" s="863" t="s">
        <v>602</v>
      </c>
      <c r="E514" s="835" t="s">
        <v>2702</v>
      </c>
      <c r="F514" s="863" t="s">
        <v>2703</v>
      </c>
      <c r="G514" s="835" t="s">
        <v>3084</v>
      </c>
      <c r="H514" s="835" t="s">
        <v>3085</v>
      </c>
      <c r="I514" s="849">
        <v>110.52999877929687</v>
      </c>
      <c r="J514" s="849">
        <v>75</v>
      </c>
      <c r="K514" s="850">
        <v>8289.75</v>
      </c>
    </row>
    <row r="515" spans="1:11" ht="14.4" customHeight="1" x14ac:dyDescent="0.3">
      <c r="A515" s="831" t="s">
        <v>575</v>
      </c>
      <c r="B515" s="832" t="s">
        <v>576</v>
      </c>
      <c r="C515" s="835" t="s">
        <v>601</v>
      </c>
      <c r="D515" s="863" t="s">
        <v>602</v>
      </c>
      <c r="E515" s="835" t="s">
        <v>2702</v>
      </c>
      <c r="F515" s="863" t="s">
        <v>2703</v>
      </c>
      <c r="G515" s="835" t="s">
        <v>3086</v>
      </c>
      <c r="H515" s="835" t="s">
        <v>3087</v>
      </c>
      <c r="I515" s="849">
        <v>1285.02001953125</v>
      </c>
      <c r="J515" s="849">
        <v>35</v>
      </c>
      <c r="K515" s="850">
        <v>44975.701171875</v>
      </c>
    </row>
    <row r="516" spans="1:11" ht="14.4" customHeight="1" x14ac:dyDescent="0.3">
      <c r="A516" s="831" t="s">
        <v>575</v>
      </c>
      <c r="B516" s="832" t="s">
        <v>576</v>
      </c>
      <c r="C516" s="835" t="s">
        <v>601</v>
      </c>
      <c r="D516" s="863" t="s">
        <v>602</v>
      </c>
      <c r="E516" s="835" t="s">
        <v>2702</v>
      </c>
      <c r="F516" s="863" t="s">
        <v>2703</v>
      </c>
      <c r="G516" s="835" t="s">
        <v>3088</v>
      </c>
      <c r="H516" s="835" t="s">
        <v>3089</v>
      </c>
      <c r="I516" s="849">
        <v>414.54998779296875</v>
      </c>
      <c r="J516" s="849">
        <v>10</v>
      </c>
      <c r="K516" s="850">
        <v>4145.4599609375</v>
      </c>
    </row>
    <row r="517" spans="1:11" ht="14.4" customHeight="1" x14ac:dyDescent="0.3">
      <c r="A517" s="831" t="s">
        <v>575</v>
      </c>
      <c r="B517" s="832" t="s">
        <v>576</v>
      </c>
      <c r="C517" s="835" t="s">
        <v>601</v>
      </c>
      <c r="D517" s="863" t="s">
        <v>602</v>
      </c>
      <c r="E517" s="835" t="s">
        <v>2702</v>
      </c>
      <c r="F517" s="863" t="s">
        <v>2703</v>
      </c>
      <c r="G517" s="835" t="s">
        <v>3090</v>
      </c>
      <c r="H517" s="835" t="s">
        <v>3091</v>
      </c>
      <c r="I517" s="849">
        <v>1188</v>
      </c>
      <c r="J517" s="849">
        <v>80</v>
      </c>
      <c r="K517" s="850">
        <v>95040.1796875</v>
      </c>
    </row>
    <row r="518" spans="1:11" ht="14.4" customHeight="1" x14ac:dyDescent="0.3">
      <c r="A518" s="831" t="s">
        <v>575</v>
      </c>
      <c r="B518" s="832" t="s">
        <v>576</v>
      </c>
      <c r="C518" s="835" t="s">
        <v>601</v>
      </c>
      <c r="D518" s="863" t="s">
        <v>602</v>
      </c>
      <c r="E518" s="835" t="s">
        <v>2702</v>
      </c>
      <c r="F518" s="863" t="s">
        <v>2703</v>
      </c>
      <c r="G518" s="835" t="s">
        <v>3092</v>
      </c>
      <c r="H518" s="835" t="s">
        <v>3093</v>
      </c>
      <c r="I518" s="849">
        <v>1962.6199951171875</v>
      </c>
      <c r="J518" s="849">
        <v>1</v>
      </c>
      <c r="K518" s="850">
        <v>1962.6199951171875</v>
      </c>
    </row>
    <row r="519" spans="1:11" ht="14.4" customHeight="1" x14ac:dyDescent="0.3">
      <c r="A519" s="831" t="s">
        <v>575</v>
      </c>
      <c r="B519" s="832" t="s">
        <v>576</v>
      </c>
      <c r="C519" s="835" t="s">
        <v>601</v>
      </c>
      <c r="D519" s="863" t="s">
        <v>602</v>
      </c>
      <c r="E519" s="835" t="s">
        <v>2702</v>
      </c>
      <c r="F519" s="863" t="s">
        <v>2703</v>
      </c>
      <c r="G519" s="835" t="s">
        <v>3094</v>
      </c>
      <c r="H519" s="835" t="s">
        <v>3095</v>
      </c>
      <c r="I519" s="849">
        <v>106.48000335693359</v>
      </c>
      <c r="J519" s="849">
        <v>25</v>
      </c>
      <c r="K519" s="850">
        <v>2662</v>
      </c>
    </row>
    <row r="520" spans="1:11" ht="14.4" customHeight="1" x14ac:dyDescent="0.3">
      <c r="A520" s="831" t="s">
        <v>575</v>
      </c>
      <c r="B520" s="832" t="s">
        <v>576</v>
      </c>
      <c r="C520" s="835" t="s">
        <v>601</v>
      </c>
      <c r="D520" s="863" t="s">
        <v>602</v>
      </c>
      <c r="E520" s="835" t="s">
        <v>2702</v>
      </c>
      <c r="F520" s="863" t="s">
        <v>2703</v>
      </c>
      <c r="G520" s="835" t="s">
        <v>3096</v>
      </c>
      <c r="H520" s="835" t="s">
        <v>3097</v>
      </c>
      <c r="I520" s="849">
        <v>39697.91015625</v>
      </c>
      <c r="J520" s="849">
        <v>5</v>
      </c>
      <c r="K520" s="850">
        <v>198489.55078125</v>
      </c>
    </row>
    <row r="521" spans="1:11" ht="14.4" customHeight="1" x14ac:dyDescent="0.3">
      <c r="A521" s="831" t="s">
        <v>575</v>
      </c>
      <c r="B521" s="832" t="s">
        <v>576</v>
      </c>
      <c r="C521" s="835" t="s">
        <v>601</v>
      </c>
      <c r="D521" s="863" t="s">
        <v>602</v>
      </c>
      <c r="E521" s="835" t="s">
        <v>2702</v>
      </c>
      <c r="F521" s="863" t="s">
        <v>2703</v>
      </c>
      <c r="G521" s="835" t="s">
        <v>3098</v>
      </c>
      <c r="H521" s="835" t="s">
        <v>3099</v>
      </c>
      <c r="I521" s="849">
        <v>4600</v>
      </c>
      <c r="J521" s="849">
        <v>20</v>
      </c>
      <c r="K521" s="850">
        <v>92000</v>
      </c>
    </row>
    <row r="522" spans="1:11" ht="14.4" customHeight="1" x14ac:dyDescent="0.3">
      <c r="A522" s="831" t="s">
        <v>575</v>
      </c>
      <c r="B522" s="832" t="s">
        <v>576</v>
      </c>
      <c r="C522" s="835" t="s">
        <v>601</v>
      </c>
      <c r="D522" s="863" t="s">
        <v>602</v>
      </c>
      <c r="E522" s="835" t="s">
        <v>2702</v>
      </c>
      <c r="F522" s="863" t="s">
        <v>2703</v>
      </c>
      <c r="G522" s="835" t="s">
        <v>3100</v>
      </c>
      <c r="H522" s="835" t="s">
        <v>3101</v>
      </c>
      <c r="I522" s="849">
        <v>18952.9609375</v>
      </c>
      <c r="J522" s="849">
        <v>4</v>
      </c>
      <c r="K522" s="850">
        <v>75811.8203125</v>
      </c>
    </row>
    <row r="523" spans="1:11" ht="14.4" customHeight="1" x14ac:dyDescent="0.3">
      <c r="A523" s="831" t="s">
        <v>575</v>
      </c>
      <c r="B523" s="832" t="s">
        <v>576</v>
      </c>
      <c r="C523" s="835" t="s">
        <v>601</v>
      </c>
      <c r="D523" s="863" t="s">
        <v>602</v>
      </c>
      <c r="E523" s="835" t="s">
        <v>2702</v>
      </c>
      <c r="F523" s="863" t="s">
        <v>2703</v>
      </c>
      <c r="G523" s="835" t="s">
        <v>3102</v>
      </c>
      <c r="H523" s="835" t="s">
        <v>3103</v>
      </c>
      <c r="I523" s="849">
        <v>1169.300048828125</v>
      </c>
      <c r="J523" s="849">
        <v>5</v>
      </c>
      <c r="K523" s="850">
        <v>5846.47998046875</v>
      </c>
    </row>
    <row r="524" spans="1:11" ht="14.4" customHeight="1" x14ac:dyDescent="0.3">
      <c r="A524" s="831" t="s">
        <v>575</v>
      </c>
      <c r="B524" s="832" t="s">
        <v>576</v>
      </c>
      <c r="C524" s="835" t="s">
        <v>601</v>
      </c>
      <c r="D524" s="863" t="s">
        <v>602</v>
      </c>
      <c r="E524" s="835" t="s">
        <v>2702</v>
      </c>
      <c r="F524" s="863" t="s">
        <v>2703</v>
      </c>
      <c r="G524" s="835" t="s">
        <v>3104</v>
      </c>
      <c r="H524" s="835" t="s">
        <v>3105</v>
      </c>
      <c r="I524" s="849">
        <v>1169.300048828125</v>
      </c>
      <c r="J524" s="849">
        <v>15</v>
      </c>
      <c r="K524" s="850">
        <v>17539.4296875</v>
      </c>
    </row>
    <row r="525" spans="1:11" ht="14.4" customHeight="1" x14ac:dyDescent="0.3">
      <c r="A525" s="831" t="s">
        <v>575</v>
      </c>
      <c r="B525" s="832" t="s">
        <v>576</v>
      </c>
      <c r="C525" s="835" t="s">
        <v>601</v>
      </c>
      <c r="D525" s="863" t="s">
        <v>602</v>
      </c>
      <c r="E525" s="835" t="s">
        <v>2702</v>
      </c>
      <c r="F525" s="863" t="s">
        <v>2703</v>
      </c>
      <c r="G525" s="835" t="s">
        <v>3106</v>
      </c>
      <c r="H525" s="835" t="s">
        <v>3107</v>
      </c>
      <c r="I525" s="849">
        <v>293126.9375</v>
      </c>
      <c r="J525" s="849">
        <v>1</v>
      </c>
      <c r="K525" s="850">
        <v>293126.9375</v>
      </c>
    </row>
    <row r="526" spans="1:11" ht="14.4" customHeight="1" x14ac:dyDescent="0.3">
      <c r="A526" s="831" t="s">
        <v>575</v>
      </c>
      <c r="B526" s="832" t="s">
        <v>576</v>
      </c>
      <c r="C526" s="835" t="s">
        <v>601</v>
      </c>
      <c r="D526" s="863" t="s">
        <v>602</v>
      </c>
      <c r="E526" s="835" t="s">
        <v>2480</v>
      </c>
      <c r="F526" s="863" t="s">
        <v>2481</v>
      </c>
      <c r="G526" s="835" t="s">
        <v>2482</v>
      </c>
      <c r="H526" s="835" t="s">
        <v>2483</v>
      </c>
      <c r="I526" s="849">
        <v>23.469999313354492</v>
      </c>
      <c r="J526" s="849">
        <v>60</v>
      </c>
      <c r="K526" s="850">
        <v>1408.2999877929687</v>
      </c>
    </row>
    <row r="527" spans="1:11" ht="14.4" customHeight="1" x14ac:dyDescent="0.3">
      <c r="A527" s="831" t="s">
        <v>575</v>
      </c>
      <c r="B527" s="832" t="s">
        <v>576</v>
      </c>
      <c r="C527" s="835" t="s">
        <v>601</v>
      </c>
      <c r="D527" s="863" t="s">
        <v>602</v>
      </c>
      <c r="E527" s="835" t="s">
        <v>2480</v>
      </c>
      <c r="F527" s="863" t="s">
        <v>2481</v>
      </c>
      <c r="G527" s="835" t="s">
        <v>3108</v>
      </c>
      <c r="H527" s="835" t="s">
        <v>3109</v>
      </c>
      <c r="I527" s="849">
        <v>15.810000419616699</v>
      </c>
      <c r="J527" s="849">
        <v>100</v>
      </c>
      <c r="K527" s="850">
        <v>1580.8699951171875</v>
      </c>
    </row>
    <row r="528" spans="1:11" ht="14.4" customHeight="1" x14ac:dyDescent="0.3">
      <c r="A528" s="831" t="s">
        <v>575</v>
      </c>
      <c r="B528" s="832" t="s">
        <v>576</v>
      </c>
      <c r="C528" s="835" t="s">
        <v>601</v>
      </c>
      <c r="D528" s="863" t="s">
        <v>602</v>
      </c>
      <c r="E528" s="835" t="s">
        <v>2480</v>
      </c>
      <c r="F528" s="863" t="s">
        <v>2481</v>
      </c>
      <c r="G528" s="835" t="s">
        <v>3110</v>
      </c>
      <c r="H528" s="835" t="s">
        <v>3111</v>
      </c>
      <c r="I528" s="849">
        <v>11.130000114440918</v>
      </c>
      <c r="J528" s="849">
        <v>50</v>
      </c>
      <c r="K528" s="850">
        <v>556.5999755859375</v>
      </c>
    </row>
    <row r="529" spans="1:11" ht="14.4" customHeight="1" x14ac:dyDescent="0.3">
      <c r="A529" s="831" t="s">
        <v>575</v>
      </c>
      <c r="B529" s="832" t="s">
        <v>576</v>
      </c>
      <c r="C529" s="835" t="s">
        <v>601</v>
      </c>
      <c r="D529" s="863" t="s">
        <v>602</v>
      </c>
      <c r="E529" s="835" t="s">
        <v>2480</v>
      </c>
      <c r="F529" s="863" t="s">
        <v>2481</v>
      </c>
      <c r="G529" s="835" t="s">
        <v>2716</v>
      </c>
      <c r="H529" s="835" t="s">
        <v>2717</v>
      </c>
      <c r="I529" s="849">
        <v>15.399999618530273</v>
      </c>
      <c r="J529" s="849">
        <v>50</v>
      </c>
      <c r="K529" s="850">
        <v>769.9000244140625</v>
      </c>
    </row>
    <row r="530" spans="1:11" ht="14.4" customHeight="1" x14ac:dyDescent="0.3">
      <c r="A530" s="831" t="s">
        <v>575</v>
      </c>
      <c r="B530" s="832" t="s">
        <v>576</v>
      </c>
      <c r="C530" s="835" t="s">
        <v>601</v>
      </c>
      <c r="D530" s="863" t="s">
        <v>602</v>
      </c>
      <c r="E530" s="835" t="s">
        <v>2480</v>
      </c>
      <c r="F530" s="863" t="s">
        <v>2481</v>
      </c>
      <c r="G530" s="835" t="s">
        <v>2484</v>
      </c>
      <c r="H530" s="835" t="s">
        <v>2485</v>
      </c>
      <c r="I530" s="849">
        <v>41.770000457763672</v>
      </c>
      <c r="J530" s="849">
        <v>50</v>
      </c>
      <c r="K530" s="850">
        <v>2088.5</v>
      </c>
    </row>
    <row r="531" spans="1:11" ht="14.4" customHeight="1" x14ac:dyDescent="0.3">
      <c r="A531" s="831" t="s">
        <v>575</v>
      </c>
      <c r="B531" s="832" t="s">
        <v>576</v>
      </c>
      <c r="C531" s="835" t="s">
        <v>601</v>
      </c>
      <c r="D531" s="863" t="s">
        <v>602</v>
      </c>
      <c r="E531" s="835" t="s">
        <v>2480</v>
      </c>
      <c r="F531" s="863" t="s">
        <v>2481</v>
      </c>
      <c r="G531" s="835" t="s">
        <v>3112</v>
      </c>
      <c r="H531" s="835" t="s">
        <v>3113</v>
      </c>
      <c r="I531" s="849">
        <v>119.98999786376953</v>
      </c>
      <c r="J531" s="849">
        <v>20</v>
      </c>
      <c r="K531" s="850">
        <v>2399.8701171875</v>
      </c>
    </row>
    <row r="532" spans="1:11" ht="14.4" customHeight="1" x14ac:dyDescent="0.3">
      <c r="A532" s="831" t="s">
        <v>575</v>
      </c>
      <c r="B532" s="832" t="s">
        <v>576</v>
      </c>
      <c r="C532" s="835" t="s">
        <v>601</v>
      </c>
      <c r="D532" s="863" t="s">
        <v>602</v>
      </c>
      <c r="E532" s="835" t="s">
        <v>2480</v>
      </c>
      <c r="F532" s="863" t="s">
        <v>2481</v>
      </c>
      <c r="G532" s="835" t="s">
        <v>3114</v>
      </c>
      <c r="H532" s="835" t="s">
        <v>3115</v>
      </c>
      <c r="I532" s="849">
        <v>149.99000549316406</v>
      </c>
      <c r="J532" s="849">
        <v>80</v>
      </c>
      <c r="K532" s="850">
        <v>11999.3203125</v>
      </c>
    </row>
    <row r="533" spans="1:11" ht="14.4" customHeight="1" x14ac:dyDescent="0.3">
      <c r="A533" s="831" t="s">
        <v>575</v>
      </c>
      <c r="B533" s="832" t="s">
        <v>576</v>
      </c>
      <c r="C533" s="835" t="s">
        <v>601</v>
      </c>
      <c r="D533" s="863" t="s">
        <v>602</v>
      </c>
      <c r="E533" s="835" t="s">
        <v>2480</v>
      </c>
      <c r="F533" s="863" t="s">
        <v>2481</v>
      </c>
      <c r="G533" s="835" t="s">
        <v>2486</v>
      </c>
      <c r="H533" s="835" t="s">
        <v>2487</v>
      </c>
      <c r="I533" s="849">
        <v>273.45999145507812</v>
      </c>
      <c r="J533" s="849">
        <v>10</v>
      </c>
      <c r="K533" s="850">
        <v>2734.60009765625</v>
      </c>
    </row>
    <row r="534" spans="1:11" ht="14.4" customHeight="1" x14ac:dyDescent="0.3">
      <c r="A534" s="831" t="s">
        <v>575</v>
      </c>
      <c r="B534" s="832" t="s">
        <v>576</v>
      </c>
      <c r="C534" s="835" t="s">
        <v>601</v>
      </c>
      <c r="D534" s="863" t="s">
        <v>602</v>
      </c>
      <c r="E534" s="835" t="s">
        <v>2480</v>
      </c>
      <c r="F534" s="863" t="s">
        <v>2481</v>
      </c>
      <c r="G534" s="835" t="s">
        <v>2488</v>
      </c>
      <c r="H534" s="835" t="s">
        <v>2489</v>
      </c>
      <c r="I534" s="849">
        <v>695.75</v>
      </c>
      <c r="J534" s="849">
        <v>104</v>
      </c>
      <c r="K534" s="850">
        <v>72358</v>
      </c>
    </row>
    <row r="535" spans="1:11" ht="14.4" customHeight="1" x14ac:dyDescent="0.3">
      <c r="A535" s="831" t="s">
        <v>575</v>
      </c>
      <c r="B535" s="832" t="s">
        <v>576</v>
      </c>
      <c r="C535" s="835" t="s">
        <v>601</v>
      </c>
      <c r="D535" s="863" t="s">
        <v>602</v>
      </c>
      <c r="E535" s="835" t="s">
        <v>3116</v>
      </c>
      <c r="F535" s="863" t="s">
        <v>3117</v>
      </c>
      <c r="G535" s="835" t="s">
        <v>3118</v>
      </c>
      <c r="H535" s="835" t="s">
        <v>3119</v>
      </c>
      <c r="I535" s="849">
        <v>1225</v>
      </c>
      <c r="J535" s="849">
        <v>5</v>
      </c>
      <c r="K535" s="850">
        <v>12251.25</v>
      </c>
    </row>
    <row r="536" spans="1:11" ht="14.4" customHeight="1" x14ac:dyDescent="0.3">
      <c r="A536" s="831" t="s">
        <v>575</v>
      </c>
      <c r="B536" s="832" t="s">
        <v>576</v>
      </c>
      <c r="C536" s="835" t="s">
        <v>2285</v>
      </c>
      <c r="D536" s="863" t="s">
        <v>2286</v>
      </c>
      <c r="E536" s="835" t="s">
        <v>2296</v>
      </c>
      <c r="F536" s="863" t="s">
        <v>2297</v>
      </c>
      <c r="G536" s="835" t="s">
        <v>2304</v>
      </c>
      <c r="H536" s="835" t="s">
        <v>2305</v>
      </c>
      <c r="I536" s="849">
        <v>1.2899999618530273</v>
      </c>
      <c r="J536" s="849">
        <v>300</v>
      </c>
      <c r="K536" s="850">
        <v>387</v>
      </c>
    </row>
    <row r="537" spans="1:11" ht="14.4" customHeight="1" x14ac:dyDescent="0.3">
      <c r="A537" s="831" t="s">
        <v>575</v>
      </c>
      <c r="B537" s="832" t="s">
        <v>576</v>
      </c>
      <c r="C537" s="835" t="s">
        <v>2285</v>
      </c>
      <c r="D537" s="863" t="s">
        <v>2286</v>
      </c>
      <c r="E537" s="835" t="s">
        <v>2296</v>
      </c>
      <c r="F537" s="863" t="s">
        <v>2297</v>
      </c>
      <c r="G537" s="835" t="s">
        <v>2306</v>
      </c>
      <c r="H537" s="835" t="s">
        <v>2307</v>
      </c>
      <c r="I537" s="849">
        <v>0.4699999988079071</v>
      </c>
      <c r="J537" s="849">
        <v>200</v>
      </c>
      <c r="K537" s="850">
        <v>94</v>
      </c>
    </row>
    <row r="538" spans="1:11" ht="14.4" customHeight="1" x14ac:dyDescent="0.3">
      <c r="A538" s="831" t="s">
        <v>575</v>
      </c>
      <c r="B538" s="832" t="s">
        <v>576</v>
      </c>
      <c r="C538" s="835" t="s">
        <v>2285</v>
      </c>
      <c r="D538" s="863" t="s">
        <v>2286</v>
      </c>
      <c r="E538" s="835" t="s">
        <v>2296</v>
      </c>
      <c r="F538" s="863" t="s">
        <v>2297</v>
      </c>
      <c r="G538" s="835" t="s">
        <v>3120</v>
      </c>
      <c r="H538" s="835" t="s">
        <v>3121</v>
      </c>
      <c r="I538" s="849">
        <v>2.6600000858306885</v>
      </c>
      <c r="J538" s="849">
        <v>280</v>
      </c>
      <c r="K538" s="850">
        <v>745.67999267578125</v>
      </c>
    </row>
    <row r="539" spans="1:11" ht="14.4" customHeight="1" x14ac:dyDescent="0.3">
      <c r="A539" s="831" t="s">
        <v>575</v>
      </c>
      <c r="B539" s="832" t="s">
        <v>576</v>
      </c>
      <c r="C539" s="835" t="s">
        <v>2285</v>
      </c>
      <c r="D539" s="863" t="s">
        <v>2286</v>
      </c>
      <c r="E539" s="835" t="s">
        <v>2296</v>
      </c>
      <c r="F539" s="863" t="s">
        <v>2297</v>
      </c>
      <c r="G539" s="835" t="s">
        <v>2492</v>
      </c>
      <c r="H539" s="835" t="s">
        <v>2493</v>
      </c>
      <c r="I539" s="849">
        <v>139.16999816894531</v>
      </c>
      <c r="J539" s="849">
        <v>1</v>
      </c>
      <c r="K539" s="850">
        <v>139.16999816894531</v>
      </c>
    </row>
    <row r="540" spans="1:11" ht="14.4" customHeight="1" x14ac:dyDescent="0.3">
      <c r="A540" s="831" t="s">
        <v>575</v>
      </c>
      <c r="B540" s="832" t="s">
        <v>576</v>
      </c>
      <c r="C540" s="835" t="s">
        <v>2285</v>
      </c>
      <c r="D540" s="863" t="s">
        <v>2286</v>
      </c>
      <c r="E540" s="835" t="s">
        <v>2296</v>
      </c>
      <c r="F540" s="863" t="s">
        <v>2297</v>
      </c>
      <c r="G540" s="835" t="s">
        <v>3122</v>
      </c>
      <c r="H540" s="835" t="s">
        <v>3123</v>
      </c>
      <c r="I540" s="849">
        <v>13.739999771118164</v>
      </c>
      <c r="J540" s="849">
        <v>100</v>
      </c>
      <c r="K540" s="850">
        <v>1374.47998046875</v>
      </c>
    </row>
    <row r="541" spans="1:11" ht="14.4" customHeight="1" x14ac:dyDescent="0.3">
      <c r="A541" s="831" t="s">
        <v>575</v>
      </c>
      <c r="B541" s="832" t="s">
        <v>576</v>
      </c>
      <c r="C541" s="835" t="s">
        <v>2285</v>
      </c>
      <c r="D541" s="863" t="s">
        <v>2286</v>
      </c>
      <c r="E541" s="835" t="s">
        <v>2296</v>
      </c>
      <c r="F541" s="863" t="s">
        <v>2297</v>
      </c>
      <c r="G541" s="835" t="s">
        <v>2544</v>
      </c>
      <c r="H541" s="835" t="s">
        <v>2545</v>
      </c>
      <c r="I541" s="849">
        <v>227.24000549316406</v>
      </c>
      <c r="J541" s="849">
        <v>25</v>
      </c>
      <c r="K541" s="850">
        <v>5681</v>
      </c>
    </row>
    <row r="542" spans="1:11" ht="14.4" customHeight="1" x14ac:dyDescent="0.3">
      <c r="A542" s="831" t="s">
        <v>575</v>
      </c>
      <c r="B542" s="832" t="s">
        <v>576</v>
      </c>
      <c r="C542" s="835" t="s">
        <v>2285</v>
      </c>
      <c r="D542" s="863" t="s">
        <v>2286</v>
      </c>
      <c r="E542" s="835" t="s">
        <v>2296</v>
      </c>
      <c r="F542" s="863" t="s">
        <v>2297</v>
      </c>
      <c r="G542" s="835" t="s">
        <v>2352</v>
      </c>
      <c r="H542" s="835" t="s">
        <v>2353</v>
      </c>
      <c r="I542" s="849">
        <v>0.67000001668930054</v>
      </c>
      <c r="J542" s="849">
        <v>200</v>
      </c>
      <c r="K542" s="850">
        <v>134</v>
      </c>
    </row>
    <row r="543" spans="1:11" ht="14.4" customHeight="1" x14ac:dyDescent="0.3">
      <c r="A543" s="831" t="s">
        <v>575</v>
      </c>
      <c r="B543" s="832" t="s">
        <v>576</v>
      </c>
      <c r="C543" s="835" t="s">
        <v>2285</v>
      </c>
      <c r="D543" s="863" t="s">
        <v>2286</v>
      </c>
      <c r="E543" s="835" t="s">
        <v>2360</v>
      </c>
      <c r="F543" s="863" t="s">
        <v>2361</v>
      </c>
      <c r="G543" s="835" t="s">
        <v>2392</v>
      </c>
      <c r="H543" s="835" t="s">
        <v>2393</v>
      </c>
      <c r="I543" s="849">
        <v>9.4800000190734863</v>
      </c>
      <c r="J543" s="849">
        <v>150</v>
      </c>
      <c r="K543" s="850">
        <v>1420</v>
      </c>
    </row>
    <row r="544" spans="1:11" ht="14.4" customHeight="1" x14ac:dyDescent="0.3">
      <c r="A544" s="831" t="s">
        <v>575</v>
      </c>
      <c r="B544" s="832" t="s">
        <v>576</v>
      </c>
      <c r="C544" s="835" t="s">
        <v>2285</v>
      </c>
      <c r="D544" s="863" t="s">
        <v>2286</v>
      </c>
      <c r="E544" s="835" t="s">
        <v>2360</v>
      </c>
      <c r="F544" s="863" t="s">
        <v>2361</v>
      </c>
      <c r="G544" s="835" t="s">
        <v>3124</v>
      </c>
      <c r="H544" s="835" t="s">
        <v>3125</v>
      </c>
      <c r="I544" s="849">
        <v>34.5</v>
      </c>
      <c r="J544" s="849">
        <v>54</v>
      </c>
      <c r="K544" s="850">
        <v>1863</v>
      </c>
    </row>
    <row r="545" spans="1:11" ht="14.4" customHeight="1" x14ac:dyDescent="0.3">
      <c r="A545" s="831" t="s">
        <v>575</v>
      </c>
      <c r="B545" s="832" t="s">
        <v>576</v>
      </c>
      <c r="C545" s="835" t="s">
        <v>2285</v>
      </c>
      <c r="D545" s="863" t="s">
        <v>2286</v>
      </c>
      <c r="E545" s="835" t="s">
        <v>2470</v>
      </c>
      <c r="F545" s="863" t="s">
        <v>2471</v>
      </c>
      <c r="G545" s="835" t="s">
        <v>3126</v>
      </c>
      <c r="H545" s="835" t="s">
        <v>3127</v>
      </c>
      <c r="I545" s="849">
        <v>7.0199999809265137</v>
      </c>
      <c r="J545" s="849">
        <v>150</v>
      </c>
      <c r="K545" s="850">
        <v>1053</v>
      </c>
    </row>
    <row r="546" spans="1:11" ht="14.4" customHeight="1" x14ac:dyDescent="0.3">
      <c r="A546" s="831" t="s">
        <v>575</v>
      </c>
      <c r="B546" s="832" t="s">
        <v>576</v>
      </c>
      <c r="C546" s="835" t="s">
        <v>2285</v>
      </c>
      <c r="D546" s="863" t="s">
        <v>2286</v>
      </c>
      <c r="E546" s="835" t="s">
        <v>2470</v>
      </c>
      <c r="F546" s="863" t="s">
        <v>2471</v>
      </c>
      <c r="G546" s="835" t="s">
        <v>2472</v>
      </c>
      <c r="H546" s="835" t="s">
        <v>2473</v>
      </c>
      <c r="I546" s="849">
        <v>7.0199999809265137</v>
      </c>
      <c r="J546" s="849">
        <v>100</v>
      </c>
      <c r="K546" s="850">
        <v>702</v>
      </c>
    </row>
    <row r="547" spans="1:11" ht="14.4" customHeight="1" x14ac:dyDescent="0.3">
      <c r="A547" s="831" t="s">
        <v>575</v>
      </c>
      <c r="B547" s="832" t="s">
        <v>576</v>
      </c>
      <c r="C547" s="835" t="s">
        <v>2285</v>
      </c>
      <c r="D547" s="863" t="s">
        <v>2286</v>
      </c>
      <c r="E547" s="835" t="s">
        <v>2470</v>
      </c>
      <c r="F547" s="863" t="s">
        <v>2471</v>
      </c>
      <c r="G547" s="835" t="s">
        <v>2502</v>
      </c>
      <c r="H547" s="835" t="s">
        <v>2503</v>
      </c>
      <c r="I547" s="849">
        <v>7.0199999809265137</v>
      </c>
      <c r="J547" s="849">
        <v>50</v>
      </c>
      <c r="K547" s="850">
        <v>351</v>
      </c>
    </row>
    <row r="548" spans="1:11" ht="14.4" customHeight="1" x14ac:dyDescent="0.3">
      <c r="A548" s="831" t="s">
        <v>575</v>
      </c>
      <c r="B548" s="832" t="s">
        <v>576</v>
      </c>
      <c r="C548" s="835" t="s">
        <v>2285</v>
      </c>
      <c r="D548" s="863" t="s">
        <v>2286</v>
      </c>
      <c r="E548" s="835" t="s">
        <v>3128</v>
      </c>
      <c r="F548" s="863" t="s">
        <v>3129</v>
      </c>
      <c r="G548" s="835" t="s">
        <v>3130</v>
      </c>
      <c r="H548" s="835" t="s">
        <v>3131</v>
      </c>
      <c r="I548" s="849">
        <v>93.150001525878906</v>
      </c>
      <c r="J548" s="849">
        <v>368</v>
      </c>
      <c r="K548" s="850">
        <v>34279.200439453125</v>
      </c>
    </row>
    <row r="549" spans="1:11" ht="14.4" customHeight="1" x14ac:dyDescent="0.3">
      <c r="A549" s="831" t="s">
        <v>575</v>
      </c>
      <c r="B549" s="832" t="s">
        <v>576</v>
      </c>
      <c r="C549" s="835" t="s">
        <v>2285</v>
      </c>
      <c r="D549" s="863" t="s">
        <v>2286</v>
      </c>
      <c r="E549" s="835" t="s">
        <v>3128</v>
      </c>
      <c r="F549" s="863" t="s">
        <v>3129</v>
      </c>
      <c r="G549" s="835" t="s">
        <v>3132</v>
      </c>
      <c r="H549" s="835" t="s">
        <v>3133</v>
      </c>
      <c r="I549" s="849">
        <v>1550</v>
      </c>
      <c r="J549" s="849">
        <v>75</v>
      </c>
      <c r="K549" s="850">
        <v>116249.84375</v>
      </c>
    </row>
    <row r="550" spans="1:11" ht="14.4" customHeight="1" x14ac:dyDescent="0.3">
      <c r="A550" s="831" t="s">
        <v>575</v>
      </c>
      <c r="B550" s="832" t="s">
        <v>576</v>
      </c>
      <c r="C550" s="835" t="s">
        <v>2285</v>
      </c>
      <c r="D550" s="863" t="s">
        <v>2286</v>
      </c>
      <c r="E550" s="835" t="s">
        <v>3128</v>
      </c>
      <c r="F550" s="863" t="s">
        <v>3129</v>
      </c>
      <c r="G550" s="835" t="s">
        <v>3134</v>
      </c>
      <c r="H550" s="835" t="s">
        <v>3135</v>
      </c>
      <c r="I550" s="849">
        <v>2250.4566243489585</v>
      </c>
      <c r="J550" s="849">
        <v>12</v>
      </c>
      <c r="K550" s="850">
        <v>27005.49951171875</v>
      </c>
    </row>
    <row r="551" spans="1:11" ht="14.4" customHeight="1" x14ac:dyDescent="0.3">
      <c r="A551" s="831" t="s">
        <v>575</v>
      </c>
      <c r="B551" s="832" t="s">
        <v>576</v>
      </c>
      <c r="C551" s="835" t="s">
        <v>2285</v>
      </c>
      <c r="D551" s="863" t="s">
        <v>2286</v>
      </c>
      <c r="E551" s="835" t="s">
        <v>3128</v>
      </c>
      <c r="F551" s="863" t="s">
        <v>3129</v>
      </c>
      <c r="G551" s="835" t="s">
        <v>3136</v>
      </c>
      <c r="H551" s="835" t="s">
        <v>3137</v>
      </c>
      <c r="I551" s="849">
        <v>3593.800048828125</v>
      </c>
      <c r="J551" s="849">
        <v>5</v>
      </c>
      <c r="K551" s="850">
        <v>17969</v>
      </c>
    </row>
    <row r="552" spans="1:11" ht="14.4" customHeight="1" x14ac:dyDescent="0.3">
      <c r="A552" s="831" t="s">
        <v>575</v>
      </c>
      <c r="B552" s="832" t="s">
        <v>576</v>
      </c>
      <c r="C552" s="835" t="s">
        <v>2285</v>
      </c>
      <c r="D552" s="863" t="s">
        <v>2286</v>
      </c>
      <c r="E552" s="835" t="s">
        <v>3128</v>
      </c>
      <c r="F552" s="863" t="s">
        <v>3129</v>
      </c>
      <c r="G552" s="835" t="s">
        <v>3138</v>
      </c>
      <c r="H552" s="835" t="s">
        <v>3139</v>
      </c>
      <c r="I552" s="849">
        <v>3782.889892578125</v>
      </c>
      <c r="J552" s="849">
        <v>5</v>
      </c>
      <c r="K552" s="850">
        <v>18914.44921875</v>
      </c>
    </row>
    <row r="553" spans="1:11" ht="14.4" customHeight="1" x14ac:dyDescent="0.3">
      <c r="A553" s="831" t="s">
        <v>575</v>
      </c>
      <c r="B553" s="832" t="s">
        <v>576</v>
      </c>
      <c r="C553" s="835" t="s">
        <v>2285</v>
      </c>
      <c r="D553" s="863" t="s">
        <v>2286</v>
      </c>
      <c r="E553" s="835" t="s">
        <v>3128</v>
      </c>
      <c r="F553" s="863" t="s">
        <v>3129</v>
      </c>
      <c r="G553" s="835" t="s">
        <v>3140</v>
      </c>
      <c r="H553" s="835" t="s">
        <v>3141</v>
      </c>
      <c r="I553" s="849">
        <v>303.55500793457031</v>
      </c>
      <c r="J553" s="849">
        <v>33</v>
      </c>
      <c r="K553" s="850">
        <v>10017.27001953125</v>
      </c>
    </row>
    <row r="554" spans="1:11" ht="14.4" customHeight="1" thickBot="1" x14ac:dyDescent="0.35">
      <c r="A554" s="839" t="s">
        <v>575</v>
      </c>
      <c r="B554" s="840" t="s">
        <v>576</v>
      </c>
      <c r="C554" s="843" t="s">
        <v>2285</v>
      </c>
      <c r="D554" s="864" t="s">
        <v>2286</v>
      </c>
      <c r="E554" s="843" t="s">
        <v>3128</v>
      </c>
      <c r="F554" s="864" t="s">
        <v>3129</v>
      </c>
      <c r="G554" s="843" t="s">
        <v>3142</v>
      </c>
      <c r="H554" s="843" t="s">
        <v>3143</v>
      </c>
      <c r="I554" s="851">
        <v>479.69667561848956</v>
      </c>
      <c r="J554" s="851">
        <v>50</v>
      </c>
      <c r="K554" s="852">
        <v>23984.7705078125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" thickBot="1" x14ac:dyDescent="0.35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2" customHeight="1" x14ac:dyDescent="0.3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" thickBot="1" x14ac:dyDescent="0.35">
      <c r="A6" s="582" t="s">
        <v>223</v>
      </c>
      <c r="B6" s="583"/>
      <c r="C6" s="493">
        <f ca="1">SUM(Tabulka[01 uv_sk])/2</f>
        <v>95.25</v>
      </c>
      <c r="D6" s="491"/>
      <c r="E6" s="491"/>
      <c r="F6" s="490"/>
      <c r="G6" s="492">
        <f ca="1">SUM(Tabulka[05 h_vram])/2</f>
        <v>27611.629999999997</v>
      </c>
      <c r="H6" s="491">
        <f ca="1">SUM(Tabulka[06 h_naduv])/2</f>
        <v>2633</v>
      </c>
      <c r="I6" s="491">
        <f ca="1">SUM(Tabulka[07 h_nadzk])/2</f>
        <v>424.75</v>
      </c>
      <c r="J6" s="490">
        <f ca="1">SUM(Tabulka[08 h_oon])/2</f>
        <v>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47200</v>
      </c>
      <c r="N6" s="491">
        <f ca="1">SUM(Tabulka[12 m_oc])/2</f>
        <v>47200</v>
      </c>
      <c r="O6" s="490">
        <f ca="1">SUM(Tabulka[13 m_sk])/2</f>
        <v>11678379</v>
      </c>
      <c r="P6" s="489">
        <f ca="1">SUM(Tabulka[14_vzsk])/2</f>
        <v>86217</v>
      </c>
      <c r="Q6" s="489">
        <f ca="1">SUM(Tabulka[15_vzpl])/2</f>
        <v>0</v>
      </c>
      <c r="R6" s="488">
        <f ca="1">IF(Q6=0,0,P6/Q6)</f>
        <v>0</v>
      </c>
      <c r="S6" s="487">
        <f ca="1">Q6-P6</f>
        <v>-86217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6604.7999999999993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1237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4928708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56439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471" t="str">
        <f ca="1">IF(Tabulka[[#This Row],[15_vzpl]]=0,"",Tabulka[[#This Row],[14_vzsk]]/Tabulka[[#This Row],[15_vzpl]])</f>
        <v/>
      </c>
      <c r="S8" s="470">
        <f ca="1">IF(Tabulka[[#This Row],[15_vzpl]]-Tabulka[[#This Row],[14_vzsk]]=0,"",Tabulka[[#This Row],[15_vzpl]]-Tabulka[[#This Row],[14_vzsk]])</f>
        <v>-56439</v>
      </c>
    </row>
    <row r="9" spans="1:19" x14ac:dyDescent="0.3">
      <c r="A9" s="469">
        <v>99</v>
      </c>
      <c r="B9" s="468" t="s">
        <v>3151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56439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471" t="str">
        <f ca="1">IF(Tabulka[[#This Row],[15_vzpl]]=0,"",Tabulka[[#This Row],[14_vzsk]]/Tabulka[[#This Row],[15_vzpl]])</f>
        <v/>
      </c>
      <c r="S9" s="470">
        <f ca="1">IF(Tabulka[[#This Row],[15_vzpl]]-Tabulka[[#This Row],[14_vzsk]]=0,"",Tabulka[[#This Row],[15_vzpl]]-Tabulka[[#This Row],[14_vzsk]])</f>
        <v>-56439</v>
      </c>
    </row>
    <row r="10" spans="1:19" x14ac:dyDescent="0.3">
      <c r="A10" s="469">
        <v>100</v>
      </c>
      <c r="B10" s="468" t="s">
        <v>3152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784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211.5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418950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3153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5820.7999999999993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1025.5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4509758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3145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30.25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124915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3">
      <c r="A13" s="469">
        <v>526</v>
      </c>
      <c r="B13" s="468" t="s">
        <v>3154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30.25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124915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 t="s">
        <v>3146</v>
      </c>
      <c r="B14" s="468"/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71.25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20048.830000000002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1365.75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351.75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47200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47200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6499824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29778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>
        <f ca="1">IF(Tabulka[[#This Row],[15_vzpl]]-Tabulka[[#This Row],[14_vzsk]]=0,"",Tabulka[[#This Row],[15_vzpl]]-Tabulka[[#This Row],[14_vzsk]])</f>
        <v>-29778</v>
      </c>
    </row>
    <row r="15" spans="1:19" x14ac:dyDescent="0.3">
      <c r="A15" s="469">
        <v>303</v>
      </c>
      <c r="B15" s="468" t="s">
        <v>3155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14.75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4267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204.25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116.5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1147818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29778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>
        <f ca="1">IF(Tabulka[[#This Row],[15_vzpl]]-Tabulka[[#This Row],[14_vzsk]]=0,"",Tabulka[[#This Row],[15_vzpl]]-Tabulka[[#This Row],[14_vzsk]])</f>
        <v>-29778</v>
      </c>
    </row>
    <row r="16" spans="1:19" x14ac:dyDescent="0.3">
      <c r="A16" s="469">
        <v>304</v>
      </c>
      <c r="B16" s="468" t="s">
        <v>3156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26.5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7631.92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677.25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201.25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13108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13108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2790284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305</v>
      </c>
      <c r="B17" s="468" t="s">
        <v>3157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4973.5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21264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21264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1858976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424</v>
      </c>
      <c r="B18" s="468" t="s">
        <v>3158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4.75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992.67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289545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636</v>
      </c>
      <c r="B19" s="468" t="s">
        <v>3159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118288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642</v>
      </c>
      <c r="B20" s="468" t="s">
        <v>3160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5.75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1589.74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66.25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7228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7228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294913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 t="s">
        <v>3147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648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124932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>
        <v>30</v>
      </c>
      <c r="B22" s="468" t="s">
        <v>3161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648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124932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301</v>
      </c>
    </row>
    <row r="24" spans="1:19" x14ac:dyDescent="0.3">
      <c r="A24" s="222" t="s">
        <v>201</v>
      </c>
    </row>
    <row r="25" spans="1:19" x14ac:dyDescent="0.3">
      <c r="A25" s="223" t="s">
        <v>271</v>
      </c>
    </row>
    <row r="26" spans="1:19" x14ac:dyDescent="0.3">
      <c r="A26" s="461" t="s">
        <v>270</v>
      </c>
    </row>
    <row r="27" spans="1:19" x14ac:dyDescent="0.3">
      <c r="A27" s="374" t="s">
        <v>233</v>
      </c>
    </row>
    <row r="28" spans="1:19" x14ac:dyDescent="0.3">
      <c r="A28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29495.125999207019</v>
      </c>
      <c r="D4" s="280">
        <f ca="1">IF(ISERROR(VLOOKUP("Náklady celkem",INDIRECT("HI!$A:$G"),5,0)),0,VLOOKUP("Náklady celkem",INDIRECT("HI!$A:$G"),5,0))</f>
        <v>32575.917410000005</v>
      </c>
      <c r="E4" s="281">
        <f ca="1">IF(C4=0,0,D4/C4)</f>
        <v>1.1044508645555817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1802.5000503540039</v>
      </c>
      <c r="D7" s="288">
        <f>IF(ISERROR(HI!E5),"",HI!E5)</f>
        <v>2383.2019700000005</v>
      </c>
      <c r="E7" s="285">
        <f t="shared" ref="E7:E15" si="0">IF(C7=0,0,D7/C7)</f>
        <v>1.3221647175721016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0.99336151296735842</v>
      </c>
      <c r="E8" s="285">
        <f t="shared" si="0"/>
        <v>1.1037350144081759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0.20361757105943151</v>
      </c>
      <c r="E9" s="285">
        <f>IF(C9=0,0,D9/C9)</f>
        <v>0.67872523686477171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0.55325503062797021</v>
      </c>
      <c r="E11" s="285">
        <f t="shared" si="0"/>
        <v>0.92209171771328369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0.89738053324499656</v>
      </c>
      <c r="E12" s="285">
        <f t="shared" si="0"/>
        <v>1.1217256665562456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6245.3333098754883</v>
      </c>
      <c r="D15" s="288">
        <f>IF(ISERROR(HI!E6),"",HI!E6)</f>
        <v>8592.1315699999996</v>
      </c>
      <c r="E15" s="285">
        <f t="shared" si="0"/>
        <v>1.3757682966918059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16262.021889526368</v>
      </c>
      <c r="D16" s="284">
        <f ca="1">IF(ISERROR(VLOOKUP("Osobní náklady (Kč) *",INDIRECT("HI!$A:$G"),5,0)),0,VLOOKUP("Osobní náklady (Kč) *",INDIRECT("HI!$A:$G"),5,0))</f>
        <v>15890.678670000001</v>
      </c>
      <c r="E16" s="285">
        <f ca="1">IF(C16=0,0,D16/C16)</f>
        <v>0.9771650030943857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27306.682320000007</v>
      </c>
      <c r="D18" s="303">
        <f ca="1">IF(ISERROR(VLOOKUP("Výnosy celkem",INDIRECT("HI!$A:$G"),5,0)),0,VLOOKUP("Výnosy celkem",INDIRECT("HI!$A:$G"),5,0))</f>
        <v>28852.806620000003</v>
      </c>
      <c r="E18" s="304">
        <f t="shared" ref="E18:E31" ca="1" si="1">IF(C18=0,0,D18/C18)</f>
        <v>1.0566207304820616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296.33231999999992</v>
      </c>
      <c r="D19" s="284">
        <f ca="1">IF(ISERROR(VLOOKUP("Ambulance *",INDIRECT("HI!$A:$G"),5,0)),0,VLOOKUP("Ambulance *",INDIRECT("HI!$A:$G"),5,0))</f>
        <v>275.25661999999994</v>
      </c>
      <c r="E19" s="285">
        <f t="shared" ca="1" si="1"/>
        <v>0.92887815949336883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0.92887815949336872</v>
      </c>
      <c r="E20" s="285">
        <f t="shared" si="1"/>
        <v>0.92887815949336872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1.1988582005024584</v>
      </c>
      <c r="E21" s="285">
        <f t="shared" si="1"/>
        <v>1.1988582005024584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1.1520955179621752</v>
      </c>
      <c r="E23" s="285">
        <f t="shared" si="1"/>
        <v>1.3554064917202062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27010.350000000006</v>
      </c>
      <c r="D24" s="284">
        <f ca="1">IF(ISERROR(VLOOKUP("Hospitalizace *",INDIRECT("HI!$A:$G"),5,0)),0,VLOOKUP("Hospitalizace *",INDIRECT("HI!$A:$G"),5,0))</f>
        <v>28577.550000000003</v>
      </c>
      <c r="E24" s="285">
        <f ca="1">IF(C24=0,0,D24/C24)</f>
        <v>1.0580222026001143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1.0580222026001143</v>
      </c>
      <c r="E25" s="285">
        <f t="shared" si="1"/>
        <v>1.0580222026001143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1.0967633113885107</v>
      </c>
      <c r="E26" s="285">
        <f t="shared" si="1"/>
        <v>1.0967633113885107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0.9826086956521739</v>
      </c>
      <c r="E29" s="285">
        <f t="shared" si="1"/>
        <v>1.034324942791762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0.90028694404591103</v>
      </c>
      <c r="E30" s="285">
        <f t="shared" si="1"/>
        <v>0.90028694404591103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1.130607223387001</v>
      </c>
      <c r="E31" s="285">
        <f t="shared" si="1"/>
        <v>1.1901128667231591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3150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21</v>
      </c>
      <c r="F4" s="498"/>
      <c r="G4" s="498"/>
      <c r="H4" s="498"/>
      <c r="I4" s="498">
        <v>3675.2</v>
      </c>
      <c r="J4" s="498">
        <v>634.5</v>
      </c>
      <c r="K4" s="498">
        <v>32.5</v>
      </c>
      <c r="L4" s="498"/>
      <c r="M4" s="498"/>
      <c r="N4" s="498"/>
      <c r="O4" s="498"/>
      <c r="P4" s="498"/>
      <c r="Q4" s="498">
        <v>2485332</v>
      </c>
      <c r="R4" s="498">
        <v>41530</v>
      </c>
      <c r="S4" s="498"/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R5">
        <v>41530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3</v>
      </c>
      <c r="I6">
        <v>512</v>
      </c>
      <c r="J6">
        <v>107</v>
      </c>
      <c r="Q6">
        <v>205997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18</v>
      </c>
      <c r="I7">
        <v>3163.2</v>
      </c>
      <c r="J7">
        <v>527.5</v>
      </c>
      <c r="K7">
        <v>32.5</v>
      </c>
      <c r="Q7">
        <v>2279335</v>
      </c>
    </row>
    <row r="8" spans="1:19" x14ac:dyDescent="0.3">
      <c r="A8" s="505" t="s">
        <v>215</v>
      </c>
      <c r="B8" s="504">
        <v>5</v>
      </c>
      <c r="C8">
        <v>1</v>
      </c>
      <c r="D8" t="s">
        <v>3145</v>
      </c>
      <c r="E8">
        <v>1</v>
      </c>
      <c r="I8">
        <v>162.75</v>
      </c>
      <c r="J8">
        <v>20</v>
      </c>
      <c r="Q8">
        <v>65776</v>
      </c>
    </row>
    <row r="9" spans="1:19" x14ac:dyDescent="0.3">
      <c r="A9" s="503" t="s">
        <v>216</v>
      </c>
      <c r="B9" s="502">
        <v>6</v>
      </c>
      <c r="C9">
        <v>1</v>
      </c>
      <c r="D9">
        <v>526</v>
      </c>
      <c r="E9">
        <v>1</v>
      </c>
      <c r="I9">
        <v>162.75</v>
      </c>
      <c r="J9">
        <v>20</v>
      </c>
      <c r="Q9">
        <v>65776</v>
      </c>
    </row>
    <row r="10" spans="1:19" x14ac:dyDescent="0.3">
      <c r="A10" s="505" t="s">
        <v>217</v>
      </c>
      <c r="B10" s="504">
        <v>7</v>
      </c>
      <c r="C10">
        <v>1</v>
      </c>
      <c r="D10" t="s">
        <v>3146</v>
      </c>
      <c r="E10">
        <v>69.25</v>
      </c>
      <c r="I10">
        <v>11031.55</v>
      </c>
      <c r="J10">
        <v>408.75</v>
      </c>
      <c r="K10">
        <v>95.75</v>
      </c>
      <c r="O10">
        <v>11500</v>
      </c>
      <c r="P10">
        <v>11500</v>
      </c>
      <c r="Q10">
        <v>3167410</v>
      </c>
      <c r="R10">
        <v>29178</v>
      </c>
    </row>
    <row r="11" spans="1:19" x14ac:dyDescent="0.3">
      <c r="A11" s="503" t="s">
        <v>218</v>
      </c>
      <c r="B11" s="502">
        <v>8</v>
      </c>
      <c r="C11">
        <v>1</v>
      </c>
      <c r="D11">
        <v>303</v>
      </c>
      <c r="E11">
        <v>15.25</v>
      </c>
      <c r="I11">
        <v>2495.5</v>
      </c>
      <c r="J11">
        <v>27.5</v>
      </c>
      <c r="K11">
        <v>38.75</v>
      </c>
      <c r="O11">
        <v>750</v>
      </c>
      <c r="P11">
        <v>750</v>
      </c>
      <c r="Q11">
        <v>596771</v>
      </c>
      <c r="R11">
        <v>29178</v>
      </c>
    </row>
    <row r="12" spans="1:19" x14ac:dyDescent="0.3">
      <c r="A12" s="505" t="s">
        <v>219</v>
      </c>
      <c r="B12" s="504">
        <v>9</v>
      </c>
      <c r="C12">
        <v>1</v>
      </c>
      <c r="D12">
        <v>304</v>
      </c>
      <c r="E12">
        <v>26</v>
      </c>
      <c r="I12">
        <v>4123.3999999999996</v>
      </c>
      <c r="J12">
        <v>218.75</v>
      </c>
      <c r="K12">
        <v>57</v>
      </c>
      <c r="Q12">
        <v>1350196</v>
      </c>
    </row>
    <row r="13" spans="1:19" x14ac:dyDescent="0.3">
      <c r="A13" s="503" t="s">
        <v>220</v>
      </c>
      <c r="B13" s="502">
        <v>10</v>
      </c>
      <c r="C13">
        <v>1</v>
      </c>
      <c r="D13">
        <v>305</v>
      </c>
      <c r="E13">
        <v>17</v>
      </c>
      <c r="I13">
        <v>2712</v>
      </c>
      <c r="J13">
        <v>128</v>
      </c>
      <c r="O13">
        <v>10750</v>
      </c>
      <c r="P13">
        <v>10750</v>
      </c>
      <c r="Q13">
        <v>893828</v>
      </c>
    </row>
    <row r="14" spans="1:19" x14ac:dyDescent="0.3">
      <c r="A14" s="505" t="s">
        <v>221</v>
      </c>
      <c r="B14" s="504">
        <v>11</v>
      </c>
      <c r="C14">
        <v>1</v>
      </c>
      <c r="D14">
        <v>424</v>
      </c>
      <c r="E14">
        <v>3.25</v>
      </c>
      <c r="I14">
        <v>505.15</v>
      </c>
      <c r="Q14">
        <v>115605</v>
      </c>
    </row>
    <row r="15" spans="1:19" x14ac:dyDescent="0.3">
      <c r="A15" s="503" t="s">
        <v>222</v>
      </c>
      <c r="B15" s="502">
        <v>12</v>
      </c>
      <c r="C15">
        <v>1</v>
      </c>
      <c r="D15">
        <v>636</v>
      </c>
      <c r="E15">
        <v>2</v>
      </c>
      <c r="I15">
        <v>325.5</v>
      </c>
      <c r="Q15">
        <v>60176</v>
      </c>
    </row>
    <row r="16" spans="1:19" x14ac:dyDescent="0.3">
      <c r="A16" s="501" t="s">
        <v>210</v>
      </c>
      <c r="B16" s="500">
        <v>2019</v>
      </c>
      <c r="C16">
        <v>1</v>
      </c>
      <c r="D16">
        <v>642</v>
      </c>
      <c r="E16">
        <v>5.75</v>
      </c>
      <c r="I16">
        <v>870</v>
      </c>
      <c r="J16">
        <v>34.5</v>
      </c>
      <c r="Q16">
        <v>150834</v>
      </c>
    </row>
    <row r="17" spans="3:18" x14ac:dyDescent="0.3">
      <c r="C17">
        <v>1</v>
      </c>
      <c r="D17" t="s">
        <v>3147</v>
      </c>
      <c r="E17">
        <v>2</v>
      </c>
      <c r="I17">
        <v>344</v>
      </c>
      <c r="Q17">
        <v>62736</v>
      </c>
    </row>
    <row r="18" spans="3:18" x14ac:dyDescent="0.3">
      <c r="C18">
        <v>1</v>
      </c>
      <c r="D18">
        <v>30</v>
      </c>
      <c r="E18">
        <v>2</v>
      </c>
      <c r="I18">
        <v>344</v>
      </c>
      <c r="Q18">
        <v>62736</v>
      </c>
    </row>
    <row r="19" spans="3:18" x14ac:dyDescent="0.3">
      <c r="C19" t="s">
        <v>3148</v>
      </c>
      <c r="E19">
        <v>93.25</v>
      </c>
      <c r="I19">
        <v>15213.499999999998</v>
      </c>
      <c r="J19">
        <v>1063.25</v>
      </c>
      <c r="K19">
        <v>128.25</v>
      </c>
      <c r="O19">
        <v>11500</v>
      </c>
      <c r="P19">
        <v>11500</v>
      </c>
      <c r="Q19">
        <v>5781254</v>
      </c>
      <c r="R19">
        <v>70708</v>
      </c>
    </row>
    <row r="20" spans="3:18" x14ac:dyDescent="0.3">
      <c r="C20">
        <v>2</v>
      </c>
      <c r="D20" t="s">
        <v>272</v>
      </c>
      <c r="E20">
        <v>21</v>
      </c>
      <c r="I20">
        <v>2929.6</v>
      </c>
      <c r="J20">
        <v>602.5</v>
      </c>
      <c r="K20">
        <v>40.5</v>
      </c>
      <c r="Q20">
        <v>2443376</v>
      </c>
      <c r="R20">
        <v>14909</v>
      </c>
    </row>
    <row r="21" spans="3:18" x14ac:dyDescent="0.3">
      <c r="C21">
        <v>2</v>
      </c>
      <c r="D21">
        <v>99</v>
      </c>
      <c r="R21">
        <v>14909</v>
      </c>
    </row>
    <row r="22" spans="3:18" x14ac:dyDescent="0.3">
      <c r="C22">
        <v>2</v>
      </c>
      <c r="D22">
        <v>100</v>
      </c>
      <c r="E22">
        <v>3</v>
      </c>
      <c r="I22">
        <v>272</v>
      </c>
      <c r="J22">
        <v>104.5</v>
      </c>
      <c r="Q22">
        <v>212953</v>
      </c>
    </row>
    <row r="23" spans="3:18" x14ac:dyDescent="0.3">
      <c r="C23">
        <v>2</v>
      </c>
      <c r="D23">
        <v>101</v>
      </c>
      <c r="E23">
        <v>18</v>
      </c>
      <c r="I23">
        <v>2657.6</v>
      </c>
      <c r="J23">
        <v>498</v>
      </c>
      <c r="K23">
        <v>40.5</v>
      </c>
      <c r="Q23">
        <v>2230423</v>
      </c>
    </row>
    <row r="24" spans="3:18" x14ac:dyDescent="0.3">
      <c r="C24">
        <v>2</v>
      </c>
      <c r="D24" t="s">
        <v>3145</v>
      </c>
      <c r="E24">
        <v>1</v>
      </c>
      <c r="I24">
        <v>147.25</v>
      </c>
      <c r="J24">
        <v>10.25</v>
      </c>
      <c r="Q24">
        <v>59139</v>
      </c>
    </row>
    <row r="25" spans="3:18" x14ac:dyDescent="0.3">
      <c r="C25">
        <v>2</v>
      </c>
      <c r="D25">
        <v>526</v>
      </c>
      <c r="E25">
        <v>1</v>
      </c>
      <c r="I25">
        <v>147.25</v>
      </c>
      <c r="J25">
        <v>10.25</v>
      </c>
      <c r="Q25">
        <v>59139</v>
      </c>
    </row>
    <row r="26" spans="3:18" x14ac:dyDescent="0.3">
      <c r="C26">
        <v>2</v>
      </c>
      <c r="D26" t="s">
        <v>3146</v>
      </c>
      <c r="E26">
        <v>73.25</v>
      </c>
      <c r="I26">
        <v>9017.2800000000007</v>
      </c>
      <c r="J26">
        <v>957</v>
      </c>
      <c r="K26">
        <v>256</v>
      </c>
      <c r="O26">
        <v>35700</v>
      </c>
      <c r="P26">
        <v>35700</v>
      </c>
      <c r="Q26">
        <v>3332414</v>
      </c>
      <c r="R26">
        <v>600</v>
      </c>
    </row>
    <row r="27" spans="3:18" x14ac:dyDescent="0.3">
      <c r="C27">
        <v>2</v>
      </c>
      <c r="D27">
        <v>303</v>
      </c>
      <c r="E27">
        <v>14.25</v>
      </c>
      <c r="I27">
        <v>1771.5</v>
      </c>
      <c r="J27">
        <v>176.75</v>
      </c>
      <c r="K27">
        <v>77.75</v>
      </c>
      <c r="O27">
        <v>4850</v>
      </c>
      <c r="P27">
        <v>4850</v>
      </c>
      <c r="Q27">
        <v>551047</v>
      </c>
      <c r="R27">
        <v>600</v>
      </c>
    </row>
    <row r="28" spans="3:18" x14ac:dyDescent="0.3">
      <c r="C28">
        <v>2</v>
      </c>
      <c r="D28">
        <v>304</v>
      </c>
      <c r="E28">
        <v>27</v>
      </c>
      <c r="I28">
        <v>3508.52</v>
      </c>
      <c r="J28">
        <v>458.5</v>
      </c>
      <c r="K28">
        <v>144.25</v>
      </c>
      <c r="O28">
        <v>13108</v>
      </c>
      <c r="P28">
        <v>13108</v>
      </c>
      <c r="Q28">
        <v>1440088</v>
      </c>
    </row>
    <row r="29" spans="3:18" x14ac:dyDescent="0.3">
      <c r="C29">
        <v>2</v>
      </c>
      <c r="D29">
        <v>305</v>
      </c>
      <c r="E29">
        <v>18</v>
      </c>
      <c r="I29">
        <v>2261.5</v>
      </c>
      <c r="J29">
        <v>290</v>
      </c>
      <c r="K29">
        <v>34</v>
      </c>
      <c r="O29">
        <v>10514</v>
      </c>
      <c r="P29">
        <v>10514</v>
      </c>
      <c r="Q29">
        <v>965148</v>
      </c>
    </row>
    <row r="30" spans="3:18" x14ac:dyDescent="0.3">
      <c r="C30">
        <v>2</v>
      </c>
      <c r="D30">
        <v>424</v>
      </c>
      <c r="E30">
        <v>6.25</v>
      </c>
      <c r="I30">
        <v>487.52</v>
      </c>
      <c r="Q30">
        <v>173940</v>
      </c>
    </row>
    <row r="31" spans="3:18" x14ac:dyDescent="0.3">
      <c r="C31">
        <v>2</v>
      </c>
      <c r="D31">
        <v>636</v>
      </c>
      <c r="E31">
        <v>2</v>
      </c>
      <c r="I31">
        <v>268.5</v>
      </c>
      <c r="Q31">
        <v>58112</v>
      </c>
    </row>
    <row r="32" spans="3:18" x14ac:dyDescent="0.3">
      <c r="C32">
        <v>2</v>
      </c>
      <c r="D32">
        <v>642</v>
      </c>
      <c r="E32">
        <v>5.75</v>
      </c>
      <c r="I32">
        <v>719.74</v>
      </c>
      <c r="J32">
        <v>31.75</v>
      </c>
      <c r="O32">
        <v>7228</v>
      </c>
      <c r="P32">
        <v>7228</v>
      </c>
      <c r="Q32">
        <v>144079</v>
      </c>
    </row>
    <row r="33" spans="3:18" x14ac:dyDescent="0.3">
      <c r="C33">
        <v>2</v>
      </c>
      <c r="D33" t="s">
        <v>3147</v>
      </c>
      <c r="E33">
        <v>2</v>
      </c>
      <c r="I33">
        <v>304</v>
      </c>
      <c r="Q33">
        <v>62196</v>
      </c>
    </row>
    <row r="34" spans="3:18" x14ac:dyDescent="0.3">
      <c r="C34">
        <v>2</v>
      </c>
      <c r="D34">
        <v>30</v>
      </c>
      <c r="E34">
        <v>2</v>
      </c>
      <c r="I34">
        <v>304</v>
      </c>
      <c r="Q34">
        <v>62196</v>
      </c>
    </row>
    <row r="35" spans="3:18" x14ac:dyDescent="0.3">
      <c r="C35" t="s">
        <v>3149</v>
      </c>
      <c r="E35">
        <v>97.25</v>
      </c>
      <c r="I35">
        <v>12398.130000000001</v>
      </c>
      <c r="J35">
        <v>1569.75</v>
      </c>
      <c r="K35">
        <v>296.5</v>
      </c>
      <c r="O35">
        <v>35700</v>
      </c>
      <c r="P35">
        <v>35700</v>
      </c>
      <c r="Q35">
        <v>5897125</v>
      </c>
      <c r="R35">
        <v>15509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3166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229598.98</v>
      </c>
      <c r="C3" s="344">
        <f t="shared" ref="C3:Z3" si="0">SUBTOTAL(9,C6:C1048576)</f>
        <v>0</v>
      </c>
      <c r="D3" s="344"/>
      <c r="E3" s="344">
        <f>SUBTOTAL(9,E6:E1048576)/4</f>
        <v>296332.31999999995</v>
      </c>
      <c r="F3" s="344"/>
      <c r="G3" s="344">
        <f t="shared" si="0"/>
        <v>8.3537178909136234</v>
      </c>
      <c r="H3" s="344">
        <f>SUBTOTAL(9,H6:H1048576)/4</f>
        <v>275256.61999999994</v>
      </c>
      <c r="I3" s="347">
        <f>IF(B3&lt;&gt;0,H3/B3,"")</f>
        <v>1.1988582005024584</v>
      </c>
      <c r="J3" s="345">
        <f>IF(E3&lt;&gt;0,H3/E3,"")</f>
        <v>0.92887815949336872</v>
      </c>
      <c r="K3" s="346">
        <f t="shared" si="0"/>
        <v>0</v>
      </c>
      <c r="L3" s="346"/>
      <c r="M3" s="344">
        <f t="shared" si="0"/>
        <v>0</v>
      </c>
      <c r="N3" s="344">
        <f t="shared" si="0"/>
        <v>0</v>
      </c>
      <c r="O3" s="344"/>
      <c r="P3" s="344">
        <f t="shared" si="0"/>
        <v>0</v>
      </c>
      <c r="Q3" s="344">
        <f t="shared" si="0"/>
        <v>118740.31999999998</v>
      </c>
      <c r="R3" s="347" t="str">
        <f>IF(K3&lt;&gt;0,Q3/K3,"")</f>
        <v/>
      </c>
      <c r="S3" s="347" t="str">
        <f>IF(N3&lt;&gt;0,Q3/N3,"")</f>
        <v/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2018</v>
      </c>
      <c r="F5" s="867"/>
      <c r="G5" s="867"/>
      <c r="H5" s="867">
        <v>2019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2018</v>
      </c>
      <c r="O5" s="867"/>
      <c r="P5" s="867"/>
      <c r="Q5" s="867">
        <v>2019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2018</v>
      </c>
      <c r="X5" s="867"/>
      <c r="Y5" s="867"/>
      <c r="Z5" s="867">
        <v>2019</v>
      </c>
      <c r="AA5" s="868" t="s">
        <v>257</v>
      </c>
      <c r="AB5" s="869" t="s">
        <v>2</v>
      </c>
    </row>
    <row r="6" spans="1:28" ht="14.4" customHeight="1" x14ac:dyDescent="0.3">
      <c r="A6" s="870" t="s">
        <v>3162</v>
      </c>
      <c r="B6" s="871">
        <v>229598.97999999995</v>
      </c>
      <c r="C6" s="872"/>
      <c r="D6" s="872">
        <v>1</v>
      </c>
      <c r="E6" s="871">
        <v>296332.31999999995</v>
      </c>
      <c r="F6" s="872"/>
      <c r="G6" s="872">
        <v>1.2906517267628976</v>
      </c>
      <c r="H6" s="871">
        <v>275256.61999999988</v>
      </c>
      <c r="I6" s="872"/>
      <c r="J6" s="872">
        <v>1.1988582005024584</v>
      </c>
      <c r="K6" s="871"/>
      <c r="L6" s="872"/>
      <c r="M6" s="872"/>
      <c r="N6" s="871"/>
      <c r="O6" s="872"/>
      <c r="P6" s="872"/>
      <c r="Q6" s="871">
        <v>59370.159999999989</v>
      </c>
      <c r="R6" s="872"/>
      <c r="S6" s="872"/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3163</v>
      </c>
      <c r="B7" s="874">
        <v>226038.64999999997</v>
      </c>
      <c r="C7" s="875"/>
      <c r="D7" s="875">
        <v>1</v>
      </c>
      <c r="E7" s="874">
        <v>289377.33999999997</v>
      </c>
      <c r="F7" s="875"/>
      <c r="G7" s="875">
        <v>1.2802117690934716</v>
      </c>
      <c r="H7" s="874">
        <v>263387.29999999987</v>
      </c>
      <c r="I7" s="875"/>
      <c r="J7" s="875">
        <v>1.1652312558051463</v>
      </c>
      <c r="K7" s="874"/>
      <c r="L7" s="875"/>
      <c r="M7" s="875"/>
      <c r="N7" s="874"/>
      <c r="O7" s="875"/>
      <c r="P7" s="875"/>
      <c r="Q7" s="874"/>
      <c r="R7" s="875"/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x14ac:dyDescent="0.3">
      <c r="A8" s="880" t="s">
        <v>3164</v>
      </c>
      <c r="B8" s="874">
        <v>3560.33</v>
      </c>
      <c r="C8" s="875"/>
      <c r="D8" s="875">
        <v>1</v>
      </c>
      <c r="E8" s="874">
        <v>6954.98</v>
      </c>
      <c r="F8" s="875"/>
      <c r="G8" s="875">
        <v>1.953464987796075</v>
      </c>
      <c r="H8" s="874">
        <v>2509.3199999999997</v>
      </c>
      <c r="I8" s="875"/>
      <c r="J8" s="875">
        <v>0.70479983597026108</v>
      </c>
      <c r="K8" s="874"/>
      <c r="L8" s="875"/>
      <c r="M8" s="875"/>
      <c r="N8" s="874"/>
      <c r="O8" s="875"/>
      <c r="P8" s="875"/>
      <c r="Q8" s="874"/>
      <c r="R8" s="875"/>
      <c r="S8" s="875"/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" customHeight="1" thickBot="1" x14ac:dyDescent="0.35">
      <c r="A9" s="881" t="s">
        <v>3165</v>
      </c>
      <c r="B9" s="877"/>
      <c r="C9" s="878"/>
      <c r="D9" s="878"/>
      <c r="E9" s="877"/>
      <c r="F9" s="878"/>
      <c r="G9" s="878"/>
      <c r="H9" s="877">
        <v>9360</v>
      </c>
      <c r="I9" s="878"/>
      <c r="J9" s="878"/>
      <c r="K9" s="877"/>
      <c r="L9" s="878"/>
      <c r="M9" s="878"/>
      <c r="N9" s="877"/>
      <c r="O9" s="878"/>
      <c r="P9" s="878"/>
      <c r="Q9" s="877">
        <v>59370.159999999989</v>
      </c>
      <c r="R9" s="878"/>
      <c r="S9" s="878"/>
      <c r="T9" s="877"/>
      <c r="U9" s="878"/>
      <c r="V9" s="878"/>
      <c r="W9" s="877"/>
      <c r="X9" s="878"/>
      <c r="Y9" s="878"/>
      <c r="Z9" s="877"/>
      <c r="AA9" s="878"/>
      <c r="AB9" s="879"/>
    </row>
    <row r="10" spans="1:28" ht="14.4" customHeight="1" thickBot="1" x14ac:dyDescent="0.35"/>
    <row r="11" spans="1:28" ht="14.4" customHeight="1" x14ac:dyDescent="0.3">
      <c r="A11" s="870" t="s">
        <v>595</v>
      </c>
      <c r="B11" s="871">
        <v>229598.98000000004</v>
      </c>
      <c r="C11" s="872"/>
      <c r="D11" s="872">
        <v>1</v>
      </c>
      <c r="E11" s="871">
        <v>296332.31999999995</v>
      </c>
      <c r="F11" s="872"/>
      <c r="G11" s="872">
        <v>1.2906517267628972</v>
      </c>
      <c r="H11" s="871">
        <v>265896.62</v>
      </c>
      <c r="I11" s="872"/>
      <c r="J11" s="873">
        <v>1.15809146887325</v>
      </c>
    </row>
    <row r="12" spans="1:28" ht="14.4" customHeight="1" x14ac:dyDescent="0.3">
      <c r="A12" s="880" t="s">
        <v>3167</v>
      </c>
      <c r="B12" s="874">
        <v>97398.66</v>
      </c>
      <c r="C12" s="875"/>
      <c r="D12" s="875">
        <v>1</v>
      </c>
      <c r="E12" s="874">
        <v>109959</v>
      </c>
      <c r="F12" s="875"/>
      <c r="G12" s="875">
        <v>1.1289580369996877</v>
      </c>
      <c r="H12" s="874">
        <v>96858.66</v>
      </c>
      <c r="I12" s="875"/>
      <c r="J12" s="876">
        <v>0.99445577588028422</v>
      </c>
    </row>
    <row r="13" spans="1:28" ht="14.4" customHeight="1" x14ac:dyDescent="0.3">
      <c r="A13" s="880" t="s">
        <v>3168</v>
      </c>
      <c r="B13" s="874">
        <v>132200.32000000004</v>
      </c>
      <c r="C13" s="875"/>
      <c r="D13" s="875">
        <v>1</v>
      </c>
      <c r="E13" s="874">
        <v>186373.31999999998</v>
      </c>
      <c r="F13" s="875"/>
      <c r="G13" s="875">
        <v>1.4097796434985932</v>
      </c>
      <c r="H13" s="874">
        <v>169037.96</v>
      </c>
      <c r="I13" s="875"/>
      <c r="J13" s="876">
        <v>1.2786501575790432</v>
      </c>
    </row>
    <row r="14" spans="1:28" ht="14.4" customHeight="1" x14ac:dyDescent="0.3">
      <c r="A14" s="882" t="s">
        <v>2285</v>
      </c>
      <c r="B14" s="883"/>
      <c r="C14" s="884"/>
      <c r="D14" s="884"/>
      <c r="E14" s="883"/>
      <c r="F14" s="884"/>
      <c r="G14" s="884"/>
      <c r="H14" s="883">
        <v>9360</v>
      </c>
      <c r="I14" s="884"/>
      <c r="J14" s="885"/>
    </row>
    <row r="15" spans="1:28" ht="14.4" customHeight="1" x14ac:dyDescent="0.3">
      <c r="A15" s="880" t="s">
        <v>3167</v>
      </c>
      <c r="B15" s="874"/>
      <c r="C15" s="875"/>
      <c r="D15" s="875"/>
      <c r="E15" s="874"/>
      <c r="F15" s="875"/>
      <c r="G15" s="875"/>
      <c r="H15" s="874">
        <v>4095</v>
      </c>
      <c r="I15" s="875"/>
      <c r="J15" s="876"/>
    </row>
    <row r="16" spans="1:28" ht="14.4" customHeight="1" thickBot="1" x14ac:dyDescent="0.35">
      <c r="A16" s="881" t="s">
        <v>3168</v>
      </c>
      <c r="B16" s="877"/>
      <c r="C16" s="878"/>
      <c r="D16" s="878"/>
      <c r="E16" s="877"/>
      <c r="F16" s="878"/>
      <c r="G16" s="878"/>
      <c r="H16" s="877">
        <v>5265</v>
      </c>
      <c r="I16" s="878"/>
      <c r="J16" s="879"/>
    </row>
    <row r="17" spans="1:1" ht="14.4" customHeight="1" x14ac:dyDescent="0.3">
      <c r="A17" s="804" t="s">
        <v>301</v>
      </c>
    </row>
    <row r="18" spans="1:1" ht="14.4" customHeight="1" x14ac:dyDescent="0.3">
      <c r="A18" s="805" t="s">
        <v>1596</v>
      </c>
    </row>
    <row r="19" spans="1:1" ht="14.4" customHeight="1" x14ac:dyDescent="0.3">
      <c r="A19" s="804" t="s">
        <v>3169</v>
      </c>
    </row>
    <row r="20" spans="1:1" ht="14.4" customHeight="1" x14ac:dyDescent="0.3">
      <c r="A20" s="804" t="s">
        <v>3170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3178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590</v>
      </c>
      <c r="C3" s="404">
        <f t="shared" si="0"/>
        <v>756</v>
      </c>
      <c r="D3" s="438">
        <f t="shared" si="0"/>
        <v>772</v>
      </c>
      <c r="E3" s="346">
        <f t="shared" si="0"/>
        <v>229598.97999999998</v>
      </c>
      <c r="F3" s="344">
        <f t="shared" si="0"/>
        <v>296332.31999999995</v>
      </c>
      <c r="G3" s="405">
        <f t="shared" si="0"/>
        <v>275256.62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2018</v>
      </c>
      <c r="D5" s="886">
        <v>2019</v>
      </c>
      <c r="E5" s="866">
        <v>2015</v>
      </c>
      <c r="F5" s="867">
        <v>2018</v>
      </c>
      <c r="G5" s="886">
        <v>2019</v>
      </c>
    </row>
    <row r="6" spans="1:7" ht="14.4" customHeight="1" x14ac:dyDescent="0.3">
      <c r="A6" s="856" t="s">
        <v>1598</v>
      </c>
      <c r="B6" s="225"/>
      <c r="C6" s="225">
        <v>7</v>
      </c>
      <c r="D6" s="225">
        <v>3</v>
      </c>
      <c r="E6" s="887"/>
      <c r="F6" s="887">
        <v>521.66</v>
      </c>
      <c r="G6" s="888">
        <v>243.32999999999998</v>
      </c>
    </row>
    <row r="7" spans="1:7" ht="14.4" customHeight="1" x14ac:dyDescent="0.3">
      <c r="A7" s="857" t="s">
        <v>3167</v>
      </c>
      <c r="B7" s="849">
        <v>135</v>
      </c>
      <c r="C7" s="849">
        <v>177</v>
      </c>
      <c r="D7" s="849">
        <v>168</v>
      </c>
      <c r="E7" s="889">
        <v>97398.66</v>
      </c>
      <c r="F7" s="889">
        <v>109959</v>
      </c>
      <c r="G7" s="890">
        <v>100953.66</v>
      </c>
    </row>
    <row r="8" spans="1:7" ht="14.4" customHeight="1" x14ac:dyDescent="0.3">
      <c r="A8" s="857" t="s">
        <v>1599</v>
      </c>
      <c r="B8" s="849"/>
      <c r="C8" s="849"/>
      <c r="D8" s="849">
        <v>39</v>
      </c>
      <c r="E8" s="889"/>
      <c r="F8" s="889"/>
      <c r="G8" s="890">
        <v>14963.33</v>
      </c>
    </row>
    <row r="9" spans="1:7" ht="14.4" customHeight="1" x14ac:dyDescent="0.3">
      <c r="A9" s="857" t="s">
        <v>3171</v>
      </c>
      <c r="B9" s="849"/>
      <c r="C9" s="849"/>
      <c r="D9" s="849">
        <v>4</v>
      </c>
      <c r="E9" s="889"/>
      <c r="F9" s="889"/>
      <c r="G9" s="890">
        <v>2340</v>
      </c>
    </row>
    <row r="10" spans="1:7" ht="14.4" customHeight="1" x14ac:dyDescent="0.3">
      <c r="A10" s="857" t="s">
        <v>3172</v>
      </c>
      <c r="B10" s="849"/>
      <c r="C10" s="849">
        <v>1</v>
      </c>
      <c r="D10" s="849"/>
      <c r="E10" s="889"/>
      <c r="F10" s="889">
        <v>37</v>
      </c>
      <c r="G10" s="890"/>
    </row>
    <row r="11" spans="1:7" ht="14.4" customHeight="1" x14ac:dyDescent="0.3">
      <c r="A11" s="857" t="s">
        <v>1600</v>
      </c>
      <c r="B11" s="849">
        <v>3</v>
      </c>
      <c r="C11" s="849"/>
      <c r="D11" s="849"/>
      <c r="E11" s="889">
        <v>242.32999999999998</v>
      </c>
      <c r="F11" s="889"/>
      <c r="G11" s="890"/>
    </row>
    <row r="12" spans="1:7" ht="14.4" customHeight="1" x14ac:dyDescent="0.3">
      <c r="A12" s="857" t="s">
        <v>1601</v>
      </c>
      <c r="B12" s="849">
        <v>78</v>
      </c>
      <c r="C12" s="849">
        <v>127</v>
      </c>
      <c r="D12" s="849">
        <v>182</v>
      </c>
      <c r="E12" s="889">
        <v>37399.67</v>
      </c>
      <c r="F12" s="889">
        <v>64177.679999999993</v>
      </c>
      <c r="G12" s="890">
        <v>74492.66</v>
      </c>
    </row>
    <row r="13" spans="1:7" ht="14.4" customHeight="1" x14ac:dyDescent="0.3">
      <c r="A13" s="857" t="s">
        <v>1602</v>
      </c>
      <c r="B13" s="849">
        <v>3</v>
      </c>
      <c r="C13" s="849">
        <v>2</v>
      </c>
      <c r="D13" s="849">
        <v>6</v>
      </c>
      <c r="E13" s="889">
        <v>242.32999999999998</v>
      </c>
      <c r="F13" s="889">
        <v>160.32999999999998</v>
      </c>
      <c r="G13" s="890">
        <v>509.67</v>
      </c>
    </row>
    <row r="14" spans="1:7" ht="14.4" customHeight="1" x14ac:dyDescent="0.3">
      <c r="A14" s="857" t="s">
        <v>1603</v>
      </c>
      <c r="B14" s="849"/>
      <c r="C14" s="849">
        <v>3</v>
      </c>
      <c r="D14" s="849">
        <v>8</v>
      </c>
      <c r="E14" s="889"/>
      <c r="F14" s="889">
        <v>197.32999999999998</v>
      </c>
      <c r="G14" s="890">
        <v>599.99</v>
      </c>
    </row>
    <row r="15" spans="1:7" ht="14.4" customHeight="1" x14ac:dyDescent="0.3">
      <c r="A15" s="857" t="s">
        <v>3173</v>
      </c>
      <c r="B15" s="849">
        <v>1</v>
      </c>
      <c r="C15" s="849"/>
      <c r="D15" s="849"/>
      <c r="E15" s="889">
        <v>37</v>
      </c>
      <c r="F15" s="889"/>
      <c r="G15" s="890"/>
    </row>
    <row r="16" spans="1:7" ht="14.4" customHeight="1" x14ac:dyDescent="0.3">
      <c r="A16" s="857" t="s">
        <v>1604</v>
      </c>
      <c r="B16" s="849">
        <v>15</v>
      </c>
      <c r="C16" s="849">
        <v>11</v>
      </c>
      <c r="D16" s="849"/>
      <c r="E16" s="889">
        <v>1351.67</v>
      </c>
      <c r="F16" s="889">
        <v>890.33</v>
      </c>
      <c r="G16" s="890"/>
    </row>
    <row r="17" spans="1:7" ht="14.4" customHeight="1" x14ac:dyDescent="0.3">
      <c r="A17" s="857" t="s">
        <v>3174</v>
      </c>
      <c r="B17" s="849">
        <v>1</v>
      </c>
      <c r="C17" s="849"/>
      <c r="D17" s="849"/>
      <c r="E17" s="889">
        <v>37</v>
      </c>
      <c r="F17" s="889"/>
      <c r="G17" s="890"/>
    </row>
    <row r="18" spans="1:7" ht="14.4" customHeight="1" x14ac:dyDescent="0.3">
      <c r="A18" s="857" t="s">
        <v>1606</v>
      </c>
      <c r="B18" s="849">
        <v>174</v>
      </c>
      <c r="C18" s="849">
        <v>219</v>
      </c>
      <c r="D18" s="849">
        <v>234</v>
      </c>
      <c r="E18" s="889">
        <v>24720.329999999998</v>
      </c>
      <c r="F18" s="889">
        <v>30592.660000000003</v>
      </c>
      <c r="G18" s="890">
        <v>38678.339999999997</v>
      </c>
    </row>
    <row r="19" spans="1:7" ht="14.4" customHeight="1" x14ac:dyDescent="0.3">
      <c r="A19" s="857" t="s">
        <v>1607</v>
      </c>
      <c r="B19" s="849">
        <v>111</v>
      </c>
      <c r="C19" s="849">
        <v>79</v>
      </c>
      <c r="D19" s="849">
        <v>40</v>
      </c>
      <c r="E19" s="889">
        <v>52297.990000000005</v>
      </c>
      <c r="F19" s="889">
        <v>41963.66</v>
      </c>
      <c r="G19" s="890">
        <v>17895.989999999998</v>
      </c>
    </row>
    <row r="20" spans="1:7" ht="14.4" customHeight="1" x14ac:dyDescent="0.3">
      <c r="A20" s="857" t="s">
        <v>1608</v>
      </c>
      <c r="B20" s="849"/>
      <c r="C20" s="849">
        <v>3</v>
      </c>
      <c r="D20" s="849"/>
      <c r="E20" s="889"/>
      <c r="F20" s="889">
        <v>243.32999999999998</v>
      </c>
      <c r="G20" s="890"/>
    </row>
    <row r="21" spans="1:7" ht="14.4" customHeight="1" x14ac:dyDescent="0.3">
      <c r="A21" s="857" t="s">
        <v>3175</v>
      </c>
      <c r="B21" s="849">
        <v>3</v>
      </c>
      <c r="C21" s="849">
        <v>13</v>
      </c>
      <c r="D21" s="849"/>
      <c r="E21" s="889">
        <v>242.32999999999998</v>
      </c>
      <c r="F21" s="889">
        <v>1813.67</v>
      </c>
      <c r="G21" s="890"/>
    </row>
    <row r="22" spans="1:7" ht="14.4" customHeight="1" x14ac:dyDescent="0.3">
      <c r="A22" s="857" t="s">
        <v>1609</v>
      </c>
      <c r="B22" s="849">
        <v>5</v>
      </c>
      <c r="C22" s="849">
        <v>5</v>
      </c>
      <c r="D22" s="849"/>
      <c r="E22" s="889">
        <v>401.67</v>
      </c>
      <c r="F22" s="889">
        <v>403.67</v>
      </c>
      <c r="G22" s="890"/>
    </row>
    <row r="23" spans="1:7" ht="14.4" customHeight="1" x14ac:dyDescent="0.3">
      <c r="A23" s="857" t="s">
        <v>1610</v>
      </c>
      <c r="B23" s="849">
        <v>61</v>
      </c>
      <c r="C23" s="849">
        <v>64</v>
      </c>
      <c r="D23" s="849">
        <v>88</v>
      </c>
      <c r="E23" s="889">
        <v>15228</v>
      </c>
      <c r="F23" s="889">
        <v>22732.329999999998</v>
      </c>
      <c r="G23" s="890">
        <v>24579.65</v>
      </c>
    </row>
    <row r="24" spans="1:7" ht="14.4" customHeight="1" x14ac:dyDescent="0.3">
      <c r="A24" s="857" t="s">
        <v>3176</v>
      </c>
      <c r="B24" s="849"/>
      <c r="C24" s="849">
        <v>44</v>
      </c>
      <c r="D24" s="849"/>
      <c r="E24" s="889"/>
      <c r="F24" s="889">
        <v>22602.67</v>
      </c>
      <c r="G24" s="890"/>
    </row>
    <row r="25" spans="1:7" ht="14.4" customHeight="1" thickBot="1" x14ac:dyDescent="0.35">
      <c r="A25" s="893" t="s">
        <v>3177</v>
      </c>
      <c r="B25" s="851"/>
      <c r="C25" s="851">
        <v>1</v>
      </c>
      <c r="D25" s="851"/>
      <c r="E25" s="891"/>
      <c r="F25" s="891">
        <v>37</v>
      </c>
      <c r="G25" s="892"/>
    </row>
    <row r="26" spans="1:7" ht="14.4" customHeight="1" x14ac:dyDescent="0.3">
      <c r="A26" s="804" t="s">
        <v>301</v>
      </c>
    </row>
    <row r="27" spans="1:7" ht="14.4" customHeight="1" x14ac:dyDescent="0.3">
      <c r="A27" s="805" t="s">
        <v>1596</v>
      </c>
    </row>
    <row r="28" spans="1:7" ht="14.4" customHeight="1" x14ac:dyDescent="0.3">
      <c r="A28" s="804" t="s">
        <v>3169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3243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590</v>
      </c>
      <c r="H3" s="208">
        <f t="shared" si="0"/>
        <v>229598.97999999998</v>
      </c>
      <c r="I3" s="78"/>
      <c r="J3" s="78"/>
      <c r="K3" s="208">
        <f t="shared" si="0"/>
        <v>756</v>
      </c>
      <c r="L3" s="208">
        <f t="shared" si="0"/>
        <v>296332.31999999995</v>
      </c>
      <c r="M3" s="78"/>
      <c r="N3" s="78"/>
      <c r="O3" s="208">
        <f t="shared" si="0"/>
        <v>785</v>
      </c>
      <c r="P3" s="208">
        <f t="shared" si="0"/>
        <v>334626.77999999997</v>
      </c>
      <c r="Q3" s="79">
        <f>IF(L3=0,0,P3/L3)</f>
        <v>1.1292280909487025</v>
      </c>
      <c r="R3" s="209">
        <f>IF(O3=0,0,P3/O3)</f>
        <v>426.276152866242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 t="s">
        <v>3179</v>
      </c>
      <c r="B6" s="825" t="s">
        <v>3180</v>
      </c>
      <c r="C6" s="825" t="s">
        <v>595</v>
      </c>
      <c r="D6" s="825" t="s">
        <v>3181</v>
      </c>
      <c r="E6" s="825" t="s">
        <v>3182</v>
      </c>
      <c r="F6" s="825" t="s">
        <v>3183</v>
      </c>
      <c r="G6" s="225">
        <v>74</v>
      </c>
      <c r="H6" s="225">
        <v>2738</v>
      </c>
      <c r="I6" s="825">
        <v>1</v>
      </c>
      <c r="J6" s="825">
        <v>37</v>
      </c>
      <c r="K6" s="225">
        <v>67</v>
      </c>
      <c r="L6" s="225">
        <v>2479</v>
      </c>
      <c r="M6" s="825">
        <v>0.90540540540540537</v>
      </c>
      <c r="N6" s="825">
        <v>37</v>
      </c>
      <c r="O6" s="225">
        <v>66</v>
      </c>
      <c r="P6" s="225">
        <v>2508</v>
      </c>
      <c r="Q6" s="830">
        <v>0.91599707815924036</v>
      </c>
      <c r="R6" s="848">
        <v>38</v>
      </c>
    </row>
    <row r="7" spans="1:18" ht="14.4" customHeight="1" x14ac:dyDescent="0.3">
      <c r="A7" s="831" t="s">
        <v>3179</v>
      </c>
      <c r="B7" s="832" t="s">
        <v>3180</v>
      </c>
      <c r="C7" s="832" t="s">
        <v>595</v>
      </c>
      <c r="D7" s="832" t="s">
        <v>3181</v>
      </c>
      <c r="E7" s="832" t="s">
        <v>3184</v>
      </c>
      <c r="F7" s="832" t="s">
        <v>3185</v>
      </c>
      <c r="G7" s="849"/>
      <c r="H7" s="849"/>
      <c r="I7" s="832"/>
      <c r="J7" s="832"/>
      <c r="K7" s="849">
        <v>4</v>
      </c>
      <c r="L7" s="849">
        <v>2808</v>
      </c>
      <c r="M7" s="832"/>
      <c r="N7" s="832">
        <v>702</v>
      </c>
      <c r="O7" s="849"/>
      <c r="P7" s="849"/>
      <c r="Q7" s="837"/>
      <c r="R7" s="850"/>
    </row>
    <row r="8" spans="1:18" ht="14.4" customHeight="1" x14ac:dyDescent="0.3">
      <c r="A8" s="831" t="s">
        <v>3179</v>
      </c>
      <c r="B8" s="832" t="s">
        <v>3180</v>
      </c>
      <c r="C8" s="832" t="s">
        <v>595</v>
      </c>
      <c r="D8" s="832" t="s">
        <v>3181</v>
      </c>
      <c r="E8" s="832" t="s">
        <v>3186</v>
      </c>
      <c r="F8" s="832" t="s">
        <v>3187</v>
      </c>
      <c r="G8" s="849">
        <v>38</v>
      </c>
      <c r="H8" s="849">
        <v>5358</v>
      </c>
      <c r="I8" s="832">
        <v>1</v>
      </c>
      <c r="J8" s="832">
        <v>141</v>
      </c>
      <c r="K8" s="849">
        <v>92</v>
      </c>
      <c r="L8" s="849">
        <v>12972</v>
      </c>
      <c r="M8" s="832">
        <v>2.4210526315789473</v>
      </c>
      <c r="N8" s="832">
        <v>141</v>
      </c>
      <c r="O8" s="849">
        <v>126</v>
      </c>
      <c r="P8" s="849">
        <v>17892</v>
      </c>
      <c r="Q8" s="837">
        <v>3.3393057110862263</v>
      </c>
      <c r="R8" s="850">
        <v>142</v>
      </c>
    </row>
    <row r="9" spans="1:18" ht="14.4" customHeight="1" x14ac:dyDescent="0.3">
      <c r="A9" s="831" t="s">
        <v>3179</v>
      </c>
      <c r="B9" s="832" t="s">
        <v>3180</v>
      </c>
      <c r="C9" s="832" t="s">
        <v>595</v>
      </c>
      <c r="D9" s="832" t="s">
        <v>3181</v>
      </c>
      <c r="E9" s="832" t="s">
        <v>3188</v>
      </c>
      <c r="F9" s="832" t="s">
        <v>3189</v>
      </c>
      <c r="G9" s="849">
        <v>9</v>
      </c>
      <c r="H9" s="849">
        <v>8613</v>
      </c>
      <c r="I9" s="832">
        <v>1</v>
      </c>
      <c r="J9" s="832">
        <v>957</v>
      </c>
      <c r="K9" s="849">
        <v>9</v>
      </c>
      <c r="L9" s="849">
        <v>8622</v>
      </c>
      <c r="M9" s="832">
        <v>1.0010449320794148</v>
      </c>
      <c r="N9" s="832">
        <v>958</v>
      </c>
      <c r="O9" s="849">
        <v>14</v>
      </c>
      <c r="P9" s="849">
        <v>13482</v>
      </c>
      <c r="Q9" s="837">
        <v>1.5653082549634274</v>
      </c>
      <c r="R9" s="850">
        <v>963</v>
      </c>
    </row>
    <row r="10" spans="1:18" ht="14.4" customHeight="1" x14ac:dyDescent="0.3">
      <c r="A10" s="831" t="s">
        <v>3179</v>
      </c>
      <c r="B10" s="832" t="s">
        <v>3180</v>
      </c>
      <c r="C10" s="832" t="s">
        <v>595</v>
      </c>
      <c r="D10" s="832" t="s">
        <v>3181</v>
      </c>
      <c r="E10" s="832" t="s">
        <v>3190</v>
      </c>
      <c r="F10" s="832" t="s">
        <v>3191</v>
      </c>
      <c r="G10" s="849">
        <v>2</v>
      </c>
      <c r="H10" s="849">
        <v>864</v>
      </c>
      <c r="I10" s="832">
        <v>1</v>
      </c>
      <c r="J10" s="832">
        <v>432</v>
      </c>
      <c r="K10" s="849"/>
      <c r="L10" s="849"/>
      <c r="M10" s="832"/>
      <c r="N10" s="832"/>
      <c r="O10" s="849">
        <v>7</v>
      </c>
      <c r="P10" s="849">
        <v>3045</v>
      </c>
      <c r="Q10" s="837">
        <v>3.5243055555555554</v>
      </c>
      <c r="R10" s="850">
        <v>435</v>
      </c>
    </row>
    <row r="11" spans="1:18" ht="14.4" customHeight="1" x14ac:dyDescent="0.3">
      <c r="A11" s="831" t="s">
        <v>3179</v>
      </c>
      <c r="B11" s="832" t="s">
        <v>3180</v>
      </c>
      <c r="C11" s="832" t="s">
        <v>595</v>
      </c>
      <c r="D11" s="832" t="s">
        <v>3181</v>
      </c>
      <c r="E11" s="832" t="s">
        <v>3192</v>
      </c>
      <c r="F11" s="832" t="s">
        <v>3193</v>
      </c>
      <c r="G11" s="849">
        <v>133</v>
      </c>
      <c r="H11" s="849">
        <v>134197</v>
      </c>
      <c r="I11" s="832">
        <v>1</v>
      </c>
      <c r="J11" s="832">
        <v>1009</v>
      </c>
      <c r="K11" s="849">
        <v>163</v>
      </c>
      <c r="L11" s="849">
        <v>164630</v>
      </c>
      <c r="M11" s="832">
        <v>1.2267785419942323</v>
      </c>
      <c r="N11" s="832">
        <v>1010</v>
      </c>
      <c r="O11" s="849">
        <v>144</v>
      </c>
      <c r="P11" s="849">
        <v>145872</v>
      </c>
      <c r="Q11" s="837">
        <v>1.0869989642093341</v>
      </c>
      <c r="R11" s="850">
        <v>1013</v>
      </c>
    </row>
    <row r="12" spans="1:18" ht="14.4" customHeight="1" x14ac:dyDescent="0.3">
      <c r="A12" s="831" t="s">
        <v>3179</v>
      </c>
      <c r="B12" s="832" t="s">
        <v>3180</v>
      </c>
      <c r="C12" s="832" t="s">
        <v>595</v>
      </c>
      <c r="D12" s="832" t="s">
        <v>3181</v>
      </c>
      <c r="E12" s="832" t="s">
        <v>3194</v>
      </c>
      <c r="F12" s="832" t="s">
        <v>3195</v>
      </c>
      <c r="G12" s="849">
        <v>1</v>
      </c>
      <c r="H12" s="849">
        <v>2122</v>
      </c>
      <c r="I12" s="832">
        <v>1</v>
      </c>
      <c r="J12" s="832">
        <v>2122</v>
      </c>
      <c r="K12" s="849">
        <v>1</v>
      </c>
      <c r="L12" s="849">
        <v>2124</v>
      </c>
      <c r="M12" s="832">
        <v>1.0009425070688029</v>
      </c>
      <c r="N12" s="832">
        <v>2124</v>
      </c>
      <c r="O12" s="849"/>
      <c r="P12" s="849"/>
      <c r="Q12" s="837"/>
      <c r="R12" s="850"/>
    </row>
    <row r="13" spans="1:18" ht="14.4" customHeight="1" x14ac:dyDescent="0.3">
      <c r="A13" s="831" t="s">
        <v>3179</v>
      </c>
      <c r="B13" s="832" t="s">
        <v>3180</v>
      </c>
      <c r="C13" s="832" t="s">
        <v>595</v>
      </c>
      <c r="D13" s="832" t="s">
        <v>3181</v>
      </c>
      <c r="E13" s="832" t="s">
        <v>3196</v>
      </c>
      <c r="F13" s="832" t="s">
        <v>3197</v>
      </c>
      <c r="G13" s="849"/>
      <c r="H13" s="849"/>
      <c r="I13" s="832"/>
      <c r="J13" s="832"/>
      <c r="K13" s="849"/>
      <c r="L13" s="849"/>
      <c r="M13" s="832"/>
      <c r="N13" s="832"/>
      <c r="O13" s="849">
        <v>1</v>
      </c>
      <c r="P13" s="849">
        <v>1069</v>
      </c>
      <c r="Q13" s="837"/>
      <c r="R13" s="850">
        <v>1069</v>
      </c>
    </row>
    <row r="14" spans="1:18" ht="14.4" customHeight="1" x14ac:dyDescent="0.3">
      <c r="A14" s="831" t="s">
        <v>3179</v>
      </c>
      <c r="B14" s="832" t="s">
        <v>3180</v>
      </c>
      <c r="C14" s="832" t="s">
        <v>595</v>
      </c>
      <c r="D14" s="832" t="s">
        <v>3181</v>
      </c>
      <c r="E14" s="832" t="s">
        <v>3198</v>
      </c>
      <c r="F14" s="832" t="s">
        <v>3199</v>
      </c>
      <c r="G14" s="849"/>
      <c r="H14" s="849"/>
      <c r="I14" s="832"/>
      <c r="J14" s="832"/>
      <c r="K14" s="849">
        <v>2</v>
      </c>
      <c r="L14" s="849">
        <v>638</v>
      </c>
      <c r="M14" s="832"/>
      <c r="N14" s="832">
        <v>319</v>
      </c>
      <c r="O14" s="849">
        <v>1</v>
      </c>
      <c r="P14" s="849">
        <v>322</v>
      </c>
      <c r="Q14" s="837"/>
      <c r="R14" s="850">
        <v>322</v>
      </c>
    </row>
    <row r="15" spans="1:18" ht="14.4" customHeight="1" x14ac:dyDescent="0.3">
      <c r="A15" s="831" t="s">
        <v>3179</v>
      </c>
      <c r="B15" s="832" t="s">
        <v>3180</v>
      </c>
      <c r="C15" s="832" t="s">
        <v>595</v>
      </c>
      <c r="D15" s="832" t="s">
        <v>3181</v>
      </c>
      <c r="E15" s="832" t="s">
        <v>3200</v>
      </c>
      <c r="F15" s="832" t="s">
        <v>3201</v>
      </c>
      <c r="G15" s="849">
        <v>1</v>
      </c>
      <c r="H15" s="849">
        <v>873</v>
      </c>
      <c r="I15" s="832">
        <v>1</v>
      </c>
      <c r="J15" s="832">
        <v>873</v>
      </c>
      <c r="K15" s="849">
        <v>2</v>
      </c>
      <c r="L15" s="849">
        <v>1748</v>
      </c>
      <c r="M15" s="832">
        <v>2.002290950744559</v>
      </c>
      <c r="N15" s="832">
        <v>874</v>
      </c>
      <c r="O15" s="849">
        <v>5</v>
      </c>
      <c r="P15" s="849">
        <v>4385</v>
      </c>
      <c r="Q15" s="837">
        <v>5.0229095074455898</v>
      </c>
      <c r="R15" s="850">
        <v>877</v>
      </c>
    </row>
    <row r="16" spans="1:18" ht="14.4" customHeight="1" x14ac:dyDescent="0.3">
      <c r="A16" s="831" t="s">
        <v>3179</v>
      </c>
      <c r="B16" s="832" t="s">
        <v>3180</v>
      </c>
      <c r="C16" s="832" t="s">
        <v>595</v>
      </c>
      <c r="D16" s="832" t="s">
        <v>3181</v>
      </c>
      <c r="E16" s="832" t="s">
        <v>3202</v>
      </c>
      <c r="F16" s="832" t="s">
        <v>3203</v>
      </c>
      <c r="G16" s="849">
        <v>122</v>
      </c>
      <c r="H16" s="849">
        <v>4066.6499999999996</v>
      </c>
      <c r="I16" s="832">
        <v>1</v>
      </c>
      <c r="J16" s="832">
        <v>33.333196721311474</v>
      </c>
      <c r="K16" s="849">
        <v>139</v>
      </c>
      <c r="L16" s="849">
        <v>4633.34</v>
      </c>
      <c r="M16" s="832">
        <v>1.139350571108898</v>
      </c>
      <c r="N16" s="832">
        <v>33.333381294964028</v>
      </c>
      <c r="O16" s="849">
        <v>154</v>
      </c>
      <c r="P16" s="849">
        <v>5133.2999999999993</v>
      </c>
      <c r="Q16" s="837">
        <v>1.2622920585740105</v>
      </c>
      <c r="R16" s="850">
        <v>33.33311688311688</v>
      </c>
    </row>
    <row r="17" spans="1:18" ht="14.4" customHeight="1" x14ac:dyDescent="0.3">
      <c r="A17" s="831" t="s">
        <v>3179</v>
      </c>
      <c r="B17" s="832" t="s">
        <v>3180</v>
      </c>
      <c r="C17" s="832" t="s">
        <v>595</v>
      </c>
      <c r="D17" s="832" t="s">
        <v>3181</v>
      </c>
      <c r="E17" s="832" t="s">
        <v>3204</v>
      </c>
      <c r="F17" s="832" t="s">
        <v>3205</v>
      </c>
      <c r="G17" s="849">
        <v>18</v>
      </c>
      <c r="H17" s="849">
        <v>666</v>
      </c>
      <c r="I17" s="832">
        <v>1</v>
      </c>
      <c r="J17" s="832">
        <v>37</v>
      </c>
      <c r="K17" s="849">
        <v>47</v>
      </c>
      <c r="L17" s="849">
        <v>1739</v>
      </c>
      <c r="M17" s="832">
        <v>2.6111111111111112</v>
      </c>
      <c r="N17" s="832">
        <v>37</v>
      </c>
      <c r="O17" s="849">
        <v>37</v>
      </c>
      <c r="P17" s="849">
        <v>1406</v>
      </c>
      <c r="Q17" s="837">
        <v>2.1111111111111112</v>
      </c>
      <c r="R17" s="850">
        <v>38</v>
      </c>
    </row>
    <row r="18" spans="1:18" ht="14.4" customHeight="1" x14ac:dyDescent="0.3">
      <c r="A18" s="831" t="s">
        <v>3179</v>
      </c>
      <c r="B18" s="832" t="s">
        <v>3180</v>
      </c>
      <c r="C18" s="832" t="s">
        <v>595</v>
      </c>
      <c r="D18" s="832" t="s">
        <v>3181</v>
      </c>
      <c r="E18" s="832" t="s">
        <v>3206</v>
      </c>
      <c r="F18" s="832" t="s">
        <v>3207</v>
      </c>
      <c r="G18" s="849">
        <v>12</v>
      </c>
      <c r="H18" s="849">
        <v>24180</v>
      </c>
      <c r="I18" s="832">
        <v>1</v>
      </c>
      <c r="J18" s="832">
        <v>2015</v>
      </c>
      <c r="K18" s="849">
        <v>19</v>
      </c>
      <c r="L18" s="849">
        <v>38304</v>
      </c>
      <c r="M18" s="832">
        <v>1.5841191066997518</v>
      </c>
      <c r="N18" s="832">
        <v>2016</v>
      </c>
      <c r="O18" s="849">
        <v>7</v>
      </c>
      <c r="P18" s="849">
        <v>14133</v>
      </c>
      <c r="Q18" s="837">
        <v>0.58449131513647645</v>
      </c>
      <c r="R18" s="850">
        <v>2019</v>
      </c>
    </row>
    <row r="19" spans="1:18" ht="14.4" customHeight="1" x14ac:dyDescent="0.3">
      <c r="A19" s="831" t="s">
        <v>3179</v>
      </c>
      <c r="B19" s="832" t="s">
        <v>3180</v>
      </c>
      <c r="C19" s="832" t="s">
        <v>595</v>
      </c>
      <c r="D19" s="832" t="s">
        <v>3181</v>
      </c>
      <c r="E19" s="832" t="s">
        <v>3208</v>
      </c>
      <c r="F19" s="832" t="s">
        <v>3209</v>
      </c>
      <c r="G19" s="849">
        <v>117</v>
      </c>
      <c r="H19" s="849">
        <v>41535</v>
      </c>
      <c r="I19" s="832">
        <v>1</v>
      </c>
      <c r="J19" s="832">
        <v>355</v>
      </c>
      <c r="K19" s="849">
        <v>135</v>
      </c>
      <c r="L19" s="849">
        <v>47925</v>
      </c>
      <c r="M19" s="832">
        <v>1.1538461538461537</v>
      </c>
      <c r="N19" s="832">
        <v>355</v>
      </c>
      <c r="O19" s="849">
        <v>142</v>
      </c>
      <c r="P19" s="849">
        <v>50836</v>
      </c>
      <c r="Q19" s="837">
        <v>1.223931623931624</v>
      </c>
      <c r="R19" s="850">
        <v>358</v>
      </c>
    </row>
    <row r="20" spans="1:18" ht="14.4" customHeight="1" x14ac:dyDescent="0.3">
      <c r="A20" s="831" t="s">
        <v>3179</v>
      </c>
      <c r="B20" s="832" t="s">
        <v>3180</v>
      </c>
      <c r="C20" s="832" t="s">
        <v>595</v>
      </c>
      <c r="D20" s="832" t="s">
        <v>3181</v>
      </c>
      <c r="E20" s="832" t="s">
        <v>3210</v>
      </c>
      <c r="F20" s="832" t="s">
        <v>3211</v>
      </c>
      <c r="G20" s="849"/>
      <c r="H20" s="849"/>
      <c r="I20" s="832"/>
      <c r="J20" s="832"/>
      <c r="K20" s="849">
        <v>1</v>
      </c>
      <c r="L20" s="849">
        <v>223</v>
      </c>
      <c r="M20" s="832"/>
      <c r="N20" s="832">
        <v>223</v>
      </c>
      <c r="O20" s="849"/>
      <c r="P20" s="849"/>
      <c r="Q20" s="837"/>
      <c r="R20" s="850"/>
    </row>
    <row r="21" spans="1:18" ht="14.4" customHeight="1" x14ac:dyDescent="0.3">
      <c r="A21" s="831" t="s">
        <v>3179</v>
      </c>
      <c r="B21" s="832" t="s">
        <v>3180</v>
      </c>
      <c r="C21" s="832" t="s">
        <v>595</v>
      </c>
      <c r="D21" s="832" t="s">
        <v>3181</v>
      </c>
      <c r="E21" s="832" t="s">
        <v>3212</v>
      </c>
      <c r="F21" s="832" t="s">
        <v>3213</v>
      </c>
      <c r="G21" s="849">
        <v>4</v>
      </c>
      <c r="H21" s="849">
        <v>708</v>
      </c>
      <c r="I21" s="832">
        <v>1</v>
      </c>
      <c r="J21" s="832">
        <v>177</v>
      </c>
      <c r="K21" s="849">
        <v>1</v>
      </c>
      <c r="L21" s="849">
        <v>178</v>
      </c>
      <c r="M21" s="832">
        <v>0.25141242937853109</v>
      </c>
      <c r="N21" s="832">
        <v>178</v>
      </c>
      <c r="O21" s="849">
        <v>11</v>
      </c>
      <c r="P21" s="849">
        <v>1969</v>
      </c>
      <c r="Q21" s="837">
        <v>2.7810734463276838</v>
      </c>
      <c r="R21" s="850">
        <v>179</v>
      </c>
    </row>
    <row r="22" spans="1:18" ht="14.4" customHeight="1" x14ac:dyDescent="0.3">
      <c r="A22" s="831" t="s">
        <v>3179</v>
      </c>
      <c r="B22" s="832" t="s">
        <v>3180</v>
      </c>
      <c r="C22" s="832" t="s">
        <v>595</v>
      </c>
      <c r="D22" s="832" t="s">
        <v>3181</v>
      </c>
      <c r="E22" s="832" t="s">
        <v>3214</v>
      </c>
      <c r="F22" s="832" t="s">
        <v>3215</v>
      </c>
      <c r="G22" s="849">
        <v>2</v>
      </c>
      <c r="H22" s="849">
        <v>118</v>
      </c>
      <c r="I22" s="832">
        <v>1</v>
      </c>
      <c r="J22" s="832">
        <v>59</v>
      </c>
      <c r="K22" s="849">
        <v>6</v>
      </c>
      <c r="L22" s="849">
        <v>354</v>
      </c>
      <c r="M22" s="832">
        <v>3</v>
      </c>
      <c r="N22" s="832">
        <v>59</v>
      </c>
      <c r="O22" s="849">
        <v>13</v>
      </c>
      <c r="P22" s="849">
        <v>793</v>
      </c>
      <c r="Q22" s="837">
        <v>6.7203389830508478</v>
      </c>
      <c r="R22" s="850">
        <v>61</v>
      </c>
    </row>
    <row r="23" spans="1:18" ht="14.4" customHeight="1" x14ac:dyDescent="0.3">
      <c r="A23" s="831" t="s">
        <v>3179</v>
      </c>
      <c r="B23" s="832" t="s">
        <v>3180</v>
      </c>
      <c r="C23" s="832" t="s">
        <v>595</v>
      </c>
      <c r="D23" s="832" t="s">
        <v>3181</v>
      </c>
      <c r="E23" s="832" t="s">
        <v>3216</v>
      </c>
      <c r="F23" s="832" t="s">
        <v>3217</v>
      </c>
      <c r="G23" s="849"/>
      <c r="H23" s="849"/>
      <c r="I23" s="832"/>
      <c r="J23" s="832"/>
      <c r="K23" s="849"/>
      <c r="L23" s="849"/>
      <c r="M23" s="832"/>
      <c r="N23" s="832"/>
      <c r="O23" s="849">
        <v>1</v>
      </c>
      <c r="P23" s="849">
        <v>542</v>
      </c>
      <c r="Q23" s="837"/>
      <c r="R23" s="850">
        <v>542</v>
      </c>
    </row>
    <row r="24" spans="1:18" ht="14.4" customHeight="1" x14ac:dyDescent="0.3">
      <c r="A24" s="831" t="s">
        <v>3179</v>
      </c>
      <c r="B24" s="832" t="s">
        <v>3218</v>
      </c>
      <c r="C24" s="832" t="s">
        <v>595</v>
      </c>
      <c r="D24" s="832" t="s">
        <v>3181</v>
      </c>
      <c r="E24" s="832" t="s">
        <v>3219</v>
      </c>
      <c r="F24" s="832" t="s">
        <v>3220</v>
      </c>
      <c r="G24" s="849">
        <v>8</v>
      </c>
      <c r="H24" s="849">
        <v>664</v>
      </c>
      <c r="I24" s="832">
        <v>1</v>
      </c>
      <c r="J24" s="832">
        <v>83</v>
      </c>
      <c r="K24" s="849">
        <v>6</v>
      </c>
      <c r="L24" s="849">
        <v>498</v>
      </c>
      <c r="M24" s="832">
        <v>0.75</v>
      </c>
      <c r="N24" s="832">
        <v>83</v>
      </c>
      <c r="O24" s="849">
        <v>3</v>
      </c>
      <c r="P24" s="849">
        <v>252</v>
      </c>
      <c r="Q24" s="837">
        <v>0.37951807228915663</v>
      </c>
      <c r="R24" s="850">
        <v>84</v>
      </c>
    </row>
    <row r="25" spans="1:18" ht="14.4" customHeight="1" x14ac:dyDescent="0.3">
      <c r="A25" s="831" t="s">
        <v>3179</v>
      </c>
      <c r="B25" s="832" t="s">
        <v>3218</v>
      </c>
      <c r="C25" s="832" t="s">
        <v>595</v>
      </c>
      <c r="D25" s="832" t="s">
        <v>3181</v>
      </c>
      <c r="E25" s="832" t="s">
        <v>3221</v>
      </c>
      <c r="F25" s="832" t="s">
        <v>3222</v>
      </c>
      <c r="G25" s="849"/>
      <c r="H25" s="849"/>
      <c r="I25" s="832"/>
      <c r="J25" s="832"/>
      <c r="K25" s="849">
        <v>1</v>
      </c>
      <c r="L25" s="849">
        <v>106</v>
      </c>
      <c r="M25" s="832"/>
      <c r="N25" s="832">
        <v>106</v>
      </c>
      <c r="O25" s="849">
        <v>2</v>
      </c>
      <c r="P25" s="849">
        <v>214</v>
      </c>
      <c r="Q25" s="837"/>
      <c r="R25" s="850">
        <v>107</v>
      </c>
    </row>
    <row r="26" spans="1:18" ht="14.4" customHeight="1" x14ac:dyDescent="0.3">
      <c r="A26" s="831" t="s">
        <v>3179</v>
      </c>
      <c r="B26" s="832" t="s">
        <v>3218</v>
      </c>
      <c r="C26" s="832" t="s">
        <v>595</v>
      </c>
      <c r="D26" s="832" t="s">
        <v>3181</v>
      </c>
      <c r="E26" s="832" t="s">
        <v>3182</v>
      </c>
      <c r="F26" s="832" t="s">
        <v>3183</v>
      </c>
      <c r="G26" s="849">
        <v>3</v>
      </c>
      <c r="H26" s="849">
        <v>111</v>
      </c>
      <c r="I26" s="832">
        <v>1</v>
      </c>
      <c r="J26" s="832">
        <v>37</v>
      </c>
      <c r="K26" s="849">
        <v>5</v>
      </c>
      <c r="L26" s="849">
        <v>185</v>
      </c>
      <c r="M26" s="832">
        <v>1.6666666666666667</v>
      </c>
      <c r="N26" s="832">
        <v>37</v>
      </c>
      <c r="O26" s="849">
        <v>2</v>
      </c>
      <c r="P26" s="849">
        <v>76</v>
      </c>
      <c r="Q26" s="837">
        <v>0.68468468468468469</v>
      </c>
      <c r="R26" s="850">
        <v>38</v>
      </c>
    </row>
    <row r="27" spans="1:18" ht="14.4" customHeight="1" x14ac:dyDescent="0.3">
      <c r="A27" s="831" t="s">
        <v>3179</v>
      </c>
      <c r="B27" s="832" t="s">
        <v>3218</v>
      </c>
      <c r="C27" s="832" t="s">
        <v>595</v>
      </c>
      <c r="D27" s="832" t="s">
        <v>3181</v>
      </c>
      <c r="E27" s="832" t="s">
        <v>3186</v>
      </c>
      <c r="F27" s="832" t="s">
        <v>3187</v>
      </c>
      <c r="G27" s="849"/>
      <c r="H27" s="849"/>
      <c r="I27" s="832"/>
      <c r="J27" s="832"/>
      <c r="K27" s="849">
        <v>16</v>
      </c>
      <c r="L27" s="849">
        <v>2256</v>
      </c>
      <c r="M27" s="832"/>
      <c r="N27" s="832">
        <v>141</v>
      </c>
      <c r="O27" s="849">
        <v>6</v>
      </c>
      <c r="P27" s="849">
        <v>852</v>
      </c>
      <c r="Q27" s="837"/>
      <c r="R27" s="850">
        <v>142</v>
      </c>
    </row>
    <row r="28" spans="1:18" ht="14.4" customHeight="1" x14ac:dyDescent="0.3">
      <c r="A28" s="831" t="s">
        <v>3179</v>
      </c>
      <c r="B28" s="832" t="s">
        <v>3218</v>
      </c>
      <c r="C28" s="832" t="s">
        <v>595</v>
      </c>
      <c r="D28" s="832" t="s">
        <v>3181</v>
      </c>
      <c r="E28" s="832" t="s">
        <v>3223</v>
      </c>
      <c r="F28" s="832" t="s">
        <v>3224</v>
      </c>
      <c r="G28" s="849">
        <v>10</v>
      </c>
      <c r="H28" s="849">
        <v>1260</v>
      </c>
      <c r="I28" s="832">
        <v>1</v>
      </c>
      <c r="J28" s="832">
        <v>126</v>
      </c>
      <c r="K28" s="849">
        <v>16</v>
      </c>
      <c r="L28" s="849">
        <v>2032</v>
      </c>
      <c r="M28" s="832">
        <v>1.6126984126984127</v>
      </c>
      <c r="N28" s="832">
        <v>127</v>
      </c>
      <c r="O28" s="849">
        <v>7</v>
      </c>
      <c r="P28" s="849">
        <v>882</v>
      </c>
      <c r="Q28" s="837">
        <v>0.7</v>
      </c>
      <c r="R28" s="850">
        <v>126</v>
      </c>
    </row>
    <row r="29" spans="1:18" ht="14.4" customHeight="1" x14ac:dyDescent="0.3">
      <c r="A29" s="831" t="s">
        <v>3179</v>
      </c>
      <c r="B29" s="832" t="s">
        <v>3218</v>
      </c>
      <c r="C29" s="832" t="s">
        <v>595</v>
      </c>
      <c r="D29" s="832" t="s">
        <v>3181</v>
      </c>
      <c r="E29" s="832" t="s">
        <v>3202</v>
      </c>
      <c r="F29" s="832" t="s">
        <v>3203</v>
      </c>
      <c r="G29" s="849">
        <v>10</v>
      </c>
      <c r="H29" s="849">
        <v>333.33</v>
      </c>
      <c r="I29" s="832">
        <v>1</v>
      </c>
      <c r="J29" s="832">
        <v>33.332999999999998</v>
      </c>
      <c r="K29" s="849">
        <v>18</v>
      </c>
      <c r="L29" s="849">
        <v>599.98</v>
      </c>
      <c r="M29" s="832">
        <v>1.7999579995799959</v>
      </c>
      <c r="N29" s="832">
        <v>33.332222222222221</v>
      </c>
      <c r="O29" s="849">
        <v>7</v>
      </c>
      <c r="P29" s="849">
        <v>233.31999999999994</v>
      </c>
      <c r="Q29" s="837">
        <v>0.69996699966999654</v>
      </c>
      <c r="R29" s="850">
        <v>33.33142857142856</v>
      </c>
    </row>
    <row r="30" spans="1:18" ht="14.4" customHeight="1" x14ac:dyDescent="0.3">
      <c r="A30" s="831" t="s">
        <v>3179</v>
      </c>
      <c r="B30" s="832" t="s">
        <v>3218</v>
      </c>
      <c r="C30" s="832" t="s">
        <v>595</v>
      </c>
      <c r="D30" s="832" t="s">
        <v>3181</v>
      </c>
      <c r="E30" s="832" t="s">
        <v>3204</v>
      </c>
      <c r="F30" s="832" t="s">
        <v>3205</v>
      </c>
      <c r="G30" s="849">
        <v>23</v>
      </c>
      <c r="H30" s="849">
        <v>851</v>
      </c>
      <c r="I30" s="832">
        <v>1</v>
      </c>
      <c r="J30" s="832">
        <v>37</v>
      </c>
      <c r="K30" s="849">
        <v>1</v>
      </c>
      <c r="L30" s="849">
        <v>37</v>
      </c>
      <c r="M30" s="832">
        <v>4.3478260869565216E-2</v>
      </c>
      <c r="N30" s="832">
        <v>37</v>
      </c>
      <c r="O30" s="849"/>
      <c r="P30" s="849"/>
      <c r="Q30" s="837"/>
      <c r="R30" s="850"/>
    </row>
    <row r="31" spans="1:18" ht="14.4" customHeight="1" x14ac:dyDescent="0.3">
      <c r="A31" s="831" t="s">
        <v>3179</v>
      </c>
      <c r="B31" s="832" t="s">
        <v>3218</v>
      </c>
      <c r="C31" s="832" t="s">
        <v>595</v>
      </c>
      <c r="D31" s="832" t="s">
        <v>3181</v>
      </c>
      <c r="E31" s="832" t="s">
        <v>3225</v>
      </c>
      <c r="F31" s="832" t="s">
        <v>3226</v>
      </c>
      <c r="G31" s="849"/>
      <c r="H31" s="849"/>
      <c r="I31" s="832"/>
      <c r="J31" s="832"/>
      <c r="K31" s="849">
        <v>1</v>
      </c>
      <c r="L31" s="849">
        <v>86</v>
      </c>
      <c r="M31" s="832"/>
      <c r="N31" s="832">
        <v>86</v>
      </c>
      <c r="O31" s="849"/>
      <c r="P31" s="849"/>
      <c r="Q31" s="837"/>
      <c r="R31" s="850"/>
    </row>
    <row r="32" spans="1:18" ht="14.4" customHeight="1" x14ac:dyDescent="0.3">
      <c r="A32" s="831" t="s">
        <v>3179</v>
      </c>
      <c r="B32" s="832" t="s">
        <v>3218</v>
      </c>
      <c r="C32" s="832" t="s">
        <v>595</v>
      </c>
      <c r="D32" s="832" t="s">
        <v>3181</v>
      </c>
      <c r="E32" s="832" t="s">
        <v>3227</v>
      </c>
      <c r="F32" s="832" t="s">
        <v>3228</v>
      </c>
      <c r="G32" s="849"/>
      <c r="H32" s="849"/>
      <c r="I32" s="832"/>
      <c r="J32" s="832"/>
      <c r="K32" s="849">
        <v>1</v>
      </c>
      <c r="L32" s="849">
        <v>32</v>
      </c>
      <c r="M32" s="832"/>
      <c r="N32" s="832">
        <v>32</v>
      </c>
      <c r="O32" s="849"/>
      <c r="P32" s="849"/>
      <c r="Q32" s="837"/>
      <c r="R32" s="850"/>
    </row>
    <row r="33" spans="1:18" ht="14.4" customHeight="1" x14ac:dyDescent="0.3">
      <c r="A33" s="831" t="s">
        <v>3179</v>
      </c>
      <c r="B33" s="832" t="s">
        <v>3218</v>
      </c>
      <c r="C33" s="832" t="s">
        <v>595</v>
      </c>
      <c r="D33" s="832" t="s">
        <v>3181</v>
      </c>
      <c r="E33" s="832" t="s">
        <v>3210</v>
      </c>
      <c r="F33" s="832" t="s">
        <v>3211</v>
      </c>
      <c r="G33" s="849">
        <v>1</v>
      </c>
      <c r="H33" s="849">
        <v>223</v>
      </c>
      <c r="I33" s="832">
        <v>1</v>
      </c>
      <c r="J33" s="832">
        <v>223</v>
      </c>
      <c r="K33" s="849"/>
      <c r="L33" s="849"/>
      <c r="M33" s="832"/>
      <c r="N33" s="832"/>
      <c r="O33" s="849"/>
      <c r="P33" s="849"/>
      <c r="Q33" s="837"/>
      <c r="R33" s="850"/>
    </row>
    <row r="34" spans="1:18" ht="14.4" customHeight="1" x14ac:dyDescent="0.3">
      <c r="A34" s="831" t="s">
        <v>3179</v>
      </c>
      <c r="B34" s="832" t="s">
        <v>3218</v>
      </c>
      <c r="C34" s="832" t="s">
        <v>595</v>
      </c>
      <c r="D34" s="832" t="s">
        <v>3181</v>
      </c>
      <c r="E34" s="832" t="s">
        <v>3214</v>
      </c>
      <c r="F34" s="832" t="s">
        <v>3215</v>
      </c>
      <c r="G34" s="849">
        <v>2</v>
      </c>
      <c r="H34" s="849">
        <v>118</v>
      </c>
      <c r="I34" s="832">
        <v>1</v>
      </c>
      <c r="J34" s="832">
        <v>59</v>
      </c>
      <c r="K34" s="849"/>
      <c r="L34" s="849"/>
      <c r="M34" s="832"/>
      <c r="N34" s="832"/>
      <c r="O34" s="849"/>
      <c r="P34" s="849"/>
      <c r="Q34" s="837"/>
      <c r="R34" s="850"/>
    </row>
    <row r="35" spans="1:18" ht="14.4" customHeight="1" x14ac:dyDescent="0.3">
      <c r="A35" s="831" t="s">
        <v>3179</v>
      </c>
      <c r="B35" s="832" t="s">
        <v>3218</v>
      </c>
      <c r="C35" s="832" t="s">
        <v>595</v>
      </c>
      <c r="D35" s="832" t="s">
        <v>3181</v>
      </c>
      <c r="E35" s="832" t="s">
        <v>3229</v>
      </c>
      <c r="F35" s="832" t="s">
        <v>3230</v>
      </c>
      <c r="G35" s="849"/>
      <c r="H35" s="849"/>
      <c r="I35" s="832"/>
      <c r="J35" s="832"/>
      <c r="K35" s="849">
        <v>1</v>
      </c>
      <c r="L35" s="849">
        <v>375</v>
      </c>
      <c r="M35" s="832"/>
      <c r="N35" s="832">
        <v>375</v>
      </c>
      <c r="O35" s="849"/>
      <c r="P35" s="849"/>
      <c r="Q35" s="837"/>
      <c r="R35" s="850"/>
    </row>
    <row r="36" spans="1:18" ht="14.4" customHeight="1" x14ac:dyDescent="0.3">
      <c r="A36" s="831" t="s">
        <v>3179</v>
      </c>
      <c r="B36" s="832" t="s">
        <v>3218</v>
      </c>
      <c r="C36" s="832" t="s">
        <v>595</v>
      </c>
      <c r="D36" s="832" t="s">
        <v>3181</v>
      </c>
      <c r="E36" s="832" t="s">
        <v>3231</v>
      </c>
      <c r="F36" s="832" t="s">
        <v>3232</v>
      </c>
      <c r="G36" s="849"/>
      <c r="H36" s="849"/>
      <c r="I36" s="832"/>
      <c r="J36" s="832"/>
      <c r="K36" s="849">
        <v>2</v>
      </c>
      <c r="L36" s="849">
        <v>748</v>
      </c>
      <c r="M36" s="832"/>
      <c r="N36" s="832">
        <v>374</v>
      </c>
      <c r="O36" s="849"/>
      <c r="P36" s="849"/>
      <c r="Q36" s="837"/>
      <c r="R36" s="850"/>
    </row>
    <row r="37" spans="1:18" ht="14.4" customHeight="1" x14ac:dyDescent="0.3">
      <c r="A37" s="831" t="s">
        <v>3179</v>
      </c>
      <c r="B37" s="832" t="s">
        <v>3233</v>
      </c>
      <c r="C37" s="832" t="s">
        <v>2285</v>
      </c>
      <c r="D37" s="832" t="s">
        <v>3234</v>
      </c>
      <c r="E37" s="832" t="s">
        <v>3235</v>
      </c>
      <c r="F37" s="832" t="s">
        <v>3236</v>
      </c>
      <c r="G37" s="849"/>
      <c r="H37" s="849"/>
      <c r="I37" s="832"/>
      <c r="J37" s="832"/>
      <c r="K37" s="849"/>
      <c r="L37" s="849"/>
      <c r="M37" s="832"/>
      <c r="N37" s="832"/>
      <c r="O37" s="849">
        <v>1</v>
      </c>
      <c r="P37" s="849">
        <v>4856.3599999999997</v>
      </c>
      <c r="Q37" s="837"/>
      <c r="R37" s="850">
        <v>4856.3599999999997</v>
      </c>
    </row>
    <row r="38" spans="1:18" ht="14.4" customHeight="1" x14ac:dyDescent="0.3">
      <c r="A38" s="831" t="s">
        <v>3179</v>
      </c>
      <c r="B38" s="832" t="s">
        <v>3233</v>
      </c>
      <c r="C38" s="832" t="s">
        <v>2285</v>
      </c>
      <c r="D38" s="832" t="s">
        <v>3234</v>
      </c>
      <c r="E38" s="832" t="s">
        <v>3237</v>
      </c>
      <c r="F38" s="832" t="s">
        <v>3238</v>
      </c>
      <c r="G38" s="849"/>
      <c r="H38" s="849"/>
      <c r="I38" s="832"/>
      <c r="J38" s="832"/>
      <c r="K38" s="849"/>
      <c r="L38" s="849"/>
      <c r="M38" s="832"/>
      <c r="N38" s="832"/>
      <c r="O38" s="849">
        <v>8</v>
      </c>
      <c r="P38" s="849">
        <v>44544</v>
      </c>
      <c r="Q38" s="837"/>
      <c r="R38" s="850">
        <v>5568</v>
      </c>
    </row>
    <row r="39" spans="1:18" ht="14.4" customHeight="1" x14ac:dyDescent="0.3">
      <c r="A39" s="831" t="s">
        <v>3179</v>
      </c>
      <c r="B39" s="832" t="s">
        <v>3233</v>
      </c>
      <c r="C39" s="832" t="s">
        <v>2285</v>
      </c>
      <c r="D39" s="832" t="s">
        <v>3234</v>
      </c>
      <c r="E39" s="832" t="s">
        <v>3239</v>
      </c>
      <c r="F39" s="832" t="s">
        <v>3240</v>
      </c>
      <c r="G39" s="849"/>
      <c r="H39" s="849"/>
      <c r="I39" s="832"/>
      <c r="J39" s="832"/>
      <c r="K39" s="849"/>
      <c r="L39" s="849"/>
      <c r="M39" s="832"/>
      <c r="N39" s="832"/>
      <c r="O39" s="849">
        <v>4</v>
      </c>
      <c r="P39" s="849">
        <v>9969.7999999999993</v>
      </c>
      <c r="Q39" s="837"/>
      <c r="R39" s="850">
        <v>2492.4499999999998</v>
      </c>
    </row>
    <row r="40" spans="1:18" ht="14.4" customHeight="1" thickBot="1" x14ac:dyDescent="0.35">
      <c r="A40" s="839" t="s">
        <v>3179</v>
      </c>
      <c r="B40" s="840" t="s">
        <v>3233</v>
      </c>
      <c r="C40" s="840" t="s">
        <v>2285</v>
      </c>
      <c r="D40" s="840" t="s">
        <v>3181</v>
      </c>
      <c r="E40" s="840" t="s">
        <v>3241</v>
      </c>
      <c r="F40" s="840" t="s">
        <v>3242</v>
      </c>
      <c r="G40" s="851"/>
      <c r="H40" s="851"/>
      <c r="I40" s="840"/>
      <c r="J40" s="840"/>
      <c r="K40" s="851"/>
      <c r="L40" s="851"/>
      <c r="M40" s="840"/>
      <c r="N40" s="840"/>
      <c r="O40" s="851">
        <v>16</v>
      </c>
      <c r="P40" s="851">
        <v>9360</v>
      </c>
      <c r="Q40" s="845"/>
      <c r="R40" s="852">
        <v>585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1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3244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590</v>
      </c>
      <c r="I3" s="208">
        <f t="shared" si="0"/>
        <v>229598.97999999998</v>
      </c>
      <c r="J3" s="78"/>
      <c r="K3" s="78"/>
      <c r="L3" s="208">
        <f t="shared" si="0"/>
        <v>756</v>
      </c>
      <c r="M3" s="208">
        <f t="shared" si="0"/>
        <v>296332.32</v>
      </c>
      <c r="N3" s="78"/>
      <c r="O3" s="78"/>
      <c r="P3" s="208">
        <f t="shared" si="0"/>
        <v>785</v>
      </c>
      <c r="Q3" s="208">
        <f t="shared" si="0"/>
        <v>334626.77999999991</v>
      </c>
      <c r="R3" s="79">
        <f>IF(M3=0,0,Q3/M3)</f>
        <v>1.129228090948702</v>
      </c>
      <c r="S3" s="209">
        <f>IF(P3=0,0,Q3/P3)</f>
        <v>426.27615286624194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 t="s">
        <v>3179</v>
      </c>
      <c r="B6" s="825" t="s">
        <v>3180</v>
      </c>
      <c r="C6" s="825" t="s">
        <v>595</v>
      </c>
      <c r="D6" s="825" t="s">
        <v>3167</v>
      </c>
      <c r="E6" s="825" t="s">
        <v>3181</v>
      </c>
      <c r="F6" s="825" t="s">
        <v>3182</v>
      </c>
      <c r="G6" s="825" t="s">
        <v>3183</v>
      </c>
      <c r="H6" s="225"/>
      <c r="I6" s="225"/>
      <c r="J6" s="825"/>
      <c r="K6" s="825"/>
      <c r="L6" s="225">
        <v>1</v>
      </c>
      <c r="M6" s="225">
        <v>37</v>
      </c>
      <c r="N6" s="825"/>
      <c r="O6" s="825">
        <v>37</v>
      </c>
      <c r="P6" s="225">
        <v>1</v>
      </c>
      <c r="Q6" s="225">
        <v>38</v>
      </c>
      <c r="R6" s="830"/>
      <c r="S6" s="848">
        <v>38</v>
      </c>
    </row>
    <row r="7" spans="1:19" ht="14.4" customHeight="1" x14ac:dyDescent="0.3">
      <c r="A7" s="831" t="s">
        <v>3179</v>
      </c>
      <c r="B7" s="832" t="s">
        <v>3180</v>
      </c>
      <c r="C7" s="832" t="s">
        <v>595</v>
      </c>
      <c r="D7" s="832" t="s">
        <v>3167</v>
      </c>
      <c r="E7" s="832" t="s">
        <v>3181</v>
      </c>
      <c r="F7" s="832" t="s">
        <v>3186</v>
      </c>
      <c r="G7" s="832" t="s">
        <v>3187</v>
      </c>
      <c r="H7" s="849"/>
      <c r="I7" s="849"/>
      <c r="J7" s="832"/>
      <c r="K7" s="832"/>
      <c r="L7" s="849">
        <v>1</v>
      </c>
      <c r="M7" s="849">
        <v>141</v>
      </c>
      <c r="N7" s="832"/>
      <c r="O7" s="832">
        <v>141</v>
      </c>
      <c r="P7" s="849"/>
      <c r="Q7" s="849"/>
      <c r="R7" s="837"/>
      <c r="S7" s="850"/>
    </row>
    <row r="8" spans="1:19" ht="14.4" customHeight="1" x14ac:dyDescent="0.3">
      <c r="A8" s="831" t="s">
        <v>3179</v>
      </c>
      <c r="B8" s="832" t="s">
        <v>3180</v>
      </c>
      <c r="C8" s="832" t="s">
        <v>595</v>
      </c>
      <c r="D8" s="832" t="s">
        <v>3167</v>
      </c>
      <c r="E8" s="832" t="s">
        <v>3181</v>
      </c>
      <c r="F8" s="832" t="s">
        <v>3188</v>
      </c>
      <c r="G8" s="832" t="s">
        <v>3189</v>
      </c>
      <c r="H8" s="849">
        <v>3</v>
      </c>
      <c r="I8" s="849">
        <v>2871</v>
      </c>
      <c r="J8" s="832">
        <v>1</v>
      </c>
      <c r="K8" s="832">
        <v>957</v>
      </c>
      <c r="L8" s="849">
        <v>1</v>
      </c>
      <c r="M8" s="849">
        <v>958</v>
      </c>
      <c r="N8" s="832">
        <v>0.3336816440264716</v>
      </c>
      <c r="O8" s="832">
        <v>958</v>
      </c>
      <c r="P8" s="849">
        <v>5</v>
      </c>
      <c r="Q8" s="849">
        <v>4815</v>
      </c>
      <c r="R8" s="837">
        <v>1.677115987460815</v>
      </c>
      <c r="S8" s="850">
        <v>963</v>
      </c>
    </row>
    <row r="9" spans="1:19" ht="14.4" customHeight="1" x14ac:dyDescent="0.3">
      <c r="A9" s="831" t="s">
        <v>3179</v>
      </c>
      <c r="B9" s="832" t="s">
        <v>3180</v>
      </c>
      <c r="C9" s="832" t="s">
        <v>595</v>
      </c>
      <c r="D9" s="832" t="s">
        <v>3167</v>
      </c>
      <c r="E9" s="832" t="s">
        <v>3181</v>
      </c>
      <c r="F9" s="832" t="s">
        <v>3190</v>
      </c>
      <c r="G9" s="832" t="s">
        <v>3191</v>
      </c>
      <c r="H9" s="849">
        <v>1</v>
      </c>
      <c r="I9" s="849">
        <v>432</v>
      </c>
      <c r="J9" s="832">
        <v>1</v>
      </c>
      <c r="K9" s="832">
        <v>432</v>
      </c>
      <c r="L9" s="849"/>
      <c r="M9" s="849"/>
      <c r="N9" s="832"/>
      <c r="O9" s="832"/>
      <c r="P9" s="849">
        <v>1</v>
      </c>
      <c r="Q9" s="849">
        <v>435</v>
      </c>
      <c r="R9" s="837">
        <v>1.0069444444444444</v>
      </c>
      <c r="S9" s="850">
        <v>435</v>
      </c>
    </row>
    <row r="10" spans="1:19" ht="14.4" customHeight="1" x14ac:dyDescent="0.3">
      <c r="A10" s="831" t="s">
        <v>3179</v>
      </c>
      <c r="B10" s="832" t="s">
        <v>3180</v>
      </c>
      <c r="C10" s="832" t="s">
        <v>595</v>
      </c>
      <c r="D10" s="832" t="s">
        <v>3167</v>
      </c>
      <c r="E10" s="832" t="s">
        <v>3181</v>
      </c>
      <c r="F10" s="832" t="s">
        <v>3192</v>
      </c>
      <c r="G10" s="832" t="s">
        <v>3193</v>
      </c>
      <c r="H10" s="849">
        <v>76</v>
      </c>
      <c r="I10" s="849">
        <v>76684</v>
      </c>
      <c r="J10" s="832">
        <v>1</v>
      </c>
      <c r="K10" s="832">
        <v>1009</v>
      </c>
      <c r="L10" s="849">
        <v>85</v>
      </c>
      <c r="M10" s="849">
        <v>85850</v>
      </c>
      <c r="N10" s="832">
        <v>1.1195294976787857</v>
      </c>
      <c r="O10" s="832">
        <v>1010</v>
      </c>
      <c r="P10" s="849">
        <v>78</v>
      </c>
      <c r="Q10" s="849">
        <v>79014</v>
      </c>
      <c r="R10" s="837">
        <v>1.0303844348234312</v>
      </c>
      <c r="S10" s="850">
        <v>1013</v>
      </c>
    </row>
    <row r="11" spans="1:19" ht="14.4" customHeight="1" x14ac:dyDescent="0.3">
      <c r="A11" s="831" t="s">
        <v>3179</v>
      </c>
      <c r="B11" s="832" t="s">
        <v>3180</v>
      </c>
      <c r="C11" s="832" t="s">
        <v>595</v>
      </c>
      <c r="D11" s="832" t="s">
        <v>3167</v>
      </c>
      <c r="E11" s="832" t="s">
        <v>3181</v>
      </c>
      <c r="F11" s="832" t="s">
        <v>3198</v>
      </c>
      <c r="G11" s="832" t="s">
        <v>3199</v>
      </c>
      <c r="H11" s="849"/>
      <c r="I11" s="849"/>
      <c r="J11" s="832"/>
      <c r="K11" s="832"/>
      <c r="L11" s="849">
        <v>2</v>
      </c>
      <c r="M11" s="849">
        <v>638</v>
      </c>
      <c r="N11" s="832"/>
      <c r="O11" s="832">
        <v>319</v>
      </c>
      <c r="P11" s="849">
        <v>1</v>
      </c>
      <c r="Q11" s="849">
        <v>322</v>
      </c>
      <c r="R11" s="837"/>
      <c r="S11" s="850">
        <v>322</v>
      </c>
    </row>
    <row r="12" spans="1:19" ht="14.4" customHeight="1" x14ac:dyDescent="0.3">
      <c r="A12" s="831" t="s">
        <v>3179</v>
      </c>
      <c r="B12" s="832" t="s">
        <v>3180</v>
      </c>
      <c r="C12" s="832" t="s">
        <v>595</v>
      </c>
      <c r="D12" s="832" t="s">
        <v>3167</v>
      </c>
      <c r="E12" s="832" t="s">
        <v>3181</v>
      </c>
      <c r="F12" s="832" t="s">
        <v>3200</v>
      </c>
      <c r="G12" s="832" t="s">
        <v>3201</v>
      </c>
      <c r="H12" s="849">
        <v>1</v>
      </c>
      <c r="I12" s="849">
        <v>873</v>
      </c>
      <c r="J12" s="832">
        <v>1</v>
      </c>
      <c r="K12" s="832">
        <v>873</v>
      </c>
      <c r="L12" s="849">
        <v>2</v>
      </c>
      <c r="M12" s="849">
        <v>1748</v>
      </c>
      <c r="N12" s="832">
        <v>2.002290950744559</v>
      </c>
      <c r="O12" s="832">
        <v>874</v>
      </c>
      <c r="P12" s="849">
        <v>2</v>
      </c>
      <c r="Q12" s="849">
        <v>1754</v>
      </c>
      <c r="R12" s="837">
        <v>2.0091638029782359</v>
      </c>
      <c r="S12" s="850">
        <v>877</v>
      </c>
    </row>
    <row r="13" spans="1:19" ht="14.4" customHeight="1" x14ac:dyDescent="0.3">
      <c r="A13" s="831" t="s">
        <v>3179</v>
      </c>
      <c r="B13" s="832" t="s">
        <v>3180</v>
      </c>
      <c r="C13" s="832" t="s">
        <v>595</v>
      </c>
      <c r="D13" s="832" t="s">
        <v>3167</v>
      </c>
      <c r="E13" s="832" t="s">
        <v>3181</v>
      </c>
      <c r="F13" s="832" t="s">
        <v>3202</v>
      </c>
      <c r="G13" s="832" t="s">
        <v>3203</v>
      </c>
      <c r="H13" s="849">
        <v>2</v>
      </c>
      <c r="I13" s="849">
        <v>66.66</v>
      </c>
      <c r="J13" s="832">
        <v>1</v>
      </c>
      <c r="K13" s="832">
        <v>33.33</v>
      </c>
      <c r="L13" s="849">
        <v>11</v>
      </c>
      <c r="M13" s="849">
        <v>366.67</v>
      </c>
      <c r="N13" s="832">
        <v>5.5006000600060014</v>
      </c>
      <c r="O13" s="832">
        <v>33.333636363636366</v>
      </c>
      <c r="P13" s="849">
        <v>11</v>
      </c>
      <c r="Q13" s="849">
        <v>366.65999999999997</v>
      </c>
      <c r="R13" s="837">
        <v>5.5004500450045004</v>
      </c>
      <c r="S13" s="850">
        <v>33.332727272727269</v>
      </c>
    </row>
    <row r="14" spans="1:19" ht="14.4" customHeight="1" x14ac:dyDescent="0.3">
      <c r="A14" s="831" t="s">
        <v>3179</v>
      </c>
      <c r="B14" s="832" t="s">
        <v>3180</v>
      </c>
      <c r="C14" s="832" t="s">
        <v>595</v>
      </c>
      <c r="D14" s="832" t="s">
        <v>3167</v>
      </c>
      <c r="E14" s="832" t="s">
        <v>3181</v>
      </c>
      <c r="F14" s="832" t="s">
        <v>3204</v>
      </c>
      <c r="G14" s="832" t="s">
        <v>3205</v>
      </c>
      <c r="H14" s="849">
        <v>18</v>
      </c>
      <c r="I14" s="849">
        <v>666</v>
      </c>
      <c r="J14" s="832">
        <v>1</v>
      </c>
      <c r="K14" s="832">
        <v>37</v>
      </c>
      <c r="L14" s="849">
        <v>47</v>
      </c>
      <c r="M14" s="849">
        <v>1739</v>
      </c>
      <c r="N14" s="832">
        <v>2.6111111111111112</v>
      </c>
      <c r="O14" s="832">
        <v>37</v>
      </c>
      <c r="P14" s="849">
        <v>37</v>
      </c>
      <c r="Q14" s="849">
        <v>1406</v>
      </c>
      <c r="R14" s="837">
        <v>2.1111111111111112</v>
      </c>
      <c r="S14" s="850">
        <v>38</v>
      </c>
    </row>
    <row r="15" spans="1:19" ht="14.4" customHeight="1" x14ac:dyDescent="0.3">
      <c r="A15" s="831" t="s">
        <v>3179</v>
      </c>
      <c r="B15" s="832" t="s">
        <v>3180</v>
      </c>
      <c r="C15" s="832" t="s">
        <v>595</v>
      </c>
      <c r="D15" s="832" t="s">
        <v>3167</v>
      </c>
      <c r="E15" s="832" t="s">
        <v>3181</v>
      </c>
      <c r="F15" s="832" t="s">
        <v>3206</v>
      </c>
      <c r="G15" s="832" t="s">
        <v>3207</v>
      </c>
      <c r="H15" s="849">
        <v>7</v>
      </c>
      <c r="I15" s="849">
        <v>14105</v>
      </c>
      <c r="J15" s="832">
        <v>1</v>
      </c>
      <c r="K15" s="832">
        <v>2015</v>
      </c>
      <c r="L15" s="849">
        <v>7</v>
      </c>
      <c r="M15" s="849">
        <v>14112</v>
      </c>
      <c r="N15" s="832">
        <v>1.0004962779156328</v>
      </c>
      <c r="O15" s="832">
        <v>2016</v>
      </c>
      <c r="P15" s="849">
        <v>2</v>
      </c>
      <c r="Q15" s="849">
        <v>4038</v>
      </c>
      <c r="R15" s="837">
        <v>0.28628146047500885</v>
      </c>
      <c r="S15" s="850">
        <v>2019</v>
      </c>
    </row>
    <row r="16" spans="1:19" ht="14.4" customHeight="1" x14ac:dyDescent="0.3">
      <c r="A16" s="831" t="s">
        <v>3179</v>
      </c>
      <c r="B16" s="832" t="s">
        <v>3180</v>
      </c>
      <c r="C16" s="832" t="s">
        <v>595</v>
      </c>
      <c r="D16" s="832" t="s">
        <v>3167</v>
      </c>
      <c r="E16" s="832" t="s">
        <v>3181</v>
      </c>
      <c r="F16" s="832" t="s">
        <v>3208</v>
      </c>
      <c r="G16" s="832" t="s">
        <v>3209</v>
      </c>
      <c r="H16" s="849">
        <v>2</v>
      </c>
      <c r="I16" s="849">
        <v>710</v>
      </c>
      <c r="J16" s="832">
        <v>1</v>
      </c>
      <c r="K16" s="832">
        <v>355</v>
      </c>
      <c r="L16" s="849">
        <v>10</v>
      </c>
      <c r="M16" s="849">
        <v>3550</v>
      </c>
      <c r="N16" s="832">
        <v>5</v>
      </c>
      <c r="O16" s="832">
        <v>355</v>
      </c>
      <c r="P16" s="849">
        <v>11</v>
      </c>
      <c r="Q16" s="849">
        <v>3938</v>
      </c>
      <c r="R16" s="837">
        <v>5.5464788732394368</v>
      </c>
      <c r="S16" s="850">
        <v>358</v>
      </c>
    </row>
    <row r="17" spans="1:19" ht="14.4" customHeight="1" x14ac:dyDescent="0.3">
      <c r="A17" s="831" t="s">
        <v>3179</v>
      </c>
      <c r="B17" s="832" t="s">
        <v>3180</v>
      </c>
      <c r="C17" s="832" t="s">
        <v>595</v>
      </c>
      <c r="D17" s="832" t="s">
        <v>3167</v>
      </c>
      <c r="E17" s="832" t="s">
        <v>3181</v>
      </c>
      <c r="F17" s="832" t="s">
        <v>3212</v>
      </c>
      <c r="G17" s="832" t="s">
        <v>3213</v>
      </c>
      <c r="H17" s="849"/>
      <c r="I17" s="849"/>
      <c r="J17" s="832"/>
      <c r="K17" s="832"/>
      <c r="L17" s="849">
        <v>1</v>
      </c>
      <c r="M17" s="849">
        <v>178</v>
      </c>
      <c r="N17" s="832"/>
      <c r="O17" s="832">
        <v>178</v>
      </c>
      <c r="P17" s="849"/>
      <c r="Q17" s="849"/>
      <c r="R17" s="837"/>
      <c r="S17" s="850"/>
    </row>
    <row r="18" spans="1:19" ht="14.4" customHeight="1" x14ac:dyDescent="0.3">
      <c r="A18" s="831" t="s">
        <v>3179</v>
      </c>
      <c r="B18" s="832" t="s">
        <v>3180</v>
      </c>
      <c r="C18" s="832" t="s">
        <v>595</v>
      </c>
      <c r="D18" s="832" t="s">
        <v>3167</v>
      </c>
      <c r="E18" s="832" t="s">
        <v>3181</v>
      </c>
      <c r="F18" s="832" t="s">
        <v>3214</v>
      </c>
      <c r="G18" s="832" t="s">
        <v>3215</v>
      </c>
      <c r="H18" s="849">
        <v>1</v>
      </c>
      <c r="I18" s="849">
        <v>59</v>
      </c>
      <c r="J18" s="832">
        <v>1</v>
      </c>
      <c r="K18" s="832">
        <v>59</v>
      </c>
      <c r="L18" s="849">
        <v>6</v>
      </c>
      <c r="M18" s="849">
        <v>354</v>
      </c>
      <c r="N18" s="832">
        <v>6</v>
      </c>
      <c r="O18" s="832">
        <v>59</v>
      </c>
      <c r="P18" s="849">
        <v>12</v>
      </c>
      <c r="Q18" s="849">
        <v>732</v>
      </c>
      <c r="R18" s="837">
        <v>12.40677966101695</v>
      </c>
      <c r="S18" s="850">
        <v>61</v>
      </c>
    </row>
    <row r="19" spans="1:19" ht="14.4" customHeight="1" x14ac:dyDescent="0.3">
      <c r="A19" s="831" t="s">
        <v>3179</v>
      </c>
      <c r="B19" s="832" t="s">
        <v>3180</v>
      </c>
      <c r="C19" s="832" t="s">
        <v>595</v>
      </c>
      <c r="D19" s="832" t="s">
        <v>3172</v>
      </c>
      <c r="E19" s="832" t="s">
        <v>3181</v>
      </c>
      <c r="F19" s="832" t="s">
        <v>3182</v>
      </c>
      <c r="G19" s="832" t="s">
        <v>3183</v>
      </c>
      <c r="H19" s="849"/>
      <c r="I19" s="849"/>
      <c r="J19" s="832"/>
      <c r="K19" s="832"/>
      <c r="L19" s="849">
        <v>1</v>
      </c>
      <c r="M19" s="849">
        <v>37</v>
      </c>
      <c r="N19" s="832"/>
      <c r="O19" s="832">
        <v>37</v>
      </c>
      <c r="P19" s="849"/>
      <c r="Q19" s="849"/>
      <c r="R19" s="837"/>
      <c r="S19" s="850"/>
    </row>
    <row r="20" spans="1:19" ht="14.4" customHeight="1" x14ac:dyDescent="0.3">
      <c r="A20" s="831" t="s">
        <v>3179</v>
      </c>
      <c r="B20" s="832" t="s">
        <v>3180</v>
      </c>
      <c r="C20" s="832" t="s">
        <v>595</v>
      </c>
      <c r="D20" s="832" t="s">
        <v>1601</v>
      </c>
      <c r="E20" s="832" t="s">
        <v>3181</v>
      </c>
      <c r="F20" s="832" t="s">
        <v>3182</v>
      </c>
      <c r="G20" s="832" t="s">
        <v>3183</v>
      </c>
      <c r="H20" s="849">
        <v>4</v>
      </c>
      <c r="I20" s="849">
        <v>148</v>
      </c>
      <c r="J20" s="832">
        <v>1</v>
      </c>
      <c r="K20" s="832">
        <v>37</v>
      </c>
      <c r="L20" s="849">
        <v>3</v>
      </c>
      <c r="M20" s="849">
        <v>111</v>
      </c>
      <c r="N20" s="832">
        <v>0.75</v>
      </c>
      <c r="O20" s="832">
        <v>37</v>
      </c>
      <c r="P20" s="849">
        <v>10</v>
      </c>
      <c r="Q20" s="849">
        <v>380</v>
      </c>
      <c r="R20" s="837">
        <v>2.5675675675675675</v>
      </c>
      <c r="S20" s="850">
        <v>38</v>
      </c>
    </row>
    <row r="21" spans="1:19" ht="14.4" customHeight="1" x14ac:dyDescent="0.3">
      <c r="A21" s="831" t="s">
        <v>3179</v>
      </c>
      <c r="B21" s="832" t="s">
        <v>3180</v>
      </c>
      <c r="C21" s="832" t="s">
        <v>595</v>
      </c>
      <c r="D21" s="832" t="s">
        <v>1601</v>
      </c>
      <c r="E21" s="832" t="s">
        <v>3181</v>
      </c>
      <c r="F21" s="832" t="s">
        <v>3184</v>
      </c>
      <c r="G21" s="832" t="s">
        <v>3185</v>
      </c>
      <c r="H21" s="849"/>
      <c r="I21" s="849"/>
      <c r="J21" s="832"/>
      <c r="K21" s="832"/>
      <c r="L21" s="849">
        <v>2</v>
      </c>
      <c r="M21" s="849">
        <v>1404</v>
      </c>
      <c r="N21" s="832"/>
      <c r="O21" s="832">
        <v>702</v>
      </c>
      <c r="P21" s="849"/>
      <c r="Q21" s="849"/>
      <c r="R21" s="837"/>
      <c r="S21" s="850"/>
    </row>
    <row r="22" spans="1:19" ht="14.4" customHeight="1" x14ac:dyDescent="0.3">
      <c r="A22" s="831" t="s">
        <v>3179</v>
      </c>
      <c r="B22" s="832" t="s">
        <v>3180</v>
      </c>
      <c r="C22" s="832" t="s">
        <v>595</v>
      </c>
      <c r="D22" s="832" t="s">
        <v>1601</v>
      </c>
      <c r="E22" s="832" t="s">
        <v>3181</v>
      </c>
      <c r="F22" s="832" t="s">
        <v>3186</v>
      </c>
      <c r="G22" s="832" t="s">
        <v>3187</v>
      </c>
      <c r="H22" s="849"/>
      <c r="I22" s="849"/>
      <c r="J22" s="832"/>
      <c r="K22" s="832"/>
      <c r="L22" s="849">
        <v>10</v>
      </c>
      <c r="M22" s="849">
        <v>1410</v>
      </c>
      <c r="N22" s="832"/>
      <c r="O22" s="832">
        <v>141</v>
      </c>
      <c r="P22" s="849">
        <v>39</v>
      </c>
      <c r="Q22" s="849">
        <v>5538</v>
      </c>
      <c r="R22" s="837"/>
      <c r="S22" s="850">
        <v>142</v>
      </c>
    </row>
    <row r="23" spans="1:19" ht="14.4" customHeight="1" x14ac:dyDescent="0.3">
      <c r="A23" s="831" t="s">
        <v>3179</v>
      </c>
      <c r="B23" s="832" t="s">
        <v>3180</v>
      </c>
      <c r="C23" s="832" t="s">
        <v>595</v>
      </c>
      <c r="D23" s="832" t="s">
        <v>1601</v>
      </c>
      <c r="E23" s="832" t="s">
        <v>3181</v>
      </c>
      <c r="F23" s="832" t="s">
        <v>3188</v>
      </c>
      <c r="G23" s="832" t="s">
        <v>3189</v>
      </c>
      <c r="H23" s="849"/>
      <c r="I23" s="849"/>
      <c r="J23" s="832"/>
      <c r="K23" s="832"/>
      <c r="L23" s="849"/>
      <c r="M23" s="849"/>
      <c r="N23" s="832"/>
      <c r="O23" s="832"/>
      <c r="P23" s="849">
        <v>1</v>
      </c>
      <c r="Q23" s="849">
        <v>963</v>
      </c>
      <c r="R23" s="837"/>
      <c r="S23" s="850">
        <v>963</v>
      </c>
    </row>
    <row r="24" spans="1:19" ht="14.4" customHeight="1" x14ac:dyDescent="0.3">
      <c r="A24" s="831" t="s">
        <v>3179</v>
      </c>
      <c r="B24" s="832" t="s">
        <v>3180</v>
      </c>
      <c r="C24" s="832" t="s">
        <v>595</v>
      </c>
      <c r="D24" s="832" t="s">
        <v>1601</v>
      </c>
      <c r="E24" s="832" t="s">
        <v>3181</v>
      </c>
      <c r="F24" s="832" t="s">
        <v>3192</v>
      </c>
      <c r="G24" s="832" t="s">
        <v>3193</v>
      </c>
      <c r="H24" s="849">
        <v>24</v>
      </c>
      <c r="I24" s="849">
        <v>24216</v>
      </c>
      <c r="J24" s="832">
        <v>1</v>
      </c>
      <c r="K24" s="832">
        <v>1009</v>
      </c>
      <c r="L24" s="849">
        <v>35</v>
      </c>
      <c r="M24" s="849">
        <v>35350</v>
      </c>
      <c r="N24" s="832">
        <v>1.4597786587380244</v>
      </c>
      <c r="O24" s="832">
        <v>1010</v>
      </c>
      <c r="P24" s="849">
        <v>42</v>
      </c>
      <c r="Q24" s="849">
        <v>42546</v>
      </c>
      <c r="R24" s="837">
        <v>1.7569375619425174</v>
      </c>
      <c r="S24" s="850">
        <v>1013</v>
      </c>
    </row>
    <row r="25" spans="1:19" ht="14.4" customHeight="1" x14ac:dyDescent="0.3">
      <c r="A25" s="831" t="s">
        <v>3179</v>
      </c>
      <c r="B25" s="832" t="s">
        <v>3180</v>
      </c>
      <c r="C25" s="832" t="s">
        <v>595</v>
      </c>
      <c r="D25" s="832" t="s">
        <v>1601</v>
      </c>
      <c r="E25" s="832" t="s">
        <v>3181</v>
      </c>
      <c r="F25" s="832" t="s">
        <v>3196</v>
      </c>
      <c r="G25" s="832" t="s">
        <v>3197</v>
      </c>
      <c r="H25" s="849"/>
      <c r="I25" s="849"/>
      <c r="J25" s="832"/>
      <c r="K25" s="832"/>
      <c r="L25" s="849"/>
      <c r="M25" s="849"/>
      <c r="N25" s="832"/>
      <c r="O25" s="832"/>
      <c r="P25" s="849">
        <v>1</v>
      </c>
      <c r="Q25" s="849">
        <v>1069</v>
      </c>
      <c r="R25" s="837"/>
      <c r="S25" s="850">
        <v>1069</v>
      </c>
    </row>
    <row r="26" spans="1:19" ht="14.4" customHeight="1" x14ac:dyDescent="0.3">
      <c r="A26" s="831" t="s">
        <v>3179</v>
      </c>
      <c r="B26" s="832" t="s">
        <v>3180</v>
      </c>
      <c r="C26" s="832" t="s">
        <v>595</v>
      </c>
      <c r="D26" s="832" t="s">
        <v>1601</v>
      </c>
      <c r="E26" s="832" t="s">
        <v>3181</v>
      </c>
      <c r="F26" s="832" t="s">
        <v>3202</v>
      </c>
      <c r="G26" s="832" t="s">
        <v>3203</v>
      </c>
      <c r="H26" s="849">
        <v>23</v>
      </c>
      <c r="I26" s="849">
        <v>766.67000000000007</v>
      </c>
      <c r="J26" s="832">
        <v>1</v>
      </c>
      <c r="K26" s="832">
        <v>33.333478260869569</v>
      </c>
      <c r="L26" s="849">
        <v>26</v>
      </c>
      <c r="M26" s="849">
        <v>866.68000000000006</v>
      </c>
      <c r="N26" s="832">
        <v>1.1304472589249612</v>
      </c>
      <c r="O26" s="832">
        <v>33.333846153846153</v>
      </c>
      <c r="P26" s="849">
        <v>40</v>
      </c>
      <c r="Q26" s="849">
        <v>1333.33</v>
      </c>
      <c r="R26" s="837">
        <v>1.7391185255716277</v>
      </c>
      <c r="S26" s="850">
        <v>33.33325</v>
      </c>
    </row>
    <row r="27" spans="1:19" ht="14.4" customHeight="1" x14ac:dyDescent="0.3">
      <c r="A27" s="831" t="s">
        <v>3179</v>
      </c>
      <c r="B27" s="832" t="s">
        <v>3180</v>
      </c>
      <c r="C27" s="832" t="s">
        <v>595</v>
      </c>
      <c r="D27" s="832" t="s">
        <v>1601</v>
      </c>
      <c r="E27" s="832" t="s">
        <v>3181</v>
      </c>
      <c r="F27" s="832" t="s">
        <v>3206</v>
      </c>
      <c r="G27" s="832" t="s">
        <v>3207</v>
      </c>
      <c r="H27" s="849">
        <v>2</v>
      </c>
      <c r="I27" s="849">
        <v>4030</v>
      </c>
      <c r="J27" s="832">
        <v>1</v>
      </c>
      <c r="K27" s="832">
        <v>2015</v>
      </c>
      <c r="L27" s="849">
        <v>7</v>
      </c>
      <c r="M27" s="849">
        <v>14112</v>
      </c>
      <c r="N27" s="832">
        <v>3.5017369727047147</v>
      </c>
      <c r="O27" s="832">
        <v>2016</v>
      </c>
      <c r="P27" s="849">
        <v>4</v>
      </c>
      <c r="Q27" s="849">
        <v>8076</v>
      </c>
      <c r="R27" s="837">
        <v>2.0039702233250622</v>
      </c>
      <c r="S27" s="850">
        <v>2019</v>
      </c>
    </row>
    <row r="28" spans="1:19" ht="14.4" customHeight="1" x14ac:dyDescent="0.3">
      <c r="A28" s="831" t="s">
        <v>3179</v>
      </c>
      <c r="B28" s="832" t="s">
        <v>3180</v>
      </c>
      <c r="C28" s="832" t="s">
        <v>595</v>
      </c>
      <c r="D28" s="832" t="s">
        <v>1601</v>
      </c>
      <c r="E28" s="832" t="s">
        <v>3181</v>
      </c>
      <c r="F28" s="832" t="s">
        <v>3208</v>
      </c>
      <c r="G28" s="832" t="s">
        <v>3209</v>
      </c>
      <c r="H28" s="849">
        <v>23</v>
      </c>
      <c r="I28" s="849">
        <v>8165</v>
      </c>
      <c r="J28" s="832">
        <v>1</v>
      </c>
      <c r="K28" s="832">
        <v>355</v>
      </c>
      <c r="L28" s="849">
        <v>24</v>
      </c>
      <c r="M28" s="849">
        <v>8520</v>
      </c>
      <c r="N28" s="832">
        <v>1.0434782608695652</v>
      </c>
      <c r="O28" s="832">
        <v>355</v>
      </c>
      <c r="P28" s="849">
        <v>39</v>
      </c>
      <c r="Q28" s="849">
        <v>13962</v>
      </c>
      <c r="R28" s="837">
        <v>1.7099816289038579</v>
      </c>
      <c r="S28" s="850">
        <v>358</v>
      </c>
    </row>
    <row r="29" spans="1:19" ht="14.4" customHeight="1" x14ac:dyDescent="0.3">
      <c r="A29" s="831" t="s">
        <v>3179</v>
      </c>
      <c r="B29" s="832" t="s">
        <v>3180</v>
      </c>
      <c r="C29" s="832" t="s">
        <v>595</v>
      </c>
      <c r="D29" s="832" t="s">
        <v>1601</v>
      </c>
      <c r="E29" s="832" t="s">
        <v>3181</v>
      </c>
      <c r="F29" s="832" t="s">
        <v>3212</v>
      </c>
      <c r="G29" s="832" t="s">
        <v>3213</v>
      </c>
      <c r="H29" s="849"/>
      <c r="I29" s="849"/>
      <c r="J29" s="832"/>
      <c r="K29" s="832"/>
      <c r="L29" s="849"/>
      <c r="M29" s="849"/>
      <c r="N29" s="832"/>
      <c r="O29" s="832"/>
      <c r="P29" s="849">
        <v>1</v>
      </c>
      <c r="Q29" s="849">
        <v>179</v>
      </c>
      <c r="R29" s="837"/>
      <c r="S29" s="850">
        <v>179</v>
      </c>
    </row>
    <row r="30" spans="1:19" ht="14.4" customHeight="1" x14ac:dyDescent="0.3">
      <c r="A30" s="831" t="s">
        <v>3179</v>
      </c>
      <c r="B30" s="832" t="s">
        <v>3180</v>
      </c>
      <c r="C30" s="832" t="s">
        <v>595</v>
      </c>
      <c r="D30" s="832" t="s">
        <v>1606</v>
      </c>
      <c r="E30" s="832" t="s">
        <v>3181</v>
      </c>
      <c r="F30" s="832" t="s">
        <v>3182</v>
      </c>
      <c r="G30" s="832" t="s">
        <v>3183</v>
      </c>
      <c r="H30" s="849">
        <v>62</v>
      </c>
      <c r="I30" s="849">
        <v>2294</v>
      </c>
      <c r="J30" s="832">
        <v>1</v>
      </c>
      <c r="K30" s="832">
        <v>37</v>
      </c>
      <c r="L30" s="849">
        <v>59</v>
      </c>
      <c r="M30" s="849">
        <v>2183</v>
      </c>
      <c r="N30" s="832">
        <v>0.95161290322580649</v>
      </c>
      <c r="O30" s="832">
        <v>37</v>
      </c>
      <c r="P30" s="849">
        <v>53</v>
      </c>
      <c r="Q30" s="849">
        <v>2014</v>
      </c>
      <c r="R30" s="837">
        <v>0.87794245858761988</v>
      </c>
      <c r="S30" s="850">
        <v>38</v>
      </c>
    </row>
    <row r="31" spans="1:19" ht="14.4" customHeight="1" x14ac:dyDescent="0.3">
      <c r="A31" s="831" t="s">
        <v>3179</v>
      </c>
      <c r="B31" s="832" t="s">
        <v>3180</v>
      </c>
      <c r="C31" s="832" t="s">
        <v>595</v>
      </c>
      <c r="D31" s="832" t="s">
        <v>1606</v>
      </c>
      <c r="E31" s="832" t="s">
        <v>3181</v>
      </c>
      <c r="F31" s="832" t="s">
        <v>3186</v>
      </c>
      <c r="G31" s="832" t="s">
        <v>3187</v>
      </c>
      <c r="H31" s="849"/>
      <c r="I31" s="849"/>
      <c r="J31" s="832"/>
      <c r="K31" s="832"/>
      <c r="L31" s="849">
        <v>53</v>
      </c>
      <c r="M31" s="849">
        <v>7473</v>
      </c>
      <c r="N31" s="832"/>
      <c r="O31" s="832">
        <v>141</v>
      </c>
      <c r="P31" s="849">
        <v>58</v>
      </c>
      <c r="Q31" s="849">
        <v>8236</v>
      </c>
      <c r="R31" s="837"/>
      <c r="S31" s="850">
        <v>142</v>
      </c>
    </row>
    <row r="32" spans="1:19" ht="14.4" customHeight="1" x14ac:dyDescent="0.3">
      <c r="A32" s="831" t="s">
        <v>3179</v>
      </c>
      <c r="B32" s="832" t="s">
        <v>3180</v>
      </c>
      <c r="C32" s="832" t="s">
        <v>595</v>
      </c>
      <c r="D32" s="832" t="s">
        <v>1606</v>
      </c>
      <c r="E32" s="832" t="s">
        <v>3181</v>
      </c>
      <c r="F32" s="832" t="s">
        <v>3192</v>
      </c>
      <c r="G32" s="832" t="s">
        <v>3193</v>
      </c>
      <c r="H32" s="849">
        <v>1</v>
      </c>
      <c r="I32" s="849">
        <v>1009</v>
      </c>
      <c r="J32" s="832">
        <v>1</v>
      </c>
      <c r="K32" s="832">
        <v>1009</v>
      </c>
      <c r="L32" s="849"/>
      <c r="M32" s="849"/>
      <c r="N32" s="832"/>
      <c r="O32" s="832"/>
      <c r="P32" s="849">
        <v>3</v>
      </c>
      <c r="Q32" s="849">
        <v>3039</v>
      </c>
      <c r="R32" s="837">
        <v>3.0118929633300295</v>
      </c>
      <c r="S32" s="850">
        <v>1013</v>
      </c>
    </row>
    <row r="33" spans="1:19" ht="14.4" customHeight="1" x14ac:dyDescent="0.3">
      <c r="A33" s="831" t="s">
        <v>3179</v>
      </c>
      <c r="B33" s="832" t="s">
        <v>3180</v>
      </c>
      <c r="C33" s="832" t="s">
        <v>595</v>
      </c>
      <c r="D33" s="832" t="s">
        <v>1606</v>
      </c>
      <c r="E33" s="832" t="s">
        <v>3181</v>
      </c>
      <c r="F33" s="832" t="s">
        <v>3200</v>
      </c>
      <c r="G33" s="832" t="s">
        <v>3201</v>
      </c>
      <c r="H33" s="849"/>
      <c r="I33" s="849"/>
      <c r="J33" s="832"/>
      <c r="K33" s="832"/>
      <c r="L33" s="849"/>
      <c r="M33" s="849"/>
      <c r="N33" s="832"/>
      <c r="O33" s="832"/>
      <c r="P33" s="849">
        <v>3</v>
      </c>
      <c r="Q33" s="849">
        <v>2631</v>
      </c>
      <c r="R33" s="837"/>
      <c r="S33" s="850">
        <v>877</v>
      </c>
    </row>
    <row r="34" spans="1:19" ht="14.4" customHeight="1" x14ac:dyDescent="0.3">
      <c r="A34" s="831" t="s">
        <v>3179</v>
      </c>
      <c r="B34" s="832" t="s">
        <v>3180</v>
      </c>
      <c r="C34" s="832" t="s">
        <v>595</v>
      </c>
      <c r="D34" s="832" t="s">
        <v>1606</v>
      </c>
      <c r="E34" s="832" t="s">
        <v>3181</v>
      </c>
      <c r="F34" s="832" t="s">
        <v>3202</v>
      </c>
      <c r="G34" s="832" t="s">
        <v>3203</v>
      </c>
      <c r="H34" s="849">
        <v>55</v>
      </c>
      <c r="I34" s="849">
        <v>1833.33</v>
      </c>
      <c r="J34" s="832">
        <v>1</v>
      </c>
      <c r="K34" s="832">
        <v>33.333272727272728</v>
      </c>
      <c r="L34" s="849">
        <v>53</v>
      </c>
      <c r="M34" s="849">
        <v>1766.66</v>
      </c>
      <c r="N34" s="832">
        <v>0.96363447933541702</v>
      </c>
      <c r="O34" s="832">
        <v>33.333207547169813</v>
      </c>
      <c r="P34" s="849">
        <v>58</v>
      </c>
      <c r="Q34" s="849">
        <v>1933.3400000000001</v>
      </c>
      <c r="R34" s="837">
        <v>1.0545510082745606</v>
      </c>
      <c r="S34" s="850">
        <v>33.333448275862068</v>
      </c>
    </row>
    <row r="35" spans="1:19" ht="14.4" customHeight="1" x14ac:dyDescent="0.3">
      <c r="A35" s="831" t="s">
        <v>3179</v>
      </c>
      <c r="B35" s="832" t="s">
        <v>3180</v>
      </c>
      <c r="C35" s="832" t="s">
        <v>595</v>
      </c>
      <c r="D35" s="832" t="s">
        <v>1606</v>
      </c>
      <c r="E35" s="832" t="s">
        <v>3181</v>
      </c>
      <c r="F35" s="832" t="s">
        <v>3208</v>
      </c>
      <c r="G35" s="832" t="s">
        <v>3209</v>
      </c>
      <c r="H35" s="849">
        <v>55</v>
      </c>
      <c r="I35" s="849">
        <v>19525</v>
      </c>
      <c r="J35" s="832">
        <v>1</v>
      </c>
      <c r="K35" s="832">
        <v>355</v>
      </c>
      <c r="L35" s="849">
        <v>54</v>
      </c>
      <c r="M35" s="849">
        <v>19170</v>
      </c>
      <c r="N35" s="832">
        <v>0.98181818181818181</v>
      </c>
      <c r="O35" s="832">
        <v>355</v>
      </c>
      <c r="P35" s="849">
        <v>58</v>
      </c>
      <c r="Q35" s="849">
        <v>20764</v>
      </c>
      <c r="R35" s="837">
        <v>1.0634571062740077</v>
      </c>
      <c r="S35" s="850">
        <v>358</v>
      </c>
    </row>
    <row r="36" spans="1:19" ht="14.4" customHeight="1" x14ac:dyDescent="0.3">
      <c r="A36" s="831" t="s">
        <v>3179</v>
      </c>
      <c r="B36" s="832" t="s">
        <v>3180</v>
      </c>
      <c r="C36" s="832" t="s">
        <v>595</v>
      </c>
      <c r="D36" s="832" t="s">
        <v>1606</v>
      </c>
      <c r="E36" s="832" t="s">
        <v>3181</v>
      </c>
      <c r="F36" s="832" t="s">
        <v>3214</v>
      </c>
      <c r="G36" s="832" t="s">
        <v>3215</v>
      </c>
      <c r="H36" s="849">
        <v>1</v>
      </c>
      <c r="I36" s="849">
        <v>59</v>
      </c>
      <c r="J36" s="832">
        <v>1</v>
      </c>
      <c r="K36" s="832">
        <v>59</v>
      </c>
      <c r="L36" s="849"/>
      <c r="M36" s="849"/>
      <c r="N36" s="832"/>
      <c r="O36" s="832"/>
      <c r="P36" s="849">
        <v>1</v>
      </c>
      <c r="Q36" s="849">
        <v>61</v>
      </c>
      <c r="R36" s="837">
        <v>1.0338983050847457</v>
      </c>
      <c r="S36" s="850">
        <v>61</v>
      </c>
    </row>
    <row r="37" spans="1:19" ht="14.4" customHeight="1" x14ac:dyDescent="0.3">
      <c r="A37" s="831" t="s">
        <v>3179</v>
      </c>
      <c r="B37" s="832" t="s">
        <v>3180</v>
      </c>
      <c r="C37" s="832" t="s">
        <v>595</v>
      </c>
      <c r="D37" s="832" t="s">
        <v>1607</v>
      </c>
      <c r="E37" s="832" t="s">
        <v>3181</v>
      </c>
      <c r="F37" s="832" t="s">
        <v>3182</v>
      </c>
      <c r="G37" s="832" t="s">
        <v>3183</v>
      </c>
      <c r="H37" s="849">
        <v>4</v>
      </c>
      <c r="I37" s="849">
        <v>148</v>
      </c>
      <c r="J37" s="832">
        <v>1</v>
      </c>
      <c r="K37" s="832">
        <v>37</v>
      </c>
      <c r="L37" s="849">
        <v>2</v>
      </c>
      <c r="M37" s="849">
        <v>74</v>
      </c>
      <c r="N37" s="832">
        <v>0.5</v>
      </c>
      <c r="O37" s="832">
        <v>37</v>
      </c>
      <c r="P37" s="849">
        <v>2</v>
      </c>
      <c r="Q37" s="849">
        <v>76</v>
      </c>
      <c r="R37" s="837">
        <v>0.51351351351351349</v>
      </c>
      <c r="S37" s="850">
        <v>38</v>
      </c>
    </row>
    <row r="38" spans="1:19" ht="14.4" customHeight="1" x14ac:dyDescent="0.3">
      <c r="A38" s="831" t="s">
        <v>3179</v>
      </c>
      <c r="B38" s="832" t="s">
        <v>3180</v>
      </c>
      <c r="C38" s="832" t="s">
        <v>595</v>
      </c>
      <c r="D38" s="832" t="s">
        <v>1607</v>
      </c>
      <c r="E38" s="832" t="s">
        <v>3181</v>
      </c>
      <c r="F38" s="832" t="s">
        <v>3186</v>
      </c>
      <c r="G38" s="832" t="s">
        <v>3187</v>
      </c>
      <c r="H38" s="849">
        <v>24</v>
      </c>
      <c r="I38" s="849">
        <v>3384</v>
      </c>
      <c r="J38" s="832">
        <v>1</v>
      </c>
      <c r="K38" s="832">
        <v>141</v>
      </c>
      <c r="L38" s="849">
        <v>14</v>
      </c>
      <c r="M38" s="849">
        <v>1974</v>
      </c>
      <c r="N38" s="832">
        <v>0.58333333333333337</v>
      </c>
      <c r="O38" s="832">
        <v>141</v>
      </c>
      <c r="P38" s="849">
        <v>8</v>
      </c>
      <c r="Q38" s="849">
        <v>1136</v>
      </c>
      <c r="R38" s="837">
        <v>0.33569739952718675</v>
      </c>
      <c r="S38" s="850">
        <v>142</v>
      </c>
    </row>
    <row r="39" spans="1:19" ht="14.4" customHeight="1" x14ac:dyDescent="0.3">
      <c r="A39" s="831" t="s">
        <v>3179</v>
      </c>
      <c r="B39" s="832" t="s">
        <v>3180</v>
      </c>
      <c r="C39" s="832" t="s">
        <v>595</v>
      </c>
      <c r="D39" s="832" t="s">
        <v>1607</v>
      </c>
      <c r="E39" s="832" t="s">
        <v>3181</v>
      </c>
      <c r="F39" s="832" t="s">
        <v>3192</v>
      </c>
      <c r="G39" s="832" t="s">
        <v>3193</v>
      </c>
      <c r="H39" s="849">
        <v>31</v>
      </c>
      <c r="I39" s="849">
        <v>31279</v>
      </c>
      <c r="J39" s="832">
        <v>1</v>
      </c>
      <c r="K39" s="832">
        <v>1009</v>
      </c>
      <c r="L39" s="849">
        <v>25</v>
      </c>
      <c r="M39" s="849">
        <v>25250</v>
      </c>
      <c r="N39" s="832">
        <v>0.80725087119153427</v>
      </c>
      <c r="O39" s="832">
        <v>1010</v>
      </c>
      <c r="P39" s="849">
        <v>11</v>
      </c>
      <c r="Q39" s="849">
        <v>11143</v>
      </c>
      <c r="R39" s="837">
        <v>0.35624540426484225</v>
      </c>
      <c r="S39" s="850">
        <v>1013</v>
      </c>
    </row>
    <row r="40" spans="1:19" ht="14.4" customHeight="1" x14ac:dyDescent="0.3">
      <c r="A40" s="831" t="s">
        <v>3179</v>
      </c>
      <c r="B40" s="832" t="s">
        <v>3180</v>
      </c>
      <c r="C40" s="832" t="s">
        <v>595</v>
      </c>
      <c r="D40" s="832" t="s">
        <v>1607</v>
      </c>
      <c r="E40" s="832" t="s">
        <v>3181</v>
      </c>
      <c r="F40" s="832" t="s">
        <v>3194</v>
      </c>
      <c r="G40" s="832" t="s">
        <v>3195</v>
      </c>
      <c r="H40" s="849">
        <v>1</v>
      </c>
      <c r="I40" s="849">
        <v>2122</v>
      </c>
      <c r="J40" s="832">
        <v>1</v>
      </c>
      <c r="K40" s="832">
        <v>2122</v>
      </c>
      <c r="L40" s="849"/>
      <c r="M40" s="849"/>
      <c r="N40" s="832"/>
      <c r="O40" s="832"/>
      <c r="P40" s="849"/>
      <c r="Q40" s="849"/>
      <c r="R40" s="837"/>
      <c r="S40" s="850"/>
    </row>
    <row r="41" spans="1:19" ht="14.4" customHeight="1" x14ac:dyDescent="0.3">
      <c r="A41" s="831" t="s">
        <v>3179</v>
      </c>
      <c r="B41" s="832" t="s">
        <v>3180</v>
      </c>
      <c r="C41" s="832" t="s">
        <v>595</v>
      </c>
      <c r="D41" s="832" t="s">
        <v>1607</v>
      </c>
      <c r="E41" s="832" t="s">
        <v>3181</v>
      </c>
      <c r="F41" s="832" t="s">
        <v>3202</v>
      </c>
      <c r="G41" s="832" t="s">
        <v>3203</v>
      </c>
      <c r="H41" s="849">
        <v>24</v>
      </c>
      <c r="I41" s="849">
        <v>799.99000000000012</v>
      </c>
      <c r="J41" s="832">
        <v>1</v>
      </c>
      <c r="K41" s="832">
        <v>33.332916666666669</v>
      </c>
      <c r="L41" s="849">
        <v>17</v>
      </c>
      <c r="M41" s="849">
        <v>566.66</v>
      </c>
      <c r="N41" s="832">
        <v>0.70833385417317707</v>
      </c>
      <c r="O41" s="832">
        <v>33.332941176470584</v>
      </c>
      <c r="P41" s="849">
        <v>9</v>
      </c>
      <c r="Q41" s="849">
        <v>299.99</v>
      </c>
      <c r="R41" s="837">
        <v>0.37499218740234247</v>
      </c>
      <c r="S41" s="850">
        <v>33.332222222222221</v>
      </c>
    </row>
    <row r="42" spans="1:19" ht="14.4" customHeight="1" x14ac:dyDescent="0.3">
      <c r="A42" s="831" t="s">
        <v>3179</v>
      </c>
      <c r="B42" s="832" t="s">
        <v>3180</v>
      </c>
      <c r="C42" s="832" t="s">
        <v>595</v>
      </c>
      <c r="D42" s="832" t="s">
        <v>1607</v>
      </c>
      <c r="E42" s="832" t="s">
        <v>3181</v>
      </c>
      <c r="F42" s="832" t="s">
        <v>3206</v>
      </c>
      <c r="G42" s="832" t="s">
        <v>3207</v>
      </c>
      <c r="H42" s="849">
        <v>3</v>
      </c>
      <c r="I42" s="849">
        <v>6045</v>
      </c>
      <c r="J42" s="832">
        <v>1</v>
      </c>
      <c r="K42" s="832">
        <v>2015</v>
      </c>
      <c r="L42" s="849">
        <v>4</v>
      </c>
      <c r="M42" s="849">
        <v>8064</v>
      </c>
      <c r="N42" s="832">
        <v>1.3339950372208438</v>
      </c>
      <c r="O42" s="832">
        <v>2016</v>
      </c>
      <c r="P42" s="849">
        <v>1</v>
      </c>
      <c r="Q42" s="849">
        <v>2019</v>
      </c>
      <c r="R42" s="837">
        <v>0.33399503722084367</v>
      </c>
      <c r="S42" s="850">
        <v>2019</v>
      </c>
    </row>
    <row r="43" spans="1:19" ht="14.4" customHeight="1" x14ac:dyDescent="0.3">
      <c r="A43" s="831" t="s">
        <v>3179</v>
      </c>
      <c r="B43" s="832" t="s">
        <v>3180</v>
      </c>
      <c r="C43" s="832" t="s">
        <v>595</v>
      </c>
      <c r="D43" s="832" t="s">
        <v>1607</v>
      </c>
      <c r="E43" s="832" t="s">
        <v>3181</v>
      </c>
      <c r="F43" s="832" t="s">
        <v>3208</v>
      </c>
      <c r="G43" s="832" t="s">
        <v>3209</v>
      </c>
      <c r="H43" s="849">
        <v>24</v>
      </c>
      <c r="I43" s="849">
        <v>8520</v>
      </c>
      <c r="J43" s="832">
        <v>1</v>
      </c>
      <c r="K43" s="832">
        <v>355</v>
      </c>
      <c r="L43" s="849">
        <v>17</v>
      </c>
      <c r="M43" s="849">
        <v>6035</v>
      </c>
      <c r="N43" s="832">
        <v>0.70833333333333337</v>
      </c>
      <c r="O43" s="832">
        <v>355</v>
      </c>
      <c r="P43" s="849">
        <v>9</v>
      </c>
      <c r="Q43" s="849">
        <v>3222</v>
      </c>
      <c r="R43" s="837">
        <v>0.37816901408450704</v>
      </c>
      <c r="S43" s="850">
        <v>358</v>
      </c>
    </row>
    <row r="44" spans="1:19" ht="14.4" customHeight="1" x14ac:dyDescent="0.3">
      <c r="A44" s="831" t="s">
        <v>3179</v>
      </c>
      <c r="B44" s="832" t="s">
        <v>3180</v>
      </c>
      <c r="C44" s="832" t="s">
        <v>595</v>
      </c>
      <c r="D44" s="832" t="s">
        <v>1610</v>
      </c>
      <c r="E44" s="832" t="s">
        <v>3181</v>
      </c>
      <c r="F44" s="832" t="s">
        <v>3182</v>
      </c>
      <c r="G44" s="832" t="s">
        <v>3183</v>
      </c>
      <c r="H44" s="849">
        <v>4</v>
      </c>
      <c r="I44" s="849">
        <v>148</v>
      </c>
      <c r="J44" s="832">
        <v>1</v>
      </c>
      <c r="K44" s="832">
        <v>37</v>
      </c>
      <c r="L44" s="849"/>
      <c r="M44" s="849"/>
      <c r="N44" s="832"/>
      <c r="O44" s="832"/>
      <c r="P44" s="849"/>
      <c r="Q44" s="849"/>
      <c r="R44" s="837"/>
      <c r="S44" s="850"/>
    </row>
    <row r="45" spans="1:19" ht="14.4" customHeight="1" x14ac:dyDescent="0.3">
      <c r="A45" s="831" t="s">
        <v>3179</v>
      </c>
      <c r="B45" s="832" t="s">
        <v>3180</v>
      </c>
      <c r="C45" s="832" t="s">
        <v>595</v>
      </c>
      <c r="D45" s="832" t="s">
        <v>1610</v>
      </c>
      <c r="E45" s="832" t="s">
        <v>3181</v>
      </c>
      <c r="F45" s="832" t="s">
        <v>3184</v>
      </c>
      <c r="G45" s="832" t="s">
        <v>3185</v>
      </c>
      <c r="H45" s="849"/>
      <c r="I45" s="849"/>
      <c r="J45" s="832"/>
      <c r="K45" s="832"/>
      <c r="L45" s="849">
        <v>2</v>
      </c>
      <c r="M45" s="849">
        <v>1404</v>
      </c>
      <c r="N45" s="832"/>
      <c r="O45" s="832">
        <v>702</v>
      </c>
      <c r="P45" s="849"/>
      <c r="Q45" s="849"/>
      <c r="R45" s="837"/>
      <c r="S45" s="850"/>
    </row>
    <row r="46" spans="1:19" ht="14.4" customHeight="1" x14ac:dyDescent="0.3">
      <c r="A46" s="831" t="s">
        <v>3179</v>
      </c>
      <c r="B46" s="832" t="s">
        <v>3180</v>
      </c>
      <c r="C46" s="832" t="s">
        <v>595</v>
      </c>
      <c r="D46" s="832" t="s">
        <v>1610</v>
      </c>
      <c r="E46" s="832" t="s">
        <v>3181</v>
      </c>
      <c r="F46" s="832" t="s">
        <v>3186</v>
      </c>
      <c r="G46" s="832" t="s">
        <v>3187</v>
      </c>
      <c r="H46" s="849">
        <v>14</v>
      </c>
      <c r="I46" s="849">
        <v>1974</v>
      </c>
      <c r="J46" s="832">
        <v>1</v>
      </c>
      <c r="K46" s="832">
        <v>141</v>
      </c>
      <c r="L46" s="849">
        <v>14</v>
      </c>
      <c r="M46" s="849">
        <v>1974</v>
      </c>
      <c r="N46" s="832">
        <v>1</v>
      </c>
      <c r="O46" s="832">
        <v>141</v>
      </c>
      <c r="P46" s="849">
        <v>17</v>
      </c>
      <c r="Q46" s="849">
        <v>2414</v>
      </c>
      <c r="R46" s="837">
        <v>1.2228976697061804</v>
      </c>
      <c r="S46" s="850">
        <v>142</v>
      </c>
    </row>
    <row r="47" spans="1:19" ht="14.4" customHeight="1" x14ac:dyDescent="0.3">
      <c r="A47" s="831" t="s">
        <v>3179</v>
      </c>
      <c r="B47" s="832" t="s">
        <v>3180</v>
      </c>
      <c r="C47" s="832" t="s">
        <v>595</v>
      </c>
      <c r="D47" s="832" t="s">
        <v>1610</v>
      </c>
      <c r="E47" s="832" t="s">
        <v>3181</v>
      </c>
      <c r="F47" s="832" t="s">
        <v>3188</v>
      </c>
      <c r="G47" s="832" t="s">
        <v>3189</v>
      </c>
      <c r="H47" s="849">
        <v>6</v>
      </c>
      <c r="I47" s="849">
        <v>5742</v>
      </c>
      <c r="J47" s="832">
        <v>1</v>
      </c>
      <c r="K47" s="832">
        <v>957</v>
      </c>
      <c r="L47" s="849">
        <v>8</v>
      </c>
      <c r="M47" s="849">
        <v>7664</v>
      </c>
      <c r="N47" s="832">
        <v>1.3347265761058864</v>
      </c>
      <c r="O47" s="832">
        <v>958</v>
      </c>
      <c r="P47" s="849">
        <v>8</v>
      </c>
      <c r="Q47" s="849">
        <v>7704</v>
      </c>
      <c r="R47" s="837">
        <v>1.3416927899686519</v>
      </c>
      <c r="S47" s="850">
        <v>963</v>
      </c>
    </row>
    <row r="48" spans="1:19" ht="14.4" customHeight="1" x14ac:dyDescent="0.3">
      <c r="A48" s="831" t="s">
        <v>3179</v>
      </c>
      <c r="B48" s="832" t="s">
        <v>3180</v>
      </c>
      <c r="C48" s="832" t="s">
        <v>595</v>
      </c>
      <c r="D48" s="832" t="s">
        <v>1610</v>
      </c>
      <c r="E48" s="832" t="s">
        <v>3181</v>
      </c>
      <c r="F48" s="832" t="s">
        <v>3190</v>
      </c>
      <c r="G48" s="832" t="s">
        <v>3191</v>
      </c>
      <c r="H48" s="849">
        <v>1</v>
      </c>
      <c r="I48" s="849">
        <v>432</v>
      </c>
      <c r="J48" s="832">
        <v>1</v>
      </c>
      <c r="K48" s="832">
        <v>432</v>
      </c>
      <c r="L48" s="849"/>
      <c r="M48" s="849"/>
      <c r="N48" s="832"/>
      <c r="O48" s="832"/>
      <c r="P48" s="849">
        <v>6</v>
      </c>
      <c r="Q48" s="849">
        <v>2610</v>
      </c>
      <c r="R48" s="837">
        <v>6.041666666666667</v>
      </c>
      <c r="S48" s="850">
        <v>435</v>
      </c>
    </row>
    <row r="49" spans="1:19" ht="14.4" customHeight="1" x14ac:dyDescent="0.3">
      <c r="A49" s="831" t="s">
        <v>3179</v>
      </c>
      <c r="B49" s="832" t="s">
        <v>3180</v>
      </c>
      <c r="C49" s="832" t="s">
        <v>595</v>
      </c>
      <c r="D49" s="832" t="s">
        <v>1610</v>
      </c>
      <c r="E49" s="832" t="s">
        <v>3181</v>
      </c>
      <c r="F49" s="832" t="s">
        <v>3192</v>
      </c>
      <c r="G49" s="832" t="s">
        <v>3193</v>
      </c>
      <c r="H49" s="849">
        <v>1</v>
      </c>
      <c r="I49" s="849">
        <v>1009</v>
      </c>
      <c r="J49" s="832">
        <v>1</v>
      </c>
      <c r="K49" s="832">
        <v>1009</v>
      </c>
      <c r="L49" s="849">
        <v>3</v>
      </c>
      <c r="M49" s="849">
        <v>3030</v>
      </c>
      <c r="N49" s="832">
        <v>3.0029732408325076</v>
      </c>
      <c r="O49" s="832">
        <v>1010</v>
      </c>
      <c r="P49" s="849"/>
      <c r="Q49" s="849"/>
      <c r="R49" s="837"/>
      <c r="S49" s="850"/>
    </row>
    <row r="50" spans="1:19" ht="14.4" customHeight="1" x14ac:dyDescent="0.3">
      <c r="A50" s="831" t="s">
        <v>3179</v>
      </c>
      <c r="B50" s="832" t="s">
        <v>3180</v>
      </c>
      <c r="C50" s="832" t="s">
        <v>595</v>
      </c>
      <c r="D50" s="832" t="s">
        <v>1610</v>
      </c>
      <c r="E50" s="832" t="s">
        <v>3181</v>
      </c>
      <c r="F50" s="832" t="s">
        <v>3194</v>
      </c>
      <c r="G50" s="832" t="s">
        <v>3195</v>
      </c>
      <c r="H50" s="849"/>
      <c r="I50" s="849"/>
      <c r="J50" s="832"/>
      <c r="K50" s="832"/>
      <c r="L50" s="849">
        <v>1</v>
      </c>
      <c r="M50" s="849">
        <v>2124</v>
      </c>
      <c r="N50" s="832"/>
      <c r="O50" s="832">
        <v>2124</v>
      </c>
      <c r="P50" s="849"/>
      <c r="Q50" s="849"/>
      <c r="R50" s="837"/>
      <c r="S50" s="850"/>
    </row>
    <row r="51" spans="1:19" ht="14.4" customHeight="1" x14ac:dyDescent="0.3">
      <c r="A51" s="831" t="s">
        <v>3179</v>
      </c>
      <c r="B51" s="832" t="s">
        <v>3180</v>
      </c>
      <c r="C51" s="832" t="s">
        <v>595</v>
      </c>
      <c r="D51" s="832" t="s">
        <v>1610</v>
      </c>
      <c r="E51" s="832" t="s">
        <v>3181</v>
      </c>
      <c r="F51" s="832" t="s">
        <v>3202</v>
      </c>
      <c r="G51" s="832" t="s">
        <v>3203</v>
      </c>
      <c r="H51" s="849">
        <v>18</v>
      </c>
      <c r="I51" s="849">
        <v>600</v>
      </c>
      <c r="J51" s="832">
        <v>1</v>
      </c>
      <c r="K51" s="832">
        <v>33.333333333333336</v>
      </c>
      <c r="L51" s="849">
        <v>18</v>
      </c>
      <c r="M51" s="849">
        <v>599.99999999999989</v>
      </c>
      <c r="N51" s="832">
        <v>0.99999999999999978</v>
      </c>
      <c r="O51" s="832">
        <v>33.333333333333329</v>
      </c>
      <c r="P51" s="849">
        <v>26</v>
      </c>
      <c r="Q51" s="849">
        <v>866.65000000000009</v>
      </c>
      <c r="R51" s="837">
        <v>1.4444166666666669</v>
      </c>
      <c r="S51" s="850">
        <v>33.332692307692312</v>
      </c>
    </row>
    <row r="52" spans="1:19" ht="14.4" customHeight="1" x14ac:dyDescent="0.3">
      <c r="A52" s="831" t="s">
        <v>3179</v>
      </c>
      <c r="B52" s="832" t="s">
        <v>3180</v>
      </c>
      <c r="C52" s="832" t="s">
        <v>595</v>
      </c>
      <c r="D52" s="832" t="s">
        <v>1610</v>
      </c>
      <c r="E52" s="832" t="s">
        <v>3181</v>
      </c>
      <c r="F52" s="832" t="s">
        <v>3208</v>
      </c>
      <c r="G52" s="832" t="s">
        <v>3209</v>
      </c>
      <c r="H52" s="849">
        <v>13</v>
      </c>
      <c r="I52" s="849">
        <v>4615</v>
      </c>
      <c r="J52" s="832">
        <v>1</v>
      </c>
      <c r="K52" s="832">
        <v>355</v>
      </c>
      <c r="L52" s="849">
        <v>16</v>
      </c>
      <c r="M52" s="849">
        <v>5680</v>
      </c>
      <c r="N52" s="832">
        <v>1.2307692307692308</v>
      </c>
      <c r="O52" s="832">
        <v>355</v>
      </c>
      <c r="P52" s="849">
        <v>17</v>
      </c>
      <c r="Q52" s="849">
        <v>6086</v>
      </c>
      <c r="R52" s="837">
        <v>1.3187432286023835</v>
      </c>
      <c r="S52" s="850">
        <v>358</v>
      </c>
    </row>
    <row r="53" spans="1:19" ht="14.4" customHeight="1" x14ac:dyDescent="0.3">
      <c r="A53" s="831" t="s">
        <v>3179</v>
      </c>
      <c r="B53" s="832" t="s">
        <v>3180</v>
      </c>
      <c r="C53" s="832" t="s">
        <v>595</v>
      </c>
      <c r="D53" s="832" t="s">
        <v>1610</v>
      </c>
      <c r="E53" s="832" t="s">
        <v>3181</v>
      </c>
      <c r="F53" s="832" t="s">
        <v>3210</v>
      </c>
      <c r="G53" s="832" t="s">
        <v>3211</v>
      </c>
      <c r="H53" s="849"/>
      <c r="I53" s="849"/>
      <c r="J53" s="832"/>
      <c r="K53" s="832"/>
      <c r="L53" s="849">
        <v>1</v>
      </c>
      <c r="M53" s="849">
        <v>223</v>
      </c>
      <c r="N53" s="832"/>
      <c r="O53" s="832">
        <v>223</v>
      </c>
      <c r="P53" s="849"/>
      <c r="Q53" s="849"/>
      <c r="R53" s="837"/>
      <c r="S53" s="850"/>
    </row>
    <row r="54" spans="1:19" ht="14.4" customHeight="1" x14ac:dyDescent="0.3">
      <c r="A54" s="831" t="s">
        <v>3179</v>
      </c>
      <c r="B54" s="832" t="s">
        <v>3180</v>
      </c>
      <c r="C54" s="832" t="s">
        <v>595</v>
      </c>
      <c r="D54" s="832" t="s">
        <v>1610</v>
      </c>
      <c r="E54" s="832" t="s">
        <v>3181</v>
      </c>
      <c r="F54" s="832" t="s">
        <v>3212</v>
      </c>
      <c r="G54" s="832" t="s">
        <v>3213</v>
      </c>
      <c r="H54" s="849">
        <v>4</v>
      </c>
      <c r="I54" s="849">
        <v>708</v>
      </c>
      <c r="J54" s="832">
        <v>1</v>
      </c>
      <c r="K54" s="832">
        <v>177</v>
      </c>
      <c r="L54" s="849"/>
      <c r="M54" s="849"/>
      <c r="N54" s="832"/>
      <c r="O54" s="832"/>
      <c r="P54" s="849">
        <v>8</v>
      </c>
      <c r="Q54" s="849">
        <v>1432</v>
      </c>
      <c r="R54" s="837">
        <v>2.022598870056497</v>
      </c>
      <c r="S54" s="850">
        <v>179</v>
      </c>
    </row>
    <row r="55" spans="1:19" ht="14.4" customHeight="1" x14ac:dyDescent="0.3">
      <c r="A55" s="831" t="s">
        <v>3179</v>
      </c>
      <c r="B55" s="832" t="s">
        <v>3180</v>
      </c>
      <c r="C55" s="832" t="s">
        <v>595</v>
      </c>
      <c r="D55" s="832" t="s">
        <v>1610</v>
      </c>
      <c r="E55" s="832" t="s">
        <v>3181</v>
      </c>
      <c r="F55" s="832" t="s">
        <v>3216</v>
      </c>
      <c r="G55" s="832" t="s">
        <v>3217</v>
      </c>
      <c r="H55" s="849"/>
      <c r="I55" s="849"/>
      <c r="J55" s="832"/>
      <c r="K55" s="832"/>
      <c r="L55" s="849"/>
      <c r="M55" s="849"/>
      <c r="N55" s="832"/>
      <c r="O55" s="832"/>
      <c r="P55" s="849">
        <v>1</v>
      </c>
      <c r="Q55" s="849">
        <v>542</v>
      </c>
      <c r="R55" s="837"/>
      <c r="S55" s="850">
        <v>542</v>
      </c>
    </row>
    <row r="56" spans="1:19" ht="14.4" customHeight="1" x14ac:dyDescent="0.3">
      <c r="A56" s="831" t="s">
        <v>3179</v>
      </c>
      <c r="B56" s="832" t="s">
        <v>3180</v>
      </c>
      <c r="C56" s="832" t="s">
        <v>595</v>
      </c>
      <c r="D56" s="832" t="s">
        <v>3176</v>
      </c>
      <c r="E56" s="832" t="s">
        <v>3181</v>
      </c>
      <c r="F56" s="832" t="s">
        <v>3192</v>
      </c>
      <c r="G56" s="832" t="s">
        <v>3193</v>
      </c>
      <c r="H56" s="849"/>
      <c r="I56" s="849"/>
      <c r="J56" s="832"/>
      <c r="K56" s="832"/>
      <c r="L56" s="849">
        <v>15</v>
      </c>
      <c r="M56" s="849">
        <v>15150</v>
      </c>
      <c r="N56" s="832"/>
      <c r="O56" s="832">
        <v>1010</v>
      </c>
      <c r="P56" s="849"/>
      <c r="Q56" s="849"/>
      <c r="R56" s="837"/>
      <c r="S56" s="850"/>
    </row>
    <row r="57" spans="1:19" ht="14.4" customHeight="1" x14ac:dyDescent="0.3">
      <c r="A57" s="831" t="s">
        <v>3179</v>
      </c>
      <c r="B57" s="832" t="s">
        <v>3180</v>
      </c>
      <c r="C57" s="832" t="s">
        <v>595</v>
      </c>
      <c r="D57" s="832" t="s">
        <v>3176</v>
      </c>
      <c r="E57" s="832" t="s">
        <v>3181</v>
      </c>
      <c r="F57" s="832" t="s">
        <v>3202</v>
      </c>
      <c r="G57" s="832" t="s">
        <v>3203</v>
      </c>
      <c r="H57" s="849"/>
      <c r="I57" s="849"/>
      <c r="J57" s="832"/>
      <c r="K57" s="832"/>
      <c r="L57" s="849">
        <v>14</v>
      </c>
      <c r="M57" s="849">
        <v>466.6699999999999</v>
      </c>
      <c r="N57" s="832"/>
      <c r="O57" s="832">
        <v>33.333571428571425</v>
      </c>
      <c r="P57" s="849"/>
      <c r="Q57" s="849"/>
      <c r="R57" s="837"/>
      <c r="S57" s="850"/>
    </row>
    <row r="58" spans="1:19" ht="14.4" customHeight="1" x14ac:dyDescent="0.3">
      <c r="A58" s="831" t="s">
        <v>3179</v>
      </c>
      <c r="B58" s="832" t="s">
        <v>3180</v>
      </c>
      <c r="C58" s="832" t="s">
        <v>595</v>
      </c>
      <c r="D58" s="832" t="s">
        <v>3176</v>
      </c>
      <c r="E58" s="832" t="s">
        <v>3181</v>
      </c>
      <c r="F58" s="832" t="s">
        <v>3206</v>
      </c>
      <c r="G58" s="832" t="s">
        <v>3207</v>
      </c>
      <c r="H58" s="849"/>
      <c r="I58" s="849"/>
      <c r="J58" s="832"/>
      <c r="K58" s="832"/>
      <c r="L58" s="849">
        <v>1</v>
      </c>
      <c r="M58" s="849">
        <v>2016</v>
      </c>
      <c r="N58" s="832"/>
      <c r="O58" s="832">
        <v>2016</v>
      </c>
      <c r="P58" s="849"/>
      <c r="Q58" s="849"/>
      <c r="R58" s="837"/>
      <c r="S58" s="850"/>
    </row>
    <row r="59" spans="1:19" ht="14.4" customHeight="1" x14ac:dyDescent="0.3">
      <c r="A59" s="831" t="s">
        <v>3179</v>
      </c>
      <c r="B59" s="832" t="s">
        <v>3180</v>
      </c>
      <c r="C59" s="832" t="s">
        <v>595</v>
      </c>
      <c r="D59" s="832" t="s">
        <v>3176</v>
      </c>
      <c r="E59" s="832" t="s">
        <v>3181</v>
      </c>
      <c r="F59" s="832" t="s">
        <v>3208</v>
      </c>
      <c r="G59" s="832" t="s">
        <v>3209</v>
      </c>
      <c r="H59" s="849"/>
      <c r="I59" s="849"/>
      <c r="J59" s="832"/>
      <c r="K59" s="832"/>
      <c r="L59" s="849">
        <v>14</v>
      </c>
      <c r="M59" s="849">
        <v>4970</v>
      </c>
      <c r="N59" s="832"/>
      <c r="O59" s="832">
        <v>355</v>
      </c>
      <c r="P59" s="849"/>
      <c r="Q59" s="849"/>
      <c r="R59" s="837"/>
      <c r="S59" s="850"/>
    </row>
    <row r="60" spans="1:19" ht="14.4" customHeight="1" x14ac:dyDescent="0.3">
      <c r="A60" s="831" t="s">
        <v>3179</v>
      </c>
      <c r="B60" s="832" t="s">
        <v>3180</v>
      </c>
      <c r="C60" s="832" t="s">
        <v>595</v>
      </c>
      <c r="D60" s="832" t="s">
        <v>3177</v>
      </c>
      <c r="E60" s="832" t="s">
        <v>3181</v>
      </c>
      <c r="F60" s="832" t="s">
        <v>3182</v>
      </c>
      <c r="G60" s="832" t="s">
        <v>3183</v>
      </c>
      <c r="H60" s="849"/>
      <c r="I60" s="849"/>
      <c r="J60" s="832"/>
      <c r="K60" s="832"/>
      <c r="L60" s="849">
        <v>1</v>
      </c>
      <c r="M60" s="849">
        <v>37</v>
      </c>
      <c r="N60" s="832"/>
      <c r="O60" s="832">
        <v>37</v>
      </c>
      <c r="P60" s="849"/>
      <c r="Q60" s="849"/>
      <c r="R60" s="837"/>
      <c r="S60" s="850"/>
    </row>
    <row r="61" spans="1:19" ht="14.4" customHeight="1" x14ac:dyDescent="0.3">
      <c r="A61" s="831" t="s">
        <v>3179</v>
      </c>
      <c r="B61" s="832" t="s">
        <v>3180</v>
      </c>
      <c r="C61" s="832" t="s">
        <v>595</v>
      </c>
      <c r="D61" s="832" t="s">
        <v>1599</v>
      </c>
      <c r="E61" s="832" t="s">
        <v>3181</v>
      </c>
      <c r="F61" s="832" t="s">
        <v>3186</v>
      </c>
      <c r="G61" s="832" t="s">
        <v>3187</v>
      </c>
      <c r="H61" s="849"/>
      <c r="I61" s="849"/>
      <c r="J61" s="832"/>
      <c r="K61" s="832"/>
      <c r="L61" s="849"/>
      <c r="M61" s="849"/>
      <c r="N61" s="832"/>
      <c r="O61" s="832"/>
      <c r="P61" s="849">
        <v>4</v>
      </c>
      <c r="Q61" s="849">
        <v>568</v>
      </c>
      <c r="R61" s="837"/>
      <c r="S61" s="850">
        <v>142</v>
      </c>
    </row>
    <row r="62" spans="1:19" ht="14.4" customHeight="1" x14ac:dyDescent="0.3">
      <c r="A62" s="831" t="s">
        <v>3179</v>
      </c>
      <c r="B62" s="832" t="s">
        <v>3180</v>
      </c>
      <c r="C62" s="832" t="s">
        <v>595</v>
      </c>
      <c r="D62" s="832" t="s">
        <v>1599</v>
      </c>
      <c r="E62" s="832" t="s">
        <v>3181</v>
      </c>
      <c r="F62" s="832" t="s">
        <v>3192</v>
      </c>
      <c r="G62" s="832" t="s">
        <v>3193</v>
      </c>
      <c r="H62" s="849"/>
      <c r="I62" s="849"/>
      <c r="J62" s="832"/>
      <c r="K62" s="832"/>
      <c r="L62" s="849"/>
      <c r="M62" s="849"/>
      <c r="N62" s="832"/>
      <c r="O62" s="832"/>
      <c r="P62" s="849">
        <v>10</v>
      </c>
      <c r="Q62" s="849">
        <v>10130</v>
      </c>
      <c r="R62" s="837"/>
      <c r="S62" s="850">
        <v>1013</v>
      </c>
    </row>
    <row r="63" spans="1:19" ht="14.4" customHeight="1" x14ac:dyDescent="0.3">
      <c r="A63" s="831" t="s">
        <v>3179</v>
      </c>
      <c r="B63" s="832" t="s">
        <v>3180</v>
      </c>
      <c r="C63" s="832" t="s">
        <v>595</v>
      </c>
      <c r="D63" s="832" t="s">
        <v>1599</v>
      </c>
      <c r="E63" s="832" t="s">
        <v>3181</v>
      </c>
      <c r="F63" s="832" t="s">
        <v>3202</v>
      </c>
      <c r="G63" s="832" t="s">
        <v>3203</v>
      </c>
      <c r="H63" s="849"/>
      <c r="I63" s="849"/>
      <c r="J63" s="832"/>
      <c r="K63" s="832"/>
      <c r="L63" s="849"/>
      <c r="M63" s="849"/>
      <c r="N63" s="832"/>
      <c r="O63" s="832"/>
      <c r="P63" s="849">
        <v>10</v>
      </c>
      <c r="Q63" s="849">
        <v>333.33000000000004</v>
      </c>
      <c r="R63" s="837"/>
      <c r="S63" s="850">
        <v>33.333000000000006</v>
      </c>
    </row>
    <row r="64" spans="1:19" ht="14.4" customHeight="1" x14ac:dyDescent="0.3">
      <c r="A64" s="831" t="s">
        <v>3179</v>
      </c>
      <c r="B64" s="832" t="s">
        <v>3180</v>
      </c>
      <c r="C64" s="832" t="s">
        <v>595</v>
      </c>
      <c r="D64" s="832" t="s">
        <v>1599</v>
      </c>
      <c r="E64" s="832" t="s">
        <v>3181</v>
      </c>
      <c r="F64" s="832" t="s">
        <v>3208</v>
      </c>
      <c r="G64" s="832" t="s">
        <v>3209</v>
      </c>
      <c r="H64" s="849"/>
      <c r="I64" s="849"/>
      <c r="J64" s="832"/>
      <c r="K64" s="832"/>
      <c r="L64" s="849"/>
      <c r="M64" s="849"/>
      <c r="N64" s="832"/>
      <c r="O64" s="832"/>
      <c r="P64" s="849">
        <v>8</v>
      </c>
      <c r="Q64" s="849">
        <v>2864</v>
      </c>
      <c r="R64" s="837"/>
      <c r="S64" s="850">
        <v>358</v>
      </c>
    </row>
    <row r="65" spans="1:19" ht="14.4" customHeight="1" x14ac:dyDescent="0.3">
      <c r="A65" s="831" t="s">
        <v>3179</v>
      </c>
      <c r="B65" s="832" t="s">
        <v>3180</v>
      </c>
      <c r="C65" s="832" t="s">
        <v>595</v>
      </c>
      <c r="D65" s="832" t="s">
        <v>1599</v>
      </c>
      <c r="E65" s="832" t="s">
        <v>3181</v>
      </c>
      <c r="F65" s="832" t="s">
        <v>3212</v>
      </c>
      <c r="G65" s="832" t="s">
        <v>3213</v>
      </c>
      <c r="H65" s="849"/>
      <c r="I65" s="849"/>
      <c r="J65" s="832"/>
      <c r="K65" s="832"/>
      <c r="L65" s="849"/>
      <c r="M65" s="849"/>
      <c r="N65" s="832"/>
      <c r="O65" s="832"/>
      <c r="P65" s="849">
        <v>2</v>
      </c>
      <c r="Q65" s="849">
        <v>358</v>
      </c>
      <c r="R65" s="837"/>
      <c r="S65" s="850">
        <v>179</v>
      </c>
    </row>
    <row r="66" spans="1:19" ht="14.4" customHeight="1" x14ac:dyDescent="0.3">
      <c r="A66" s="831" t="s">
        <v>3179</v>
      </c>
      <c r="B66" s="832" t="s">
        <v>3218</v>
      </c>
      <c r="C66" s="832" t="s">
        <v>595</v>
      </c>
      <c r="D66" s="832" t="s">
        <v>3167</v>
      </c>
      <c r="E66" s="832" t="s">
        <v>3181</v>
      </c>
      <c r="F66" s="832" t="s">
        <v>3223</v>
      </c>
      <c r="G66" s="832" t="s">
        <v>3224</v>
      </c>
      <c r="H66" s="849"/>
      <c r="I66" s="849"/>
      <c r="J66" s="832"/>
      <c r="K66" s="832"/>
      <c r="L66" s="849">
        <v>2</v>
      </c>
      <c r="M66" s="849">
        <v>254</v>
      </c>
      <c r="N66" s="832"/>
      <c r="O66" s="832">
        <v>127</v>
      </c>
      <c r="P66" s="849"/>
      <c r="Q66" s="849"/>
      <c r="R66" s="837"/>
      <c r="S66" s="850"/>
    </row>
    <row r="67" spans="1:19" ht="14.4" customHeight="1" x14ac:dyDescent="0.3">
      <c r="A67" s="831" t="s">
        <v>3179</v>
      </c>
      <c r="B67" s="832" t="s">
        <v>3218</v>
      </c>
      <c r="C67" s="832" t="s">
        <v>595</v>
      </c>
      <c r="D67" s="832" t="s">
        <v>3167</v>
      </c>
      <c r="E67" s="832" t="s">
        <v>3181</v>
      </c>
      <c r="F67" s="832" t="s">
        <v>3202</v>
      </c>
      <c r="G67" s="832" t="s">
        <v>3203</v>
      </c>
      <c r="H67" s="849"/>
      <c r="I67" s="849"/>
      <c r="J67" s="832"/>
      <c r="K67" s="832"/>
      <c r="L67" s="849">
        <v>1</v>
      </c>
      <c r="M67" s="849">
        <v>33.33</v>
      </c>
      <c r="N67" s="832"/>
      <c r="O67" s="832">
        <v>33.33</v>
      </c>
      <c r="P67" s="849"/>
      <c r="Q67" s="849"/>
      <c r="R67" s="837"/>
      <c r="S67" s="850"/>
    </row>
    <row r="68" spans="1:19" ht="14.4" customHeight="1" x14ac:dyDescent="0.3">
      <c r="A68" s="831" t="s">
        <v>3179</v>
      </c>
      <c r="B68" s="832" t="s">
        <v>3218</v>
      </c>
      <c r="C68" s="832" t="s">
        <v>595</v>
      </c>
      <c r="D68" s="832" t="s">
        <v>3167</v>
      </c>
      <c r="E68" s="832" t="s">
        <v>3181</v>
      </c>
      <c r="F68" s="832" t="s">
        <v>3204</v>
      </c>
      <c r="G68" s="832" t="s">
        <v>3205</v>
      </c>
      <c r="H68" s="849">
        <v>22</v>
      </c>
      <c r="I68" s="849">
        <v>814</v>
      </c>
      <c r="J68" s="832">
        <v>1</v>
      </c>
      <c r="K68" s="832">
        <v>37</v>
      </c>
      <c r="L68" s="849"/>
      <c r="M68" s="849"/>
      <c r="N68" s="832"/>
      <c r="O68" s="832"/>
      <c r="P68" s="849"/>
      <c r="Q68" s="849"/>
      <c r="R68" s="837"/>
      <c r="S68" s="850"/>
    </row>
    <row r="69" spans="1:19" ht="14.4" customHeight="1" x14ac:dyDescent="0.3">
      <c r="A69" s="831" t="s">
        <v>3179</v>
      </c>
      <c r="B69" s="832" t="s">
        <v>3218</v>
      </c>
      <c r="C69" s="832" t="s">
        <v>595</v>
      </c>
      <c r="D69" s="832" t="s">
        <v>3167</v>
      </c>
      <c r="E69" s="832" t="s">
        <v>3181</v>
      </c>
      <c r="F69" s="832" t="s">
        <v>3214</v>
      </c>
      <c r="G69" s="832" t="s">
        <v>3215</v>
      </c>
      <c r="H69" s="849">
        <v>2</v>
      </c>
      <c r="I69" s="849">
        <v>118</v>
      </c>
      <c r="J69" s="832">
        <v>1</v>
      </c>
      <c r="K69" s="832">
        <v>59</v>
      </c>
      <c r="L69" s="849"/>
      <c r="M69" s="849"/>
      <c r="N69" s="832"/>
      <c r="O69" s="832"/>
      <c r="P69" s="849"/>
      <c r="Q69" s="849"/>
      <c r="R69" s="837"/>
      <c r="S69" s="850"/>
    </row>
    <row r="70" spans="1:19" ht="14.4" customHeight="1" x14ac:dyDescent="0.3">
      <c r="A70" s="831" t="s">
        <v>3179</v>
      </c>
      <c r="B70" s="832" t="s">
        <v>3218</v>
      </c>
      <c r="C70" s="832" t="s">
        <v>595</v>
      </c>
      <c r="D70" s="832" t="s">
        <v>1600</v>
      </c>
      <c r="E70" s="832" t="s">
        <v>3181</v>
      </c>
      <c r="F70" s="832" t="s">
        <v>3219</v>
      </c>
      <c r="G70" s="832" t="s">
        <v>3220</v>
      </c>
      <c r="H70" s="849">
        <v>1</v>
      </c>
      <c r="I70" s="849">
        <v>83</v>
      </c>
      <c r="J70" s="832">
        <v>1</v>
      </c>
      <c r="K70" s="832">
        <v>83</v>
      </c>
      <c r="L70" s="849"/>
      <c r="M70" s="849"/>
      <c r="N70" s="832"/>
      <c r="O70" s="832"/>
      <c r="P70" s="849"/>
      <c r="Q70" s="849"/>
      <c r="R70" s="837"/>
      <c r="S70" s="850"/>
    </row>
    <row r="71" spans="1:19" ht="14.4" customHeight="1" x14ac:dyDescent="0.3">
      <c r="A71" s="831" t="s">
        <v>3179</v>
      </c>
      <c r="B71" s="832" t="s">
        <v>3218</v>
      </c>
      <c r="C71" s="832" t="s">
        <v>595</v>
      </c>
      <c r="D71" s="832" t="s">
        <v>1600</v>
      </c>
      <c r="E71" s="832" t="s">
        <v>3181</v>
      </c>
      <c r="F71" s="832" t="s">
        <v>3223</v>
      </c>
      <c r="G71" s="832" t="s">
        <v>3224</v>
      </c>
      <c r="H71" s="849">
        <v>1</v>
      </c>
      <c r="I71" s="849">
        <v>126</v>
      </c>
      <c r="J71" s="832">
        <v>1</v>
      </c>
      <c r="K71" s="832">
        <v>126</v>
      </c>
      <c r="L71" s="849"/>
      <c r="M71" s="849"/>
      <c r="N71" s="832"/>
      <c r="O71" s="832"/>
      <c r="P71" s="849"/>
      <c r="Q71" s="849"/>
      <c r="R71" s="837"/>
      <c r="S71" s="850"/>
    </row>
    <row r="72" spans="1:19" ht="14.4" customHeight="1" x14ac:dyDescent="0.3">
      <c r="A72" s="831" t="s">
        <v>3179</v>
      </c>
      <c r="B72" s="832" t="s">
        <v>3218</v>
      </c>
      <c r="C72" s="832" t="s">
        <v>595</v>
      </c>
      <c r="D72" s="832" t="s">
        <v>1600</v>
      </c>
      <c r="E72" s="832" t="s">
        <v>3181</v>
      </c>
      <c r="F72" s="832" t="s">
        <v>3202</v>
      </c>
      <c r="G72" s="832" t="s">
        <v>3203</v>
      </c>
      <c r="H72" s="849">
        <v>1</v>
      </c>
      <c r="I72" s="849">
        <v>33.33</v>
      </c>
      <c r="J72" s="832">
        <v>1</v>
      </c>
      <c r="K72" s="832">
        <v>33.33</v>
      </c>
      <c r="L72" s="849"/>
      <c r="M72" s="849"/>
      <c r="N72" s="832"/>
      <c r="O72" s="832"/>
      <c r="P72" s="849"/>
      <c r="Q72" s="849"/>
      <c r="R72" s="837"/>
      <c r="S72" s="850"/>
    </row>
    <row r="73" spans="1:19" ht="14.4" customHeight="1" x14ac:dyDescent="0.3">
      <c r="A73" s="831" t="s">
        <v>3179</v>
      </c>
      <c r="B73" s="832" t="s">
        <v>3218</v>
      </c>
      <c r="C73" s="832" t="s">
        <v>595</v>
      </c>
      <c r="D73" s="832" t="s">
        <v>1601</v>
      </c>
      <c r="E73" s="832" t="s">
        <v>3181</v>
      </c>
      <c r="F73" s="832" t="s">
        <v>3221</v>
      </c>
      <c r="G73" s="832" t="s">
        <v>3222</v>
      </c>
      <c r="H73" s="849"/>
      <c r="I73" s="849"/>
      <c r="J73" s="832"/>
      <c r="K73" s="832"/>
      <c r="L73" s="849"/>
      <c r="M73" s="849"/>
      <c r="N73" s="832"/>
      <c r="O73" s="832"/>
      <c r="P73" s="849">
        <v>1</v>
      </c>
      <c r="Q73" s="849">
        <v>107</v>
      </c>
      <c r="R73" s="837"/>
      <c r="S73" s="850">
        <v>107</v>
      </c>
    </row>
    <row r="74" spans="1:19" ht="14.4" customHeight="1" x14ac:dyDescent="0.3">
      <c r="A74" s="831" t="s">
        <v>3179</v>
      </c>
      <c r="B74" s="832" t="s">
        <v>3218</v>
      </c>
      <c r="C74" s="832" t="s">
        <v>595</v>
      </c>
      <c r="D74" s="832" t="s">
        <v>1601</v>
      </c>
      <c r="E74" s="832" t="s">
        <v>3181</v>
      </c>
      <c r="F74" s="832" t="s">
        <v>3182</v>
      </c>
      <c r="G74" s="832" t="s">
        <v>3183</v>
      </c>
      <c r="H74" s="849">
        <v>1</v>
      </c>
      <c r="I74" s="849">
        <v>37</v>
      </c>
      <c r="J74" s="832">
        <v>1</v>
      </c>
      <c r="K74" s="832">
        <v>37</v>
      </c>
      <c r="L74" s="849">
        <v>3</v>
      </c>
      <c r="M74" s="849">
        <v>111</v>
      </c>
      <c r="N74" s="832">
        <v>3</v>
      </c>
      <c r="O74" s="832">
        <v>37</v>
      </c>
      <c r="P74" s="849">
        <v>1</v>
      </c>
      <c r="Q74" s="849">
        <v>38</v>
      </c>
      <c r="R74" s="837">
        <v>1.027027027027027</v>
      </c>
      <c r="S74" s="850">
        <v>38</v>
      </c>
    </row>
    <row r="75" spans="1:19" ht="14.4" customHeight="1" x14ac:dyDescent="0.3">
      <c r="A75" s="831" t="s">
        <v>3179</v>
      </c>
      <c r="B75" s="832" t="s">
        <v>3218</v>
      </c>
      <c r="C75" s="832" t="s">
        <v>595</v>
      </c>
      <c r="D75" s="832" t="s">
        <v>1601</v>
      </c>
      <c r="E75" s="832" t="s">
        <v>3181</v>
      </c>
      <c r="F75" s="832" t="s">
        <v>3186</v>
      </c>
      <c r="G75" s="832" t="s">
        <v>3187</v>
      </c>
      <c r="H75" s="849"/>
      <c r="I75" s="849"/>
      <c r="J75" s="832"/>
      <c r="K75" s="832"/>
      <c r="L75" s="849">
        <v>16</v>
      </c>
      <c r="M75" s="849">
        <v>2256</v>
      </c>
      <c r="N75" s="832"/>
      <c r="O75" s="832">
        <v>141</v>
      </c>
      <c r="P75" s="849">
        <v>1</v>
      </c>
      <c r="Q75" s="849">
        <v>142</v>
      </c>
      <c r="R75" s="837"/>
      <c r="S75" s="850">
        <v>142</v>
      </c>
    </row>
    <row r="76" spans="1:19" ht="14.4" customHeight="1" x14ac:dyDescent="0.3">
      <c r="A76" s="831" t="s">
        <v>3179</v>
      </c>
      <c r="B76" s="832" t="s">
        <v>3218</v>
      </c>
      <c r="C76" s="832" t="s">
        <v>595</v>
      </c>
      <c r="D76" s="832" t="s">
        <v>1601</v>
      </c>
      <c r="E76" s="832" t="s">
        <v>3181</v>
      </c>
      <c r="F76" s="832" t="s">
        <v>3223</v>
      </c>
      <c r="G76" s="832" t="s">
        <v>3224</v>
      </c>
      <c r="H76" s="849"/>
      <c r="I76" s="849"/>
      <c r="J76" s="832"/>
      <c r="K76" s="832"/>
      <c r="L76" s="849"/>
      <c r="M76" s="849"/>
      <c r="N76" s="832"/>
      <c r="O76" s="832"/>
      <c r="P76" s="849">
        <v>1</v>
      </c>
      <c r="Q76" s="849">
        <v>126</v>
      </c>
      <c r="R76" s="837"/>
      <c r="S76" s="850">
        <v>126</v>
      </c>
    </row>
    <row r="77" spans="1:19" ht="14.4" customHeight="1" x14ac:dyDescent="0.3">
      <c r="A77" s="831" t="s">
        <v>3179</v>
      </c>
      <c r="B77" s="832" t="s">
        <v>3218</v>
      </c>
      <c r="C77" s="832" t="s">
        <v>595</v>
      </c>
      <c r="D77" s="832" t="s">
        <v>1601</v>
      </c>
      <c r="E77" s="832" t="s">
        <v>3181</v>
      </c>
      <c r="F77" s="832" t="s">
        <v>3202</v>
      </c>
      <c r="G77" s="832" t="s">
        <v>3203</v>
      </c>
      <c r="H77" s="849"/>
      <c r="I77" s="849"/>
      <c r="J77" s="832"/>
      <c r="K77" s="832"/>
      <c r="L77" s="849"/>
      <c r="M77" s="849"/>
      <c r="N77" s="832"/>
      <c r="O77" s="832"/>
      <c r="P77" s="849">
        <v>1</v>
      </c>
      <c r="Q77" s="849">
        <v>33.33</v>
      </c>
      <c r="R77" s="837"/>
      <c r="S77" s="850">
        <v>33.33</v>
      </c>
    </row>
    <row r="78" spans="1:19" ht="14.4" customHeight="1" x14ac:dyDescent="0.3">
      <c r="A78" s="831" t="s">
        <v>3179</v>
      </c>
      <c r="B78" s="832" t="s">
        <v>3218</v>
      </c>
      <c r="C78" s="832" t="s">
        <v>595</v>
      </c>
      <c r="D78" s="832" t="s">
        <v>1601</v>
      </c>
      <c r="E78" s="832" t="s">
        <v>3181</v>
      </c>
      <c r="F78" s="832" t="s">
        <v>3204</v>
      </c>
      <c r="G78" s="832" t="s">
        <v>3205</v>
      </c>
      <c r="H78" s="849">
        <v>1</v>
      </c>
      <c r="I78" s="849">
        <v>37</v>
      </c>
      <c r="J78" s="832">
        <v>1</v>
      </c>
      <c r="K78" s="832">
        <v>37</v>
      </c>
      <c r="L78" s="849">
        <v>1</v>
      </c>
      <c r="M78" s="849">
        <v>37</v>
      </c>
      <c r="N78" s="832">
        <v>1</v>
      </c>
      <c r="O78" s="832">
        <v>37</v>
      </c>
      <c r="P78" s="849"/>
      <c r="Q78" s="849"/>
      <c r="R78" s="837"/>
      <c r="S78" s="850"/>
    </row>
    <row r="79" spans="1:19" ht="14.4" customHeight="1" x14ac:dyDescent="0.3">
      <c r="A79" s="831" t="s">
        <v>3179</v>
      </c>
      <c r="B79" s="832" t="s">
        <v>3218</v>
      </c>
      <c r="C79" s="832" t="s">
        <v>595</v>
      </c>
      <c r="D79" s="832" t="s">
        <v>1602</v>
      </c>
      <c r="E79" s="832" t="s">
        <v>3181</v>
      </c>
      <c r="F79" s="832" t="s">
        <v>3219</v>
      </c>
      <c r="G79" s="832" t="s">
        <v>3220</v>
      </c>
      <c r="H79" s="849">
        <v>1</v>
      </c>
      <c r="I79" s="849">
        <v>83</v>
      </c>
      <c r="J79" s="832">
        <v>1</v>
      </c>
      <c r="K79" s="832">
        <v>83</v>
      </c>
      <c r="L79" s="849"/>
      <c r="M79" s="849"/>
      <c r="N79" s="832"/>
      <c r="O79" s="832"/>
      <c r="P79" s="849">
        <v>1</v>
      </c>
      <c r="Q79" s="849">
        <v>84</v>
      </c>
      <c r="R79" s="837">
        <v>1.0120481927710843</v>
      </c>
      <c r="S79" s="850">
        <v>84</v>
      </c>
    </row>
    <row r="80" spans="1:19" ht="14.4" customHeight="1" x14ac:dyDescent="0.3">
      <c r="A80" s="831" t="s">
        <v>3179</v>
      </c>
      <c r="B80" s="832" t="s">
        <v>3218</v>
      </c>
      <c r="C80" s="832" t="s">
        <v>595</v>
      </c>
      <c r="D80" s="832" t="s">
        <v>1602</v>
      </c>
      <c r="E80" s="832" t="s">
        <v>3181</v>
      </c>
      <c r="F80" s="832" t="s">
        <v>3221</v>
      </c>
      <c r="G80" s="832" t="s">
        <v>3222</v>
      </c>
      <c r="H80" s="849"/>
      <c r="I80" s="849"/>
      <c r="J80" s="832"/>
      <c r="K80" s="832"/>
      <c r="L80" s="849"/>
      <c r="M80" s="849"/>
      <c r="N80" s="832"/>
      <c r="O80" s="832"/>
      <c r="P80" s="849">
        <v>1</v>
      </c>
      <c r="Q80" s="849">
        <v>107</v>
      </c>
      <c r="R80" s="837"/>
      <c r="S80" s="850">
        <v>107</v>
      </c>
    </row>
    <row r="81" spans="1:19" ht="14.4" customHeight="1" x14ac:dyDescent="0.3">
      <c r="A81" s="831" t="s">
        <v>3179</v>
      </c>
      <c r="B81" s="832" t="s">
        <v>3218</v>
      </c>
      <c r="C81" s="832" t="s">
        <v>595</v>
      </c>
      <c r="D81" s="832" t="s">
        <v>1602</v>
      </c>
      <c r="E81" s="832" t="s">
        <v>3181</v>
      </c>
      <c r="F81" s="832" t="s">
        <v>3223</v>
      </c>
      <c r="G81" s="832" t="s">
        <v>3224</v>
      </c>
      <c r="H81" s="849">
        <v>1</v>
      </c>
      <c r="I81" s="849">
        <v>126</v>
      </c>
      <c r="J81" s="832">
        <v>1</v>
      </c>
      <c r="K81" s="832">
        <v>126</v>
      </c>
      <c r="L81" s="849">
        <v>1</v>
      </c>
      <c r="M81" s="849">
        <v>127</v>
      </c>
      <c r="N81" s="832">
        <v>1.0079365079365079</v>
      </c>
      <c r="O81" s="832">
        <v>127</v>
      </c>
      <c r="P81" s="849">
        <v>2</v>
      </c>
      <c r="Q81" s="849">
        <v>252</v>
      </c>
      <c r="R81" s="837">
        <v>2</v>
      </c>
      <c r="S81" s="850">
        <v>126</v>
      </c>
    </row>
    <row r="82" spans="1:19" ht="14.4" customHeight="1" x14ac:dyDescent="0.3">
      <c r="A82" s="831" t="s">
        <v>3179</v>
      </c>
      <c r="B82" s="832" t="s">
        <v>3218</v>
      </c>
      <c r="C82" s="832" t="s">
        <v>595</v>
      </c>
      <c r="D82" s="832" t="s">
        <v>1602</v>
      </c>
      <c r="E82" s="832" t="s">
        <v>3181</v>
      </c>
      <c r="F82" s="832" t="s">
        <v>3202</v>
      </c>
      <c r="G82" s="832" t="s">
        <v>3203</v>
      </c>
      <c r="H82" s="849">
        <v>1</v>
      </c>
      <c r="I82" s="849">
        <v>33.33</v>
      </c>
      <c r="J82" s="832">
        <v>1</v>
      </c>
      <c r="K82" s="832">
        <v>33.33</v>
      </c>
      <c r="L82" s="849">
        <v>1</v>
      </c>
      <c r="M82" s="849">
        <v>33.33</v>
      </c>
      <c r="N82" s="832">
        <v>1</v>
      </c>
      <c r="O82" s="832">
        <v>33.33</v>
      </c>
      <c r="P82" s="849">
        <v>2</v>
      </c>
      <c r="Q82" s="849">
        <v>66.67</v>
      </c>
      <c r="R82" s="837">
        <v>2.0003000300030003</v>
      </c>
      <c r="S82" s="850">
        <v>33.335000000000001</v>
      </c>
    </row>
    <row r="83" spans="1:19" ht="14.4" customHeight="1" x14ac:dyDescent="0.3">
      <c r="A83" s="831" t="s">
        <v>3179</v>
      </c>
      <c r="B83" s="832" t="s">
        <v>3218</v>
      </c>
      <c r="C83" s="832" t="s">
        <v>595</v>
      </c>
      <c r="D83" s="832" t="s">
        <v>1603</v>
      </c>
      <c r="E83" s="832" t="s">
        <v>3181</v>
      </c>
      <c r="F83" s="832" t="s">
        <v>3219</v>
      </c>
      <c r="G83" s="832" t="s">
        <v>3220</v>
      </c>
      <c r="H83" s="849"/>
      <c r="I83" s="849"/>
      <c r="J83" s="832"/>
      <c r="K83" s="832"/>
      <c r="L83" s="849"/>
      <c r="M83" s="849"/>
      <c r="N83" s="832"/>
      <c r="O83" s="832"/>
      <c r="P83" s="849">
        <v>1</v>
      </c>
      <c r="Q83" s="849">
        <v>84</v>
      </c>
      <c r="R83" s="837"/>
      <c r="S83" s="850">
        <v>84</v>
      </c>
    </row>
    <row r="84" spans="1:19" ht="14.4" customHeight="1" x14ac:dyDescent="0.3">
      <c r="A84" s="831" t="s">
        <v>3179</v>
      </c>
      <c r="B84" s="832" t="s">
        <v>3218</v>
      </c>
      <c r="C84" s="832" t="s">
        <v>595</v>
      </c>
      <c r="D84" s="832" t="s">
        <v>1603</v>
      </c>
      <c r="E84" s="832" t="s">
        <v>3181</v>
      </c>
      <c r="F84" s="832" t="s">
        <v>3182</v>
      </c>
      <c r="G84" s="832" t="s">
        <v>3183</v>
      </c>
      <c r="H84" s="849"/>
      <c r="I84" s="849"/>
      <c r="J84" s="832"/>
      <c r="K84" s="832"/>
      <c r="L84" s="849">
        <v>1</v>
      </c>
      <c r="M84" s="849">
        <v>37</v>
      </c>
      <c r="N84" s="832"/>
      <c r="O84" s="832">
        <v>37</v>
      </c>
      <c r="P84" s="849">
        <v>1</v>
      </c>
      <c r="Q84" s="849">
        <v>38</v>
      </c>
      <c r="R84" s="837"/>
      <c r="S84" s="850">
        <v>38</v>
      </c>
    </row>
    <row r="85" spans="1:19" ht="14.4" customHeight="1" x14ac:dyDescent="0.3">
      <c r="A85" s="831" t="s">
        <v>3179</v>
      </c>
      <c r="B85" s="832" t="s">
        <v>3218</v>
      </c>
      <c r="C85" s="832" t="s">
        <v>595</v>
      </c>
      <c r="D85" s="832" t="s">
        <v>1603</v>
      </c>
      <c r="E85" s="832" t="s">
        <v>3181</v>
      </c>
      <c r="F85" s="832" t="s">
        <v>3223</v>
      </c>
      <c r="G85" s="832" t="s">
        <v>3224</v>
      </c>
      <c r="H85" s="849"/>
      <c r="I85" s="849"/>
      <c r="J85" s="832"/>
      <c r="K85" s="832"/>
      <c r="L85" s="849">
        <v>1</v>
      </c>
      <c r="M85" s="849">
        <v>127</v>
      </c>
      <c r="N85" s="832"/>
      <c r="O85" s="832">
        <v>127</v>
      </c>
      <c r="P85" s="849">
        <v>3</v>
      </c>
      <c r="Q85" s="849">
        <v>378</v>
      </c>
      <c r="R85" s="837"/>
      <c r="S85" s="850">
        <v>126</v>
      </c>
    </row>
    <row r="86" spans="1:19" ht="14.4" customHeight="1" x14ac:dyDescent="0.3">
      <c r="A86" s="831" t="s">
        <v>3179</v>
      </c>
      <c r="B86" s="832" t="s">
        <v>3218</v>
      </c>
      <c r="C86" s="832" t="s">
        <v>595</v>
      </c>
      <c r="D86" s="832" t="s">
        <v>1603</v>
      </c>
      <c r="E86" s="832" t="s">
        <v>3181</v>
      </c>
      <c r="F86" s="832" t="s">
        <v>3202</v>
      </c>
      <c r="G86" s="832" t="s">
        <v>3203</v>
      </c>
      <c r="H86" s="849"/>
      <c r="I86" s="849"/>
      <c r="J86" s="832"/>
      <c r="K86" s="832"/>
      <c r="L86" s="849">
        <v>1</v>
      </c>
      <c r="M86" s="849">
        <v>33.33</v>
      </c>
      <c r="N86" s="832"/>
      <c r="O86" s="832">
        <v>33.33</v>
      </c>
      <c r="P86" s="849">
        <v>3</v>
      </c>
      <c r="Q86" s="849">
        <v>99.99</v>
      </c>
      <c r="R86" s="837"/>
      <c r="S86" s="850">
        <v>33.33</v>
      </c>
    </row>
    <row r="87" spans="1:19" ht="14.4" customHeight="1" x14ac:dyDescent="0.3">
      <c r="A87" s="831" t="s">
        <v>3179</v>
      </c>
      <c r="B87" s="832" t="s">
        <v>3218</v>
      </c>
      <c r="C87" s="832" t="s">
        <v>595</v>
      </c>
      <c r="D87" s="832" t="s">
        <v>3173</v>
      </c>
      <c r="E87" s="832" t="s">
        <v>3181</v>
      </c>
      <c r="F87" s="832" t="s">
        <v>3182</v>
      </c>
      <c r="G87" s="832" t="s">
        <v>3183</v>
      </c>
      <c r="H87" s="849">
        <v>1</v>
      </c>
      <c r="I87" s="849">
        <v>37</v>
      </c>
      <c r="J87" s="832">
        <v>1</v>
      </c>
      <c r="K87" s="832">
        <v>37</v>
      </c>
      <c r="L87" s="849"/>
      <c r="M87" s="849"/>
      <c r="N87" s="832"/>
      <c r="O87" s="832"/>
      <c r="P87" s="849"/>
      <c r="Q87" s="849"/>
      <c r="R87" s="837"/>
      <c r="S87" s="850"/>
    </row>
    <row r="88" spans="1:19" ht="14.4" customHeight="1" x14ac:dyDescent="0.3">
      <c r="A88" s="831" t="s">
        <v>3179</v>
      </c>
      <c r="B88" s="832" t="s">
        <v>3218</v>
      </c>
      <c r="C88" s="832" t="s">
        <v>595</v>
      </c>
      <c r="D88" s="832" t="s">
        <v>1604</v>
      </c>
      <c r="E88" s="832" t="s">
        <v>3181</v>
      </c>
      <c r="F88" s="832" t="s">
        <v>3219</v>
      </c>
      <c r="G88" s="832" t="s">
        <v>3220</v>
      </c>
      <c r="H88" s="849">
        <v>4</v>
      </c>
      <c r="I88" s="849">
        <v>332</v>
      </c>
      <c r="J88" s="832">
        <v>1</v>
      </c>
      <c r="K88" s="832">
        <v>83</v>
      </c>
      <c r="L88" s="849">
        <v>3</v>
      </c>
      <c r="M88" s="849">
        <v>249</v>
      </c>
      <c r="N88" s="832">
        <v>0.75</v>
      </c>
      <c r="O88" s="832">
        <v>83</v>
      </c>
      <c r="P88" s="849"/>
      <c r="Q88" s="849"/>
      <c r="R88" s="837"/>
      <c r="S88" s="850"/>
    </row>
    <row r="89" spans="1:19" ht="14.4" customHeight="1" x14ac:dyDescent="0.3">
      <c r="A89" s="831" t="s">
        <v>3179</v>
      </c>
      <c r="B89" s="832" t="s">
        <v>3218</v>
      </c>
      <c r="C89" s="832" t="s">
        <v>595</v>
      </c>
      <c r="D89" s="832" t="s">
        <v>1604</v>
      </c>
      <c r="E89" s="832" t="s">
        <v>3181</v>
      </c>
      <c r="F89" s="832" t="s">
        <v>3223</v>
      </c>
      <c r="G89" s="832" t="s">
        <v>3224</v>
      </c>
      <c r="H89" s="849">
        <v>5</v>
      </c>
      <c r="I89" s="849">
        <v>630</v>
      </c>
      <c r="J89" s="832">
        <v>1</v>
      </c>
      <c r="K89" s="832">
        <v>126</v>
      </c>
      <c r="L89" s="849">
        <v>4</v>
      </c>
      <c r="M89" s="849">
        <v>508</v>
      </c>
      <c r="N89" s="832">
        <v>0.80634920634920637</v>
      </c>
      <c r="O89" s="832">
        <v>127</v>
      </c>
      <c r="P89" s="849"/>
      <c r="Q89" s="849"/>
      <c r="R89" s="837"/>
      <c r="S89" s="850"/>
    </row>
    <row r="90" spans="1:19" ht="14.4" customHeight="1" x14ac:dyDescent="0.3">
      <c r="A90" s="831" t="s">
        <v>3179</v>
      </c>
      <c r="B90" s="832" t="s">
        <v>3218</v>
      </c>
      <c r="C90" s="832" t="s">
        <v>595</v>
      </c>
      <c r="D90" s="832" t="s">
        <v>1604</v>
      </c>
      <c r="E90" s="832" t="s">
        <v>3181</v>
      </c>
      <c r="F90" s="832" t="s">
        <v>3202</v>
      </c>
      <c r="G90" s="832" t="s">
        <v>3203</v>
      </c>
      <c r="H90" s="849">
        <v>5</v>
      </c>
      <c r="I90" s="849">
        <v>166.67000000000002</v>
      </c>
      <c r="J90" s="832">
        <v>1</v>
      </c>
      <c r="K90" s="832">
        <v>33.334000000000003</v>
      </c>
      <c r="L90" s="849">
        <v>4</v>
      </c>
      <c r="M90" s="849">
        <v>133.33000000000001</v>
      </c>
      <c r="N90" s="832">
        <v>0.79996400071998564</v>
      </c>
      <c r="O90" s="832">
        <v>33.332500000000003</v>
      </c>
      <c r="P90" s="849"/>
      <c r="Q90" s="849"/>
      <c r="R90" s="837"/>
      <c r="S90" s="850"/>
    </row>
    <row r="91" spans="1:19" ht="14.4" customHeight="1" x14ac:dyDescent="0.3">
      <c r="A91" s="831" t="s">
        <v>3179</v>
      </c>
      <c r="B91" s="832" t="s">
        <v>3218</v>
      </c>
      <c r="C91" s="832" t="s">
        <v>595</v>
      </c>
      <c r="D91" s="832" t="s">
        <v>1604</v>
      </c>
      <c r="E91" s="832" t="s">
        <v>3181</v>
      </c>
      <c r="F91" s="832" t="s">
        <v>3210</v>
      </c>
      <c r="G91" s="832" t="s">
        <v>3211</v>
      </c>
      <c r="H91" s="849">
        <v>1</v>
      </c>
      <c r="I91" s="849">
        <v>223</v>
      </c>
      <c r="J91" s="832">
        <v>1</v>
      </c>
      <c r="K91" s="832">
        <v>223</v>
      </c>
      <c r="L91" s="849"/>
      <c r="M91" s="849"/>
      <c r="N91" s="832"/>
      <c r="O91" s="832"/>
      <c r="P91" s="849"/>
      <c r="Q91" s="849"/>
      <c r="R91" s="837"/>
      <c r="S91" s="850"/>
    </row>
    <row r="92" spans="1:19" ht="14.4" customHeight="1" x14ac:dyDescent="0.3">
      <c r="A92" s="831" t="s">
        <v>3179</v>
      </c>
      <c r="B92" s="832" t="s">
        <v>3218</v>
      </c>
      <c r="C92" s="832" t="s">
        <v>595</v>
      </c>
      <c r="D92" s="832" t="s">
        <v>3174</v>
      </c>
      <c r="E92" s="832" t="s">
        <v>3181</v>
      </c>
      <c r="F92" s="832" t="s">
        <v>3182</v>
      </c>
      <c r="G92" s="832" t="s">
        <v>3183</v>
      </c>
      <c r="H92" s="849">
        <v>1</v>
      </c>
      <c r="I92" s="849">
        <v>37</v>
      </c>
      <c r="J92" s="832">
        <v>1</v>
      </c>
      <c r="K92" s="832">
        <v>37</v>
      </c>
      <c r="L92" s="849"/>
      <c r="M92" s="849"/>
      <c r="N92" s="832"/>
      <c r="O92" s="832"/>
      <c r="P92" s="849"/>
      <c r="Q92" s="849"/>
      <c r="R92" s="837"/>
      <c r="S92" s="850"/>
    </row>
    <row r="93" spans="1:19" ht="14.4" customHeight="1" x14ac:dyDescent="0.3">
      <c r="A93" s="831" t="s">
        <v>3179</v>
      </c>
      <c r="B93" s="832" t="s">
        <v>3218</v>
      </c>
      <c r="C93" s="832" t="s">
        <v>595</v>
      </c>
      <c r="D93" s="832" t="s">
        <v>1608</v>
      </c>
      <c r="E93" s="832" t="s">
        <v>3181</v>
      </c>
      <c r="F93" s="832" t="s">
        <v>3219</v>
      </c>
      <c r="G93" s="832" t="s">
        <v>3220</v>
      </c>
      <c r="H93" s="849"/>
      <c r="I93" s="849"/>
      <c r="J93" s="832"/>
      <c r="K93" s="832"/>
      <c r="L93" s="849">
        <v>1</v>
      </c>
      <c r="M93" s="849">
        <v>83</v>
      </c>
      <c r="N93" s="832"/>
      <c r="O93" s="832">
        <v>83</v>
      </c>
      <c r="P93" s="849"/>
      <c r="Q93" s="849"/>
      <c r="R93" s="837"/>
      <c r="S93" s="850"/>
    </row>
    <row r="94" spans="1:19" ht="14.4" customHeight="1" x14ac:dyDescent="0.3">
      <c r="A94" s="831" t="s">
        <v>3179</v>
      </c>
      <c r="B94" s="832" t="s">
        <v>3218</v>
      </c>
      <c r="C94" s="832" t="s">
        <v>595</v>
      </c>
      <c r="D94" s="832" t="s">
        <v>1608</v>
      </c>
      <c r="E94" s="832" t="s">
        <v>3181</v>
      </c>
      <c r="F94" s="832" t="s">
        <v>3223</v>
      </c>
      <c r="G94" s="832" t="s">
        <v>3224</v>
      </c>
      <c r="H94" s="849"/>
      <c r="I94" s="849"/>
      <c r="J94" s="832"/>
      <c r="K94" s="832"/>
      <c r="L94" s="849">
        <v>1</v>
      </c>
      <c r="M94" s="849">
        <v>127</v>
      </c>
      <c r="N94" s="832"/>
      <c r="O94" s="832">
        <v>127</v>
      </c>
      <c r="P94" s="849"/>
      <c r="Q94" s="849"/>
      <c r="R94" s="837"/>
      <c r="S94" s="850"/>
    </row>
    <row r="95" spans="1:19" ht="14.4" customHeight="1" x14ac:dyDescent="0.3">
      <c r="A95" s="831" t="s">
        <v>3179</v>
      </c>
      <c r="B95" s="832" t="s">
        <v>3218</v>
      </c>
      <c r="C95" s="832" t="s">
        <v>595</v>
      </c>
      <c r="D95" s="832" t="s">
        <v>1608</v>
      </c>
      <c r="E95" s="832" t="s">
        <v>3181</v>
      </c>
      <c r="F95" s="832" t="s">
        <v>3202</v>
      </c>
      <c r="G95" s="832" t="s">
        <v>3203</v>
      </c>
      <c r="H95" s="849"/>
      <c r="I95" s="849"/>
      <c r="J95" s="832"/>
      <c r="K95" s="832"/>
      <c r="L95" s="849">
        <v>1</v>
      </c>
      <c r="M95" s="849">
        <v>33.33</v>
      </c>
      <c r="N95" s="832"/>
      <c r="O95" s="832">
        <v>33.33</v>
      </c>
      <c r="P95" s="849"/>
      <c r="Q95" s="849"/>
      <c r="R95" s="837"/>
      <c r="S95" s="850"/>
    </row>
    <row r="96" spans="1:19" ht="14.4" customHeight="1" x14ac:dyDescent="0.3">
      <c r="A96" s="831" t="s">
        <v>3179</v>
      </c>
      <c r="B96" s="832" t="s">
        <v>3218</v>
      </c>
      <c r="C96" s="832" t="s">
        <v>595</v>
      </c>
      <c r="D96" s="832" t="s">
        <v>3175</v>
      </c>
      <c r="E96" s="832" t="s">
        <v>3181</v>
      </c>
      <c r="F96" s="832" t="s">
        <v>3219</v>
      </c>
      <c r="G96" s="832" t="s">
        <v>3220</v>
      </c>
      <c r="H96" s="849">
        <v>1</v>
      </c>
      <c r="I96" s="849">
        <v>83</v>
      </c>
      <c r="J96" s="832">
        <v>1</v>
      </c>
      <c r="K96" s="832">
        <v>83</v>
      </c>
      <c r="L96" s="849"/>
      <c r="M96" s="849"/>
      <c r="N96" s="832"/>
      <c r="O96" s="832"/>
      <c r="P96" s="849"/>
      <c r="Q96" s="849"/>
      <c r="R96" s="837"/>
      <c r="S96" s="850"/>
    </row>
    <row r="97" spans="1:19" ht="14.4" customHeight="1" x14ac:dyDescent="0.3">
      <c r="A97" s="831" t="s">
        <v>3179</v>
      </c>
      <c r="B97" s="832" t="s">
        <v>3218</v>
      </c>
      <c r="C97" s="832" t="s">
        <v>595</v>
      </c>
      <c r="D97" s="832" t="s">
        <v>3175</v>
      </c>
      <c r="E97" s="832" t="s">
        <v>3181</v>
      </c>
      <c r="F97" s="832" t="s">
        <v>3221</v>
      </c>
      <c r="G97" s="832" t="s">
        <v>3222</v>
      </c>
      <c r="H97" s="849"/>
      <c r="I97" s="849"/>
      <c r="J97" s="832"/>
      <c r="K97" s="832"/>
      <c r="L97" s="849">
        <v>1</v>
      </c>
      <c r="M97" s="849">
        <v>106</v>
      </c>
      <c r="N97" s="832"/>
      <c r="O97" s="832">
        <v>106</v>
      </c>
      <c r="P97" s="849"/>
      <c r="Q97" s="849"/>
      <c r="R97" s="837"/>
      <c r="S97" s="850"/>
    </row>
    <row r="98" spans="1:19" ht="14.4" customHeight="1" x14ac:dyDescent="0.3">
      <c r="A98" s="831" t="s">
        <v>3179</v>
      </c>
      <c r="B98" s="832" t="s">
        <v>3218</v>
      </c>
      <c r="C98" s="832" t="s">
        <v>595</v>
      </c>
      <c r="D98" s="832" t="s">
        <v>3175</v>
      </c>
      <c r="E98" s="832" t="s">
        <v>3181</v>
      </c>
      <c r="F98" s="832" t="s">
        <v>3182</v>
      </c>
      <c r="G98" s="832" t="s">
        <v>3183</v>
      </c>
      <c r="H98" s="849"/>
      <c r="I98" s="849"/>
      <c r="J98" s="832"/>
      <c r="K98" s="832"/>
      <c r="L98" s="849">
        <v>1</v>
      </c>
      <c r="M98" s="849">
        <v>37</v>
      </c>
      <c r="N98" s="832"/>
      <c r="O98" s="832">
        <v>37</v>
      </c>
      <c r="P98" s="849"/>
      <c r="Q98" s="849"/>
      <c r="R98" s="837"/>
      <c r="S98" s="850"/>
    </row>
    <row r="99" spans="1:19" ht="14.4" customHeight="1" x14ac:dyDescent="0.3">
      <c r="A99" s="831" t="s">
        <v>3179</v>
      </c>
      <c r="B99" s="832" t="s">
        <v>3218</v>
      </c>
      <c r="C99" s="832" t="s">
        <v>595</v>
      </c>
      <c r="D99" s="832" t="s">
        <v>3175</v>
      </c>
      <c r="E99" s="832" t="s">
        <v>3181</v>
      </c>
      <c r="F99" s="832" t="s">
        <v>3223</v>
      </c>
      <c r="G99" s="832" t="s">
        <v>3224</v>
      </c>
      <c r="H99" s="849">
        <v>1</v>
      </c>
      <c r="I99" s="849">
        <v>126</v>
      </c>
      <c r="J99" s="832">
        <v>1</v>
      </c>
      <c r="K99" s="832">
        <v>126</v>
      </c>
      <c r="L99" s="849">
        <v>3</v>
      </c>
      <c r="M99" s="849">
        <v>381</v>
      </c>
      <c r="N99" s="832">
        <v>3.0238095238095237</v>
      </c>
      <c r="O99" s="832">
        <v>127</v>
      </c>
      <c r="P99" s="849"/>
      <c r="Q99" s="849"/>
      <c r="R99" s="837"/>
      <c r="S99" s="850"/>
    </row>
    <row r="100" spans="1:19" ht="14.4" customHeight="1" x14ac:dyDescent="0.3">
      <c r="A100" s="831" t="s">
        <v>3179</v>
      </c>
      <c r="B100" s="832" t="s">
        <v>3218</v>
      </c>
      <c r="C100" s="832" t="s">
        <v>595</v>
      </c>
      <c r="D100" s="832" t="s">
        <v>3175</v>
      </c>
      <c r="E100" s="832" t="s">
        <v>3181</v>
      </c>
      <c r="F100" s="832" t="s">
        <v>3202</v>
      </c>
      <c r="G100" s="832" t="s">
        <v>3203</v>
      </c>
      <c r="H100" s="849">
        <v>1</v>
      </c>
      <c r="I100" s="849">
        <v>33.33</v>
      </c>
      <c r="J100" s="832">
        <v>1</v>
      </c>
      <c r="K100" s="832">
        <v>33.33</v>
      </c>
      <c r="L100" s="849">
        <v>5</v>
      </c>
      <c r="M100" s="849">
        <v>166.67000000000002</v>
      </c>
      <c r="N100" s="832">
        <v>5.0006000600060014</v>
      </c>
      <c r="O100" s="832">
        <v>33.334000000000003</v>
      </c>
      <c r="P100" s="849"/>
      <c r="Q100" s="849"/>
      <c r="R100" s="837"/>
      <c r="S100" s="850"/>
    </row>
    <row r="101" spans="1:19" ht="14.4" customHeight="1" x14ac:dyDescent="0.3">
      <c r="A101" s="831" t="s">
        <v>3179</v>
      </c>
      <c r="B101" s="832" t="s">
        <v>3218</v>
      </c>
      <c r="C101" s="832" t="s">
        <v>595</v>
      </c>
      <c r="D101" s="832" t="s">
        <v>3175</v>
      </c>
      <c r="E101" s="832" t="s">
        <v>3181</v>
      </c>
      <c r="F101" s="832" t="s">
        <v>3229</v>
      </c>
      <c r="G101" s="832" t="s">
        <v>3230</v>
      </c>
      <c r="H101" s="849"/>
      <c r="I101" s="849"/>
      <c r="J101" s="832"/>
      <c r="K101" s="832"/>
      <c r="L101" s="849">
        <v>1</v>
      </c>
      <c r="M101" s="849">
        <v>375</v>
      </c>
      <c r="N101" s="832"/>
      <c r="O101" s="832">
        <v>375</v>
      </c>
      <c r="P101" s="849"/>
      <c r="Q101" s="849"/>
      <c r="R101" s="837"/>
      <c r="S101" s="850"/>
    </row>
    <row r="102" spans="1:19" ht="14.4" customHeight="1" x14ac:dyDescent="0.3">
      <c r="A102" s="831" t="s">
        <v>3179</v>
      </c>
      <c r="B102" s="832" t="s">
        <v>3218</v>
      </c>
      <c r="C102" s="832" t="s">
        <v>595</v>
      </c>
      <c r="D102" s="832" t="s">
        <v>3175</v>
      </c>
      <c r="E102" s="832" t="s">
        <v>3181</v>
      </c>
      <c r="F102" s="832" t="s">
        <v>3231</v>
      </c>
      <c r="G102" s="832" t="s">
        <v>3232</v>
      </c>
      <c r="H102" s="849"/>
      <c r="I102" s="849"/>
      <c r="J102" s="832"/>
      <c r="K102" s="832"/>
      <c r="L102" s="849">
        <v>2</v>
      </c>
      <c r="M102" s="849">
        <v>748</v>
      </c>
      <c r="N102" s="832"/>
      <c r="O102" s="832">
        <v>374</v>
      </c>
      <c r="P102" s="849"/>
      <c r="Q102" s="849"/>
      <c r="R102" s="837"/>
      <c r="S102" s="850"/>
    </row>
    <row r="103" spans="1:19" ht="14.4" customHeight="1" x14ac:dyDescent="0.3">
      <c r="A103" s="831" t="s">
        <v>3179</v>
      </c>
      <c r="B103" s="832" t="s">
        <v>3218</v>
      </c>
      <c r="C103" s="832" t="s">
        <v>595</v>
      </c>
      <c r="D103" s="832" t="s">
        <v>1609</v>
      </c>
      <c r="E103" s="832" t="s">
        <v>3181</v>
      </c>
      <c r="F103" s="832" t="s">
        <v>3219</v>
      </c>
      <c r="G103" s="832" t="s">
        <v>3220</v>
      </c>
      <c r="H103" s="849">
        <v>1</v>
      </c>
      <c r="I103" s="849">
        <v>83</v>
      </c>
      <c r="J103" s="832">
        <v>1</v>
      </c>
      <c r="K103" s="832">
        <v>83</v>
      </c>
      <c r="L103" s="849">
        <v>1</v>
      </c>
      <c r="M103" s="849">
        <v>83</v>
      </c>
      <c r="N103" s="832">
        <v>1</v>
      </c>
      <c r="O103" s="832">
        <v>83</v>
      </c>
      <c r="P103" s="849"/>
      <c r="Q103" s="849"/>
      <c r="R103" s="837"/>
      <c r="S103" s="850"/>
    </row>
    <row r="104" spans="1:19" ht="14.4" customHeight="1" x14ac:dyDescent="0.3">
      <c r="A104" s="831" t="s">
        <v>3179</v>
      </c>
      <c r="B104" s="832" t="s">
        <v>3218</v>
      </c>
      <c r="C104" s="832" t="s">
        <v>595</v>
      </c>
      <c r="D104" s="832" t="s">
        <v>1609</v>
      </c>
      <c r="E104" s="832" t="s">
        <v>3181</v>
      </c>
      <c r="F104" s="832" t="s">
        <v>3223</v>
      </c>
      <c r="G104" s="832" t="s">
        <v>3224</v>
      </c>
      <c r="H104" s="849">
        <v>2</v>
      </c>
      <c r="I104" s="849">
        <v>252</v>
      </c>
      <c r="J104" s="832">
        <v>1</v>
      </c>
      <c r="K104" s="832">
        <v>126</v>
      </c>
      <c r="L104" s="849">
        <v>2</v>
      </c>
      <c r="M104" s="849">
        <v>254</v>
      </c>
      <c r="N104" s="832">
        <v>1.0079365079365079</v>
      </c>
      <c r="O104" s="832">
        <v>127</v>
      </c>
      <c r="P104" s="849"/>
      <c r="Q104" s="849"/>
      <c r="R104" s="837"/>
      <c r="S104" s="850"/>
    </row>
    <row r="105" spans="1:19" ht="14.4" customHeight="1" x14ac:dyDescent="0.3">
      <c r="A105" s="831" t="s">
        <v>3179</v>
      </c>
      <c r="B105" s="832" t="s">
        <v>3218</v>
      </c>
      <c r="C105" s="832" t="s">
        <v>595</v>
      </c>
      <c r="D105" s="832" t="s">
        <v>1609</v>
      </c>
      <c r="E105" s="832" t="s">
        <v>3181</v>
      </c>
      <c r="F105" s="832" t="s">
        <v>3202</v>
      </c>
      <c r="G105" s="832" t="s">
        <v>3203</v>
      </c>
      <c r="H105" s="849">
        <v>2</v>
      </c>
      <c r="I105" s="849">
        <v>66.67</v>
      </c>
      <c r="J105" s="832">
        <v>1</v>
      </c>
      <c r="K105" s="832">
        <v>33.335000000000001</v>
      </c>
      <c r="L105" s="849">
        <v>2</v>
      </c>
      <c r="M105" s="849">
        <v>66.67</v>
      </c>
      <c r="N105" s="832">
        <v>1</v>
      </c>
      <c r="O105" s="832">
        <v>33.335000000000001</v>
      </c>
      <c r="P105" s="849"/>
      <c r="Q105" s="849"/>
      <c r="R105" s="837"/>
      <c r="S105" s="850"/>
    </row>
    <row r="106" spans="1:19" ht="14.4" customHeight="1" x14ac:dyDescent="0.3">
      <c r="A106" s="831" t="s">
        <v>3179</v>
      </c>
      <c r="B106" s="832" t="s">
        <v>3218</v>
      </c>
      <c r="C106" s="832" t="s">
        <v>595</v>
      </c>
      <c r="D106" s="832" t="s">
        <v>1610</v>
      </c>
      <c r="E106" s="832" t="s">
        <v>3181</v>
      </c>
      <c r="F106" s="832" t="s">
        <v>3202</v>
      </c>
      <c r="G106" s="832" t="s">
        <v>3203</v>
      </c>
      <c r="H106" s="849"/>
      <c r="I106" s="849"/>
      <c r="J106" s="832"/>
      <c r="K106" s="832"/>
      <c r="L106" s="849">
        <v>1</v>
      </c>
      <c r="M106" s="849">
        <v>33.33</v>
      </c>
      <c r="N106" s="832"/>
      <c r="O106" s="832">
        <v>33.33</v>
      </c>
      <c r="P106" s="849"/>
      <c r="Q106" s="849"/>
      <c r="R106" s="837"/>
      <c r="S106" s="850"/>
    </row>
    <row r="107" spans="1:19" ht="14.4" customHeight="1" x14ac:dyDescent="0.3">
      <c r="A107" s="831" t="s">
        <v>3179</v>
      </c>
      <c r="B107" s="832" t="s">
        <v>3218</v>
      </c>
      <c r="C107" s="832" t="s">
        <v>595</v>
      </c>
      <c r="D107" s="832" t="s">
        <v>1598</v>
      </c>
      <c r="E107" s="832" t="s">
        <v>3181</v>
      </c>
      <c r="F107" s="832" t="s">
        <v>3219</v>
      </c>
      <c r="G107" s="832" t="s">
        <v>3220</v>
      </c>
      <c r="H107" s="849"/>
      <c r="I107" s="849"/>
      <c r="J107" s="832"/>
      <c r="K107" s="832"/>
      <c r="L107" s="849">
        <v>1</v>
      </c>
      <c r="M107" s="849">
        <v>83</v>
      </c>
      <c r="N107" s="832"/>
      <c r="O107" s="832">
        <v>83</v>
      </c>
      <c r="P107" s="849">
        <v>1</v>
      </c>
      <c r="Q107" s="849">
        <v>84</v>
      </c>
      <c r="R107" s="837"/>
      <c r="S107" s="850">
        <v>84</v>
      </c>
    </row>
    <row r="108" spans="1:19" ht="14.4" customHeight="1" x14ac:dyDescent="0.3">
      <c r="A108" s="831" t="s">
        <v>3179</v>
      </c>
      <c r="B108" s="832" t="s">
        <v>3218</v>
      </c>
      <c r="C108" s="832" t="s">
        <v>595</v>
      </c>
      <c r="D108" s="832" t="s">
        <v>1598</v>
      </c>
      <c r="E108" s="832" t="s">
        <v>3181</v>
      </c>
      <c r="F108" s="832" t="s">
        <v>3223</v>
      </c>
      <c r="G108" s="832" t="s">
        <v>3224</v>
      </c>
      <c r="H108" s="849"/>
      <c r="I108" s="849"/>
      <c r="J108" s="832"/>
      <c r="K108" s="832"/>
      <c r="L108" s="849">
        <v>2</v>
      </c>
      <c r="M108" s="849">
        <v>254</v>
      </c>
      <c r="N108" s="832"/>
      <c r="O108" s="832">
        <v>127</v>
      </c>
      <c r="P108" s="849">
        <v>1</v>
      </c>
      <c r="Q108" s="849">
        <v>126</v>
      </c>
      <c r="R108" s="837"/>
      <c r="S108" s="850">
        <v>126</v>
      </c>
    </row>
    <row r="109" spans="1:19" ht="14.4" customHeight="1" x14ac:dyDescent="0.3">
      <c r="A109" s="831" t="s">
        <v>3179</v>
      </c>
      <c r="B109" s="832" t="s">
        <v>3218</v>
      </c>
      <c r="C109" s="832" t="s">
        <v>595</v>
      </c>
      <c r="D109" s="832" t="s">
        <v>1598</v>
      </c>
      <c r="E109" s="832" t="s">
        <v>3181</v>
      </c>
      <c r="F109" s="832" t="s">
        <v>3202</v>
      </c>
      <c r="G109" s="832" t="s">
        <v>3203</v>
      </c>
      <c r="H109" s="849"/>
      <c r="I109" s="849"/>
      <c r="J109" s="832"/>
      <c r="K109" s="832"/>
      <c r="L109" s="849">
        <v>2</v>
      </c>
      <c r="M109" s="849">
        <v>66.66</v>
      </c>
      <c r="N109" s="832"/>
      <c r="O109" s="832">
        <v>33.33</v>
      </c>
      <c r="P109" s="849">
        <v>1</v>
      </c>
      <c r="Q109" s="849">
        <v>33.33</v>
      </c>
      <c r="R109" s="837"/>
      <c r="S109" s="850">
        <v>33.33</v>
      </c>
    </row>
    <row r="110" spans="1:19" ht="14.4" customHeight="1" x14ac:dyDescent="0.3">
      <c r="A110" s="831" t="s">
        <v>3179</v>
      </c>
      <c r="B110" s="832" t="s">
        <v>3218</v>
      </c>
      <c r="C110" s="832" t="s">
        <v>595</v>
      </c>
      <c r="D110" s="832" t="s">
        <v>1598</v>
      </c>
      <c r="E110" s="832" t="s">
        <v>3181</v>
      </c>
      <c r="F110" s="832" t="s">
        <v>3225</v>
      </c>
      <c r="G110" s="832" t="s">
        <v>3226</v>
      </c>
      <c r="H110" s="849"/>
      <c r="I110" s="849"/>
      <c r="J110" s="832"/>
      <c r="K110" s="832"/>
      <c r="L110" s="849">
        <v>1</v>
      </c>
      <c r="M110" s="849">
        <v>86</v>
      </c>
      <c r="N110" s="832"/>
      <c r="O110" s="832">
        <v>86</v>
      </c>
      <c r="P110" s="849"/>
      <c r="Q110" s="849"/>
      <c r="R110" s="837"/>
      <c r="S110" s="850"/>
    </row>
    <row r="111" spans="1:19" ht="14.4" customHeight="1" x14ac:dyDescent="0.3">
      <c r="A111" s="831" t="s">
        <v>3179</v>
      </c>
      <c r="B111" s="832" t="s">
        <v>3218</v>
      </c>
      <c r="C111" s="832" t="s">
        <v>595</v>
      </c>
      <c r="D111" s="832" t="s">
        <v>1598</v>
      </c>
      <c r="E111" s="832" t="s">
        <v>3181</v>
      </c>
      <c r="F111" s="832" t="s">
        <v>3227</v>
      </c>
      <c r="G111" s="832" t="s">
        <v>3228</v>
      </c>
      <c r="H111" s="849"/>
      <c r="I111" s="849"/>
      <c r="J111" s="832"/>
      <c r="K111" s="832"/>
      <c r="L111" s="849">
        <v>1</v>
      </c>
      <c r="M111" s="849">
        <v>32</v>
      </c>
      <c r="N111" s="832"/>
      <c r="O111" s="832">
        <v>32</v>
      </c>
      <c r="P111" s="849"/>
      <c r="Q111" s="849"/>
      <c r="R111" s="837"/>
      <c r="S111" s="850"/>
    </row>
    <row r="112" spans="1:19" ht="14.4" customHeight="1" x14ac:dyDescent="0.3">
      <c r="A112" s="831" t="s">
        <v>3179</v>
      </c>
      <c r="B112" s="832" t="s">
        <v>3218</v>
      </c>
      <c r="C112" s="832" t="s">
        <v>595</v>
      </c>
      <c r="D112" s="832" t="s">
        <v>1599</v>
      </c>
      <c r="E112" s="832" t="s">
        <v>3181</v>
      </c>
      <c r="F112" s="832" t="s">
        <v>3186</v>
      </c>
      <c r="G112" s="832" t="s">
        <v>3187</v>
      </c>
      <c r="H112" s="849"/>
      <c r="I112" s="849"/>
      <c r="J112" s="832"/>
      <c r="K112" s="832"/>
      <c r="L112" s="849"/>
      <c r="M112" s="849"/>
      <c r="N112" s="832"/>
      <c r="O112" s="832"/>
      <c r="P112" s="849">
        <v>5</v>
      </c>
      <c r="Q112" s="849">
        <v>710</v>
      </c>
      <c r="R112" s="837"/>
      <c r="S112" s="850">
        <v>142</v>
      </c>
    </row>
    <row r="113" spans="1:19" ht="14.4" customHeight="1" x14ac:dyDescent="0.3">
      <c r="A113" s="831" t="s">
        <v>3179</v>
      </c>
      <c r="B113" s="832" t="s">
        <v>3233</v>
      </c>
      <c r="C113" s="832" t="s">
        <v>2285</v>
      </c>
      <c r="D113" s="832" t="s">
        <v>3167</v>
      </c>
      <c r="E113" s="832" t="s">
        <v>3234</v>
      </c>
      <c r="F113" s="832" t="s">
        <v>3237</v>
      </c>
      <c r="G113" s="832" t="s">
        <v>3238</v>
      </c>
      <c r="H113" s="849"/>
      <c r="I113" s="849"/>
      <c r="J113" s="832"/>
      <c r="K113" s="832"/>
      <c r="L113" s="849"/>
      <c r="M113" s="849"/>
      <c r="N113" s="832"/>
      <c r="O113" s="832"/>
      <c r="P113" s="849">
        <v>5</v>
      </c>
      <c r="Q113" s="849">
        <v>27840</v>
      </c>
      <c r="R113" s="837"/>
      <c r="S113" s="850">
        <v>5568</v>
      </c>
    </row>
    <row r="114" spans="1:19" ht="14.4" customHeight="1" x14ac:dyDescent="0.3">
      <c r="A114" s="831" t="s">
        <v>3179</v>
      </c>
      <c r="B114" s="832" t="s">
        <v>3233</v>
      </c>
      <c r="C114" s="832" t="s">
        <v>2285</v>
      </c>
      <c r="D114" s="832" t="s">
        <v>3167</v>
      </c>
      <c r="E114" s="832" t="s">
        <v>3234</v>
      </c>
      <c r="F114" s="832" t="s">
        <v>3239</v>
      </c>
      <c r="G114" s="832" t="s">
        <v>3240</v>
      </c>
      <c r="H114" s="849"/>
      <c r="I114" s="849"/>
      <c r="J114" s="832"/>
      <c r="K114" s="832"/>
      <c r="L114" s="849"/>
      <c r="M114" s="849"/>
      <c r="N114" s="832"/>
      <c r="O114" s="832"/>
      <c r="P114" s="849">
        <v>4</v>
      </c>
      <c r="Q114" s="849">
        <v>9969.7999999999993</v>
      </c>
      <c r="R114" s="837"/>
      <c r="S114" s="850">
        <v>2492.4499999999998</v>
      </c>
    </row>
    <row r="115" spans="1:19" ht="14.4" customHeight="1" x14ac:dyDescent="0.3">
      <c r="A115" s="831" t="s">
        <v>3179</v>
      </c>
      <c r="B115" s="832" t="s">
        <v>3233</v>
      </c>
      <c r="C115" s="832" t="s">
        <v>2285</v>
      </c>
      <c r="D115" s="832" t="s">
        <v>3167</v>
      </c>
      <c r="E115" s="832" t="s">
        <v>3181</v>
      </c>
      <c r="F115" s="832" t="s">
        <v>3241</v>
      </c>
      <c r="G115" s="832" t="s">
        <v>3242</v>
      </c>
      <c r="H115" s="849"/>
      <c r="I115" s="849"/>
      <c r="J115" s="832"/>
      <c r="K115" s="832"/>
      <c r="L115" s="849"/>
      <c r="M115" s="849"/>
      <c r="N115" s="832"/>
      <c r="O115" s="832"/>
      <c r="P115" s="849">
        <v>7</v>
      </c>
      <c r="Q115" s="849">
        <v>4095</v>
      </c>
      <c r="R115" s="837"/>
      <c r="S115" s="850">
        <v>585</v>
      </c>
    </row>
    <row r="116" spans="1:19" ht="14.4" customHeight="1" x14ac:dyDescent="0.3">
      <c r="A116" s="831" t="s">
        <v>3179</v>
      </c>
      <c r="B116" s="832" t="s">
        <v>3233</v>
      </c>
      <c r="C116" s="832" t="s">
        <v>2285</v>
      </c>
      <c r="D116" s="832" t="s">
        <v>3171</v>
      </c>
      <c r="E116" s="832" t="s">
        <v>3181</v>
      </c>
      <c r="F116" s="832" t="s">
        <v>3241</v>
      </c>
      <c r="G116" s="832" t="s">
        <v>3242</v>
      </c>
      <c r="H116" s="849"/>
      <c r="I116" s="849"/>
      <c r="J116" s="832"/>
      <c r="K116" s="832"/>
      <c r="L116" s="849"/>
      <c r="M116" s="849"/>
      <c r="N116" s="832"/>
      <c r="O116" s="832"/>
      <c r="P116" s="849">
        <v>4</v>
      </c>
      <c r="Q116" s="849">
        <v>2340</v>
      </c>
      <c r="R116" s="837"/>
      <c r="S116" s="850">
        <v>585</v>
      </c>
    </row>
    <row r="117" spans="1:19" ht="14.4" customHeight="1" x14ac:dyDescent="0.3">
      <c r="A117" s="831" t="s">
        <v>3179</v>
      </c>
      <c r="B117" s="832" t="s">
        <v>3233</v>
      </c>
      <c r="C117" s="832" t="s">
        <v>2285</v>
      </c>
      <c r="D117" s="832" t="s">
        <v>1610</v>
      </c>
      <c r="E117" s="832" t="s">
        <v>3234</v>
      </c>
      <c r="F117" s="832" t="s">
        <v>3235</v>
      </c>
      <c r="G117" s="832" t="s">
        <v>3236</v>
      </c>
      <c r="H117" s="849"/>
      <c r="I117" s="849"/>
      <c r="J117" s="832"/>
      <c r="K117" s="832"/>
      <c r="L117" s="849"/>
      <c r="M117" s="849"/>
      <c r="N117" s="832"/>
      <c r="O117" s="832"/>
      <c r="P117" s="849">
        <v>1</v>
      </c>
      <c r="Q117" s="849">
        <v>4856.3599999999997</v>
      </c>
      <c r="R117" s="837"/>
      <c r="S117" s="850">
        <v>4856.3599999999997</v>
      </c>
    </row>
    <row r="118" spans="1:19" ht="14.4" customHeight="1" x14ac:dyDescent="0.3">
      <c r="A118" s="831" t="s">
        <v>3179</v>
      </c>
      <c r="B118" s="832" t="s">
        <v>3233</v>
      </c>
      <c r="C118" s="832" t="s">
        <v>2285</v>
      </c>
      <c r="D118" s="832" t="s">
        <v>1610</v>
      </c>
      <c r="E118" s="832" t="s">
        <v>3234</v>
      </c>
      <c r="F118" s="832" t="s">
        <v>3237</v>
      </c>
      <c r="G118" s="832" t="s">
        <v>3238</v>
      </c>
      <c r="H118" s="849"/>
      <c r="I118" s="849"/>
      <c r="J118" s="832"/>
      <c r="K118" s="832"/>
      <c r="L118" s="849"/>
      <c r="M118" s="849"/>
      <c r="N118" s="832"/>
      <c r="O118" s="832"/>
      <c r="P118" s="849">
        <v>3</v>
      </c>
      <c r="Q118" s="849">
        <v>16704</v>
      </c>
      <c r="R118" s="837"/>
      <c r="S118" s="850">
        <v>5568</v>
      </c>
    </row>
    <row r="119" spans="1:19" ht="14.4" customHeight="1" thickBot="1" x14ac:dyDescent="0.35">
      <c r="A119" s="839" t="s">
        <v>3179</v>
      </c>
      <c r="B119" s="840" t="s">
        <v>3233</v>
      </c>
      <c r="C119" s="840" t="s">
        <v>2285</v>
      </c>
      <c r="D119" s="840" t="s">
        <v>1610</v>
      </c>
      <c r="E119" s="840" t="s">
        <v>3181</v>
      </c>
      <c r="F119" s="840" t="s">
        <v>3241</v>
      </c>
      <c r="G119" s="840" t="s">
        <v>3242</v>
      </c>
      <c r="H119" s="851"/>
      <c r="I119" s="851"/>
      <c r="J119" s="840"/>
      <c r="K119" s="840"/>
      <c r="L119" s="851"/>
      <c r="M119" s="851"/>
      <c r="N119" s="840"/>
      <c r="O119" s="840"/>
      <c r="P119" s="851">
        <v>5</v>
      </c>
      <c r="Q119" s="851">
        <v>2925</v>
      </c>
      <c r="R119" s="845"/>
      <c r="S119" s="852">
        <v>585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15098898</v>
      </c>
      <c r="C3" s="344">
        <f t="shared" ref="C3:R3" si="0">SUBTOTAL(9,C6:C1048576)</f>
        <v>9</v>
      </c>
      <c r="D3" s="344">
        <f t="shared" si="0"/>
        <v>15183406</v>
      </c>
      <c r="E3" s="344">
        <f t="shared" si="0"/>
        <v>12.710336448414509</v>
      </c>
      <c r="F3" s="344">
        <f t="shared" si="0"/>
        <v>17492734</v>
      </c>
      <c r="G3" s="347">
        <f>IF(D3&lt;&gt;0,F3/D3,"")</f>
        <v>1.1520955179621752</v>
      </c>
      <c r="H3" s="343">
        <f t="shared" si="0"/>
        <v>7033848.6000000024</v>
      </c>
      <c r="I3" s="344">
        <f t="shared" si="0"/>
        <v>1</v>
      </c>
      <c r="J3" s="344">
        <f t="shared" si="0"/>
        <v>7404350.2400000002</v>
      </c>
      <c r="K3" s="344">
        <f t="shared" si="0"/>
        <v>1.0526740993543702</v>
      </c>
      <c r="L3" s="344">
        <f t="shared" si="0"/>
        <v>6876649.9299999988</v>
      </c>
      <c r="M3" s="345">
        <f>IF(J3&lt;&gt;0,L3/J3,"")</f>
        <v>0.92873104419760655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2018</v>
      </c>
      <c r="E5" s="867"/>
      <c r="F5" s="867">
        <v>2019</v>
      </c>
      <c r="G5" s="905" t="s">
        <v>2</v>
      </c>
      <c r="H5" s="866">
        <v>2015</v>
      </c>
      <c r="I5" s="867"/>
      <c r="J5" s="867">
        <v>2018</v>
      </c>
      <c r="K5" s="867"/>
      <c r="L5" s="867">
        <v>2019</v>
      </c>
      <c r="M5" s="905" t="s">
        <v>2</v>
      </c>
      <c r="N5" s="866">
        <v>2015</v>
      </c>
      <c r="O5" s="867"/>
      <c r="P5" s="867">
        <v>2018</v>
      </c>
      <c r="Q5" s="867"/>
      <c r="R5" s="867">
        <v>2019</v>
      </c>
      <c r="S5" s="905" t="s">
        <v>2</v>
      </c>
    </row>
    <row r="6" spans="1:19" ht="14.4" customHeight="1" x14ac:dyDescent="0.3">
      <c r="A6" s="856" t="s">
        <v>3245</v>
      </c>
      <c r="B6" s="887">
        <v>8230</v>
      </c>
      <c r="C6" s="825">
        <v>1</v>
      </c>
      <c r="D6" s="887">
        <v>9708</v>
      </c>
      <c r="E6" s="825">
        <v>1.1795868772782503</v>
      </c>
      <c r="F6" s="887">
        <v>4864</v>
      </c>
      <c r="G6" s="830">
        <v>0.5910085054678007</v>
      </c>
      <c r="H6" s="887"/>
      <c r="I6" s="825"/>
      <c r="J6" s="887"/>
      <c r="K6" s="825"/>
      <c r="L6" s="887">
        <v>6677.48</v>
      </c>
      <c r="M6" s="830"/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3246</v>
      </c>
      <c r="B7" s="889">
        <v>1009</v>
      </c>
      <c r="C7" s="832">
        <v>1</v>
      </c>
      <c r="D7" s="889"/>
      <c r="E7" s="832"/>
      <c r="F7" s="889">
        <v>4095</v>
      </c>
      <c r="G7" s="837">
        <v>4.0584737363726457</v>
      </c>
      <c r="H7" s="889"/>
      <c r="I7" s="832"/>
      <c r="J7" s="889"/>
      <c r="K7" s="832"/>
      <c r="L7" s="889">
        <v>13354.96</v>
      </c>
      <c r="M7" s="837"/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3247</v>
      </c>
      <c r="B8" s="889">
        <v>251</v>
      </c>
      <c r="C8" s="832">
        <v>1</v>
      </c>
      <c r="D8" s="889">
        <v>2020</v>
      </c>
      <c r="E8" s="832">
        <v>8.047808764940239</v>
      </c>
      <c r="F8" s="889">
        <v>5184</v>
      </c>
      <c r="G8" s="837">
        <v>20.653386454183266</v>
      </c>
      <c r="H8" s="889"/>
      <c r="I8" s="832"/>
      <c r="J8" s="889"/>
      <c r="K8" s="832"/>
      <c r="L8" s="889"/>
      <c r="M8" s="837"/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3248</v>
      </c>
      <c r="B9" s="889"/>
      <c r="C9" s="832"/>
      <c r="D9" s="889"/>
      <c r="E9" s="832"/>
      <c r="F9" s="889">
        <v>5108</v>
      </c>
      <c r="G9" s="837"/>
      <c r="H9" s="889"/>
      <c r="I9" s="832"/>
      <c r="J9" s="889"/>
      <c r="K9" s="832"/>
      <c r="L9" s="889">
        <v>24807.85</v>
      </c>
      <c r="M9" s="837"/>
      <c r="N9" s="889"/>
      <c r="O9" s="832"/>
      <c r="P9" s="889"/>
      <c r="Q9" s="832"/>
      <c r="R9" s="889"/>
      <c r="S9" s="838"/>
    </row>
    <row r="10" spans="1:19" ht="14.4" customHeight="1" x14ac:dyDescent="0.3">
      <c r="A10" s="857" t="s">
        <v>3249</v>
      </c>
      <c r="B10" s="889">
        <v>355</v>
      </c>
      <c r="C10" s="832">
        <v>1</v>
      </c>
      <c r="D10" s="889"/>
      <c r="E10" s="832"/>
      <c r="F10" s="889">
        <v>585</v>
      </c>
      <c r="G10" s="837">
        <v>1.647887323943662</v>
      </c>
      <c r="H10" s="889"/>
      <c r="I10" s="832"/>
      <c r="J10" s="889"/>
      <c r="K10" s="832"/>
      <c r="L10" s="889"/>
      <c r="M10" s="837"/>
      <c r="N10" s="889"/>
      <c r="O10" s="832"/>
      <c r="P10" s="889"/>
      <c r="Q10" s="832"/>
      <c r="R10" s="889"/>
      <c r="S10" s="838"/>
    </row>
    <row r="11" spans="1:19" ht="14.4" customHeight="1" x14ac:dyDescent="0.3">
      <c r="A11" s="857" t="s">
        <v>3250</v>
      </c>
      <c r="B11" s="889">
        <v>2395</v>
      </c>
      <c r="C11" s="832">
        <v>1</v>
      </c>
      <c r="D11" s="889">
        <v>5046</v>
      </c>
      <c r="E11" s="832">
        <v>2.1068893528183716</v>
      </c>
      <c r="F11" s="889">
        <v>8853</v>
      </c>
      <c r="G11" s="837">
        <v>3.6964509394572027</v>
      </c>
      <c r="H11" s="889"/>
      <c r="I11" s="832"/>
      <c r="J11" s="889"/>
      <c r="K11" s="832"/>
      <c r="L11" s="889"/>
      <c r="M11" s="837"/>
      <c r="N11" s="889"/>
      <c r="O11" s="832"/>
      <c r="P11" s="889"/>
      <c r="Q11" s="832"/>
      <c r="R11" s="889"/>
      <c r="S11" s="838"/>
    </row>
    <row r="12" spans="1:19" ht="14.4" customHeight="1" x14ac:dyDescent="0.3">
      <c r="A12" s="857" t="s">
        <v>3251</v>
      </c>
      <c r="B12" s="889"/>
      <c r="C12" s="832"/>
      <c r="D12" s="889">
        <v>355</v>
      </c>
      <c r="E12" s="832"/>
      <c r="F12" s="889"/>
      <c r="G12" s="837"/>
      <c r="H12" s="889"/>
      <c r="I12" s="832"/>
      <c r="J12" s="889"/>
      <c r="K12" s="832"/>
      <c r="L12" s="889"/>
      <c r="M12" s="837"/>
      <c r="N12" s="889"/>
      <c r="O12" s="832"/>
      <c r="P12" s="889"/>
      <c r="Q12" s="832"/>
      <c r="R12" s="889"/>
      <c r="S12" s="838"/>
    </row>
    <row r="13" spans="1:19" ht="14.4" customHeight="1" x14ac:dyDescent="0.3">
      <c r="A13" s="857" t="s">
        <v>3252</v>
      </c>
      <c r="B13" s="889"/>
      <c r="C13" s="832"/>
      <c r="D13" s="889"/>
      <c r="E13" s="832"/>
      <c r="F13" s="889">
        <v>585</v>
      </c>
      <c r="G13" s="837"/>
      <c r="H13" s="889"/>
      <c r="I13" s="832"/>
      <c r="J13" s="889"/>
      <c r="K13" s="832"/>
      <c r="L13" s="889"/>
      <c r="M13" s="837"/>
      <c r="N13" s="889"/>
      <c r="O13" s="832"/>
      <c r="P13" s="889"/>
      <c r="Q13" s="832"/>
      <c r="R13" s="889"/>
      <c r="S13" s="838"/>
    </row>
    <row r="14" spans="1:19" ht="14.4" customHeight="1" x14ac:dyDescent="0.3">
      <c r="A14" s="857" t="s">
        <v>3253</v>
      </c>
      <c r="B14" s="889">
        <v>1009</v>
      </c>
      <c r="C14" s="832">
        <v>1</v>
      </c>
      <c r="D14" s="889">
        <v>374</v>
      </c>
      <c r="E14" s="832">
        <v>0.37066402378592667</v>
      </c>
      <c r="F14" s="889">
        <v>585</v>
      </c>
      <c r="G14" s="837">
        <v>0.57978196233894941</v>
      </c>
      <c r="H14" s="889"/>
      <c r="I14" s="832"/>
      <c r="J14" s="889"/>
      <c r="K14" s="832"/>
      <c r="L14" s="889">
        <v>5568</v>
      </c>
      <c r="M14" s="837"/>
      <c r="N14" s="889"/>
      <c r="O14" s="832"/>
      <c r="P14" s="889"/>
      <c r="Q14" s="832"/>
      <c r="R14" s="889"/>
      <c r="S14" s="838"/>
    </row>
    <row r="15" spans="1:19" ht="14.4" customHeight="1" x14ac:dyDescent="0.3">
      <c r="A15" s="857" t="s">
        <v>3254</v>
      </c>
      <c r="B15" s="889"/>
      <c r="C15" s="832"/>
      <c r="D15" s="889"/>
      <c r="E15" s="832"/>
      <c r="F15" s="889">
        <v>4095</v>
      </c>
      <c r="G15" s="837"/>
      <c r="H15" s="889"/>
      <c r="I15" s="832"/>
      <c r="J15" s="889"/>
      <c r="K15" s="832"/>
      <c r="L15" s="889">
        <v>37009.93</v>
      </c>
      <c r="M15" s="837"/>
      <c r="N15" s="889"/>
      <c r="O15" s="832"/>
      <c r="P15" s="889"/>
      <c r="Q15" s="832"/>
      <c r="R15" s="889"/>
      <c r="S15" s="838"/>
    </row>
    <row r="16" spans="1:19" ht="14.4" customHeight="1" x14ac:dyDescent="0.3">
      <c r="A16" s="857" t="s">
        <v>3255</v>
      </c>
      <c r="B16" s="889"/>
      <c r="C16" s="832"/>
      <c r="D16" s="889"/>
      <c r="E16" s="832"/>
      <c r="F16" s="889">
        <v>1755</v>
      </c>
      <c r="G16" s="837"/>
      <c r="H16" s="889"/>
      <c r="I16" s="832"/>
      <c r="J16" s="889"/>
      <c r="K16" s="832"/>
      <c r="L16" s="889">
        <v>19239.849999999999</v>
      </c>
      <c r="M16" s="837"/>
      <c r="N16" s="889"/>
      <c r="O16" s="832"/>
      <c r="P16" s="889"/>
      <c r="Q16" s="832"/>
      <c r="R16" s="889"/>
      <c r="S16" s="838"/>
    </row>
    <row r="17" spans="1:19" ht="14.4" customHeight="1" x14ac:dyDescent="0.3">
      <c r="A17" s="857" t="s">
        <v>3256</v>
      </c>
      <c r="B17" s="889"/>
      <c r="C17" s="832"/>
      <c r="D17" s="889"/>
      <c r="E17" s="832"/>
      <c r="F17" s="889">
        <v>3032</v>
      </c>
      <c r="G17" s="837"/>
      <c r="H17" s="889"/>
      <c r="I17" s="832"/>
      <c r="J17" s="889"/>
      <c r="K17" s="832"/>
      <c r="L17" s="889"/>
      <c r="M17" s="837"/>
      <c r="N17" s="889"/>
      <c r="O17" s="832"/>
      <c r="P17" s="889"/>
      <c r="Q17" s="832"/>
      <c r="R17" s="889"/>
      <c r="S17" s="838"/>
    </row>
    <row r="18" spans="1:19" ht="14.4" customHeight="1" x14ac:dyDescent="0.3">
      <c r="A18" s="857" t="s">
        <v>3257</v>
      </c>
      <c r="B18" s="889"/>
      <c r="C18" s="832"/>
      <c r="D18" s="889"/>
      <c r="E18" s="832"/>
      <c r="F18" s="889">
        <v>2340</v>
      </c>
      <c r="G18" s="837"/>
      <c r="H18" s="889"/>
      <c r="I18" s="832"/>
      <c r="J18" s="889"/>
      <c r="K18" s="832"/>
      <c r="L18" s="889"/>
      <c r="M18" s="837"/>
      <c r="N18" s="889"/>
      <c r="O18" s="832"/>
      <c r="P18" s="889"/>
      <c r="Q18" s="832"/>
      <c r="R18" s="889"/>
      <c r="S18" s="838"/>
    </row>
    <row r="19" spans="1:19" ht="14.4" customHeight="1" x14ac:dyDescent="0.3">
      <c r="A19" s="857" t="s">
        <v>3258</v>
      </c>
      <c r="B19" s="889">
        <v>1009</v>
      </c>
      <c r="C19" s="832">
        <v>1</v>
      </c>
      <c r="D19" s="889"/>
      <c r="E19" s="832"/>
      <c r="F19" s="889"/>
      <c r="G19" s="837"/>
      <c r="H19" s="889"/>
      <c r="I19" s="832"/>
      <c r="J19" s="889"/>
      <c r="K19" s="832"/>
      <c r="L19" s="889"/>
      <c r="M19" s="837"/>
      <c r="N19" s="889"/>
      <c r="O19" s="832"/>
      <c r="P19" s="889"/>
      <c r="Q19" s="832"/>
      <c r="R19" s="889"/>
      <c r="S19" s="838"/>
    </row>
    <row r="20" spans="1:19" ht="14.4" customHeight="1" x14ac:dyDescent="0.3">
      <c r="A20" s="857" t="s">
        <v>3259</v>
      </c>
      <c r="B20" s="889">
        <v>1009</v>
      </c>
      <c r="C20" s="832">
        <v>1</v>
      </c>
      <c r="D20" s="889"/>
      <c r="E20" s="832"/>
      <c r="F20" s="889">
        <v>4233</v>
      </c>
      <c r="G20" s="837">
        <v>4.1952428146679885</v>
      </c>
      <c r="H20" s="889"/>
      <c r="I20" s="832"/>
      <c r="J20" s="889"/>
      <c r="K20" s="832"/>
      <c r="L20" s="889"/>
      <c r="M20" s="837"/>
      <c r="N20" s="889"/>
      <c r="O20" s="832"/>
      <c r="P20" s="889"/>
      <c r="Q20" s="832"/>
      <c r="R20" s="889"/>
      <c r="S20" s="838"/>
    </row>
    <row r="21" spans="1:19" ht="14.4" customHeight="1" x14ac:dyDescent="0.3">
      <c r="A21" s="857" t="s">
        <v>1581</v>
      </c>
      <c r="B21" s="889">
        <v>15083631</v>
      </c>
      <c r="C21" s="832">
        <v>1</v>
      </c>
      <c r="D21" s="889">
        <v>15164893</v>
      </c>
      <c r="E21" s="832">
        <v>1.0053874295917209</v>
      </c>
      <c r="F21" s="889">
        <v>17447420</v>
      </c>
      <c r="G21" s="837">
        <v>1.1567122001327135</v>
      </c>
      <c r="H21" s="889">
        <v>7033848.6000000024</v>
      </c>
      <c r="I21" s="832">
        <v>1</v>
      </c>
      <c r="J21" s="889">
        <v>7404350.2400000002</v>
      </c>
      <c r="K21" s="832">
        <v>1.0526740993543702</v>
      </c>
      <c r="L21" s="889">
        <v>6769991.8599999985</v>
      </c>
      <c r="M21" s="837">
        <v>0.96248757188205558</v>
      </c>
      <c r="N21" s="889"/>
      <c r="O21" s="832"/>
      <c r="P21" s="889"/>
      <c r="Q21" s="832"/>
      <c r="R21" s="889"/>
      <c r="S21" s="838"/>
    </row>
    <row r="22" spans="1:19" ht="14.4" customHeight="1" thickBot="1" x14ac:dyDescent="0.35">
      <c r="A22" s="893" t="s">
        <v>3260</v>
      </c>
      <c r="B22" s="891"/>
      <c r="C22" s="840"/>
      <c r="D22" s="891">
        <v>1010</v>
      </c>
      <c r="E22" s="840"/>
      <c r="F22" s="891"/>
      <c r="G22" s="845"/>
      <c r="H22" s="891"/>
      <c r="I22" s="840"/>
      <c r="J22" s="891"/>
      <c r="K22" s="840"/>
      <c r="L22" s="891"/>
      <c r="M22" s="845"/>
      <c r="N22" s="891"/>
      <c r="O22" s="840"/>
      <c r="P22" s="891"/>
      <c r="Q22" s="840"/>
      <c r="R22" s="891"/>
      <c r="S22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1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3807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8704.9</v>
      </c>
      <c r="G3" s="208">
        <f t="shared" si="0"/>
        <v>22132746.600000001</v>
      </c>
      <c r="H3" s="208"/>
      <c r="I3" s="208"/>
      <c r="J3" s="208">
        <f t="shared" si="0"/>
        <v>8905.2000000000007</v>
      </c>
      <c r="K3" s="208">
        <f t="shared" si="0"/>
        <v>22587756.24000001</v>
      </c>
      <c r="L3" s="208"/>
      <c r="M3" s="208"/>
      <c r="N3" s="208">
        <f t="shared" si="0"/>
        <v>9322.7000000000007</v>
      </c>
      <c r="O3" s="208">
        <f t="shared" si="0"/>
        <v>24369383.930000003</v>
      </c>
      <c r="P3" s="79">
        <f>IF(K3=0,0,O3/K3)</f>
        <v>1.0788758153341924</v>
      </c>
      <c r="Q3" s="209">
        <f>IF(N3=0,0,O3/N3)</f>
        <v>2613.9834951248031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3261</v>
      </c>
      <c r="B6" s="825" t="s">
        <v>3180</v>
      </c>
      <c r="C6" s="825" t="s">
        <v>3181</v>
      </c>
      <c r="D6" s="825" t="s">
        <v>3182</v>
      </c>
      <c r="E6" s="825" t="s">
        <v>3183</v>
      </c>
      <c r="F6" s="225">
        <v>1</v>
      </c>
      <c r="G6" s="225">
        <v>37</v>
      </c>
      <c r="H6" s="225">
        <v>1</v>
      </c>
      <c r="I6" s="225">
        <v>37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3261</v>
      </c>
      <c r="B7" s="832" t="s">
        <v>3180</v>
      </c>
      <c r="C7" s="832" t="s">
        <v>3181</v>
      </c>
      <c r="D7" s="832" t="s">
        <v>3192</v>
      </c>
      <c r="E7" s="832" t="s">
        <v>3193</v>
      </c>
      <c r="F7" s="849">
        <v>7</v>
      </c>
      <c r="G7" s="849">
        <v>7063</v>
      </c>
      <c r="H7" s="849">
        <v>1</v>
      </c>
      <c r="I7" s="849">
        <v>1009</v>
      </c>
      <c r="J7" s="849">
        <v>5</v>
      </c>
      <c r="K7" s="849">
        <v>5050</v>
      </c>
      <c r="L7" s="849">
        <v>0.71499362876964467</v>
      </c>
      <c r="M7" s="849">
        <v>1010</v>
      </c>
      <c r="N7" s="849">
        <v>3</v>
      </c>
      <c r="O7" s="849">
        <v>3039</v>
      </c>
      <c r="P7" s="837">
        <v>0.43027042333286142</v>
      </c>
      <c r="Q7" s="850">
        <v>1013</v>
      </c>
    </row>
    <row r="8" spans="1:17" ht="14.4" customHeight="1" x14ac:dyDescent="0.3">
      <c r="A8" s="831" t="s">
        <v>3261</v>
      </c>
      <c r="B8" s="832" t="s">
        <v>3180</v>
      </c>
      <c r="C8" s="832" t="s">
        <v>3181</v>
      </c>
      <c r="D8" s="832" t="s">
        <v>3206</v>
      </c>
      <c r="E8" s="832" t="s">
        <v>3207</v>
      </c>
      <c r="F8" s="849"/>
      <c r="G8" s="849"/>
      <c r="H8" s="849"/>
      <c r="I8" s="849"/>
      <c r="J8" s="849">
        <v>2</v>
      </c>
      <c r="K8" s="849">
        <v>4032</v>
      </c>
      <c r="L8" s="849"/>
      <c r="M8" s="849">
        <v>2016</v>
      </c>
      <c r="N8" s="849"/>
      <c r="O8" s="849"/>
      <c r="P8" s="837"/>
      <c r="Q8" s="850"/>
    </row>
    <row r="9" spans="1:17" ht="14.4" customHeight="1" x14ac:dyDescent="0.3">
      <c r="A9" s="831" t="s">
        <v>3261</v>
      </c>
      <c r="B9" s="832" t="s">
        <v>3180</v>
      </c>
      <c r="C9" s="832" t="s">
        <v>3181</v>
      </c>
      <c r="D9" s="832" t="s">
        <v>3208</v>
      </c>
      <c r="E9" s="832" t="s">
        <v>3209</v>
      </c>
      <c r="F9" s="849"/>
      <c r="G9" s="849"/>
      <c r="H9" s="849"/>
      <c r="I9" s="849"/>
      <c r="J9" s="849"/>
      <c r="K9" s="849"/>
      <c r="L9" s="849"/>
      <c r="M9" s="849"/>
      <c r="N9" s="849">
        <v>1</v>
      </c>
      <c r="O9" s="849">
        <v>358</v>
      </c>
      <c r="P9" s="837"/>
      <c r="Q9" s="850">
        <v>358</v>
      </c>
    </row>
    <row r="10" spans="1:17" ht="14.4" customHeight="1" x14ac:dyDescent="0.3">
      <c r="A10" s="831" t="s">
        <v>3261</v>
      </c>
      <c r="B10" s="832" t="s">
        <v>3218</v>
      </c>
      <c r="C10" s="832" t="s">
        <v>3181</v>
      </c>
      <c r="D10" s="832" t="s">
        <v>3223</v>
      </c>
      <c r="E10" s="832" t="s">
        <v>3224</v>
      </c>
      <c r="F10" s="849">
        <v>1</v>
      </c>
      <c r="G10" s="849">
        <v>126</v>
      </c>
      <c r="H10" s="849">
        <v>1</v>
      </c>
      <c r="I10" s="849">
        <v>126</v>
      </c>
      <c r="J10" s="849"/>
      <c r="K10" s="849"/>
      <c r="L10" s="849"/>
      <c r="M10" s="849"/>
      <c r="N10" s="849">
        <v>2</v>
      </c>
      <c r="O10" s="849">
        <v>252</v>
      </c>
      <c r="P10" s="837">
        <v>2</v>
      </c>
      <c r="Q10" s="850">
        <v>126</v>
      </c>
    </row>
    <row r="11" spans="1:17" ht="14.4" customHeight="1" x14ac:dyDescent="0.3">
      <c r="A11" s="831" t="s">
        <v>3261</v>
      </c>
      <c r="B11" s="832" t="s">
        <v>3218</v>
      </c>
      <c r="C11" s="832" t="s">
        <v>3181</v>
      </c>
      <c r="D11" s="832" t="s">
        <v>3231</v>
      </c>
      <c r="E11" s="832" t="s">
        <v>3232</v>
      </c>
      <c r="F11" s="849"/>
      <c r="G11" s="849"/>
      <c r="H11" s="849"/>
      <c r="I11" s="849"/>
      <c r="J11" s="849">
        <v>1</v>
      </c>
      <c r="K11" s="849">
        <v>374</v>
      </c>
      <c r="L11" s="849"/>
      <c r="M11" s="849">
        <v>374</v>
      </c>
      <c r="N11" s="849">
        <v>1</v>
      </c>
      <c r="O11" s="849">
        <v>376</v>
      </c>
      <c r="P11" s="837"/>
      <c r="Q11" s="850">
        <v>376</v>
      </c>
    </row>
    <row r="12" spans="1:17" ht="14.4" customHeight="1" x14ac:dyDescent="0.3">
      <c r="A12" s="831" t="s">
        <v>3261</v>
      </c>
      <c r="B12" s="832" t="s">
        <v>3218</v>
      </c>
      <c r="C12" s="832" t="s">
        <v>3181</v>
      </c>
      <c r="D12" s="832" t="s">
        <v>3262</v>
      </c>
      <c r="E12" s="832" t="s">
        <v>3263</v>
      </c>
      <c r="F12" s="849">
        <v>4</v>
      </c>
      <c r="G12" s="849">
        <v>1004</v>
      </c>
      <c r="H12" s="849">
        <v>1</v>
      </c>
      <c r="I12" s="849">
        <v>251</v>
      </c>
      <c r="J12" s="849">
        <v>1</v>
      </c>
      <c r="K12" s="849">
        <v>252</v>
      </c>
      <c r="L12" s="849">
        <v>0.25099601593625498</v>
      </c>
      <c r="M12" s="849">
        <v>252</v>
      </c>
      <c r="N12" s="849">
        <v>1</v>
      </c>
      <c r="O12" s="849">
        <v>254</v>
      </c>
      <c r="P12" s="837">
        <v>0.25298804780876494</v>
      </c>
      <c r="Q12" s="850">
        <v>254</v>
      </c>
    </row>
    <row r="13" spans="1:17" ht="14.4" customHeight="1" x14ac:dyDescent="0.3">
      <c r="A13" s="831" t="s">
        <v>3261</v>
      </c>
      <c r="B13" s="832" t="s">
        <v>3233</v>
      </c>
      <c r="C13" s="832" t="s">
        <v>3234</v>
      </c>
      <c r="D13" s="832" t="s">
        <v>3264</v>
      </c>
      <c r="E13" s="832" t="s">
        <v>3238</v>
      </c>
      <c r="F13" s="849"/>
      <c r="G13" s="849"/>
      <c r="H13" s="849"/>
      <c r="I13" s="849"/>
      <c r="J13" s="849"/>
      <c r="K13" s="849"/>
      <c r="L13" s="849"/>
      <c r="M13" s="849"/>
      <c r="N13" s="849">
        <v>1</v>
      </c>
      <c r="O13" s="849">
        <v>6677.48</v>
      </c>
      <c r="P13" s="837"/>
      <c r="Q13" s="850">
        <v>6677.48</v>
      </c>
    </row>
    <row r="14" spans="1:17" ht="14.4" customHeight="1" x14ac:dyDescent="0.3">
      <c r="A14" s="831" t="s">
        <v>3261</v>
      </c>
      <c r="B14" s="832" t="s">
        <v>3233</v>
      </c>
      <c r="C14" s="832" t="s">
        <v>3181</v>
      </c>
      <c r="D14" s="832" t="s">
        <v>3241</v>
      </c>
      <c r="E14" s="832" t="s">
        <v>3242</v>
      </c>
      <c r="F14" s="849"/>
      <c r="G14" s="849"/>
      <c r="H14" s="849"/>
      <c r="I14" s="849"/>
      <c r="J14" s="849"/>
      <c r="K14" s="849"/>
      <c r="L14" s="849"/>
      <c r="M14" s="849"/>
      <c r="N14" s="849">
        <v>1</v>
      </c>
      <c r="O14" s="849">
        <v>585</v>
      </c>
      <c r="P14" s="837"/>
      <c r="Q14" s="850">
        <v>585</v>
      </c>
    </row>
    <row r="15" spans="1:17" ht="14.4" customHeight="1" x14ac:dyDescent="0.3">
      <c r="A15" s="831" t="s">
        <v>3265</v>
      </c>
      <c r="B15" s="832" t="s">
        <v>3180</v>
      </c>
      <c r="C15" s="832" t="s">
        <v>3181</v>
      </c>
      <c r="D15" s="832" t="s">
        <v>3192</v>
      </c>
      <c r="E15" s="832" t="s">
        <v>3193</v>
      </c>
      <c r="F15" s="849">
        <v>1</v>
      </c>
      <c r="G15" s="849">
        <v>1009</v>
      </c>
      <c r="H15" s="849">
        <v>1</v>
      </c>
      <c r="I15" s="849">
        <v>1009</v>
      </c>
      <c r="J15" s="849"/>
      <c r="K15" s="849"/>
      <c r="L15" s="849"/>
      <c r="M15" s="849"/>
      <c r="N15" s="849"/>
      <c r="O15" s="849"/>
      <c r="P15" s="837"/>
      <c r="Q15" s="850"/>
    </row>
    <row r="16" spans="1:17" ht="14.4" customHeight="1" x14ac:dyDescent="0.3">
      <c r="A16" s="831" t="s">
        <v>3265</v>
      </c>
      <c r="B16" s="832" t="s">
        <v>3233</v>
      </c>
      <c r="C16" s="832" t="s">
        <v>3234</v>
      </c>
      <c r="D16" s="832" t="s">
        <v>3264</v>
      </c>
      <c r="E16" s="832" t="s">
        <v>3238</v>
      </c>
      <c r="F16" s="849"/>
      <c r="G16" s="849"/>
      <c r="H16" s="849"/>
      <c r="I16" s="849"/>
      <c r="J16" s="849"/>
      <c r="K16" s="849"/>
      <c r="L16" s="849"/>
      <c r="M16" s="849"/>
      <c r="N16" s="849">
        <v>2</v>
      </c>
      <c r="O16" s="849">
        <v>13354.96</v>
      </c>
      <c r="P16" s="837"/>
      <c r="Q16" s="850">
        <v>6677.48</v>
      </c>
    </row>
    <row r="17" spans="1:17" ht="14.4" customHeight="1" x14ac:dyDescent="0.3">
      <c r="A17" s="831" t="s">
        <v>3265</v>
      </c>
      <c r="B17" s="832" t="s">
        <v>3233</v>
      </c>
      <c r="C17" s="832" t="s">
        <v>3181</v>
      </c>
      <c r="D17" s="832" t="s">
        <v>3241</v>
      </c>
      <c r="E17" s="832" t="s">
        <v>3242</v>
      </c>
      <c r="F17" s="849"/>
      <c r="G17" s="849"/>
      <c r="H17" s="849"/>
      <c r="I17" s="849"/>
      <c r="J17" s="849"/>
      <c r="K17" s="849"/>
      <c r="L17" s="849"/>
      <c r="M17" s="849"/>
      <c r="N17" s="849">
        <v>7</v>
      </c>
      <c r="O17" s="849">
        <v>4095</v>
      </c>
      <c r="P17" s="837"/>
      <c r="Q17" s="850">
        <v>585</v>
      </c>
    </row>
    <row r="18" spans="1:17" ht="14.4" customHeight="1" x14ac:dyDescent="0.3">
      <c r="A18" s="831" t="s">
        <v>3266</v>
      </c>
      <c r="B18" s="832" t="s">
        <v>3180</v>
      </c>
      <c r="C18" s="832" t="s">
        <v>3181</v>
      </c>
      <c r="D18" s="832" t="s">
        <v>3192</v>
      </c>
      <c r="E18" s="832" t="s">
        <v>3193</v>
      </c>
      <c r="F18" s="849"/>
      <c r="G18" s="849"/>
      <c r="H18" s="849"/>
      <c r="I18" s="849"/>
      <c r="J18" s="849">
        <v>2</v>
      </c>
      <c r="K18" s="849">
        <v>2020</v>
      </c>
      <c r="L18" s="849"/>
      <c r="M18" s="849">
        <v>1010</v>
      </c>
      <c r="N18" s="849">
        <v>3</v>
      </c>
      <c r="O18" s="849">
        <v>3039</v>
      </c>
      <c r="P18" s="837"/>
      <c r="Q18" s="850">
        <v>1013</v>
      </c>
    </row>
    <row r="19" spans="1:17" ht="14.4" customHeight="1" x14ac:dyDescent="0.3">
      <c r="A19" s="831" t="s">
        <v>3266</v>
      </c>
      <c r="B19" s="832" t="s">
        <v>3180</v>
      </c>
      <c r="C19" s="832" t="s">
        <v>3181</v>
      </c>
      <c r="D19" s="832" t="s">
        <v>3206</v>
      </c>
      <c r="E19" s="832" t="s">
        <v>3207</v>
      </c>
      <c r="F19" s="849"/>
      <c r="G19" s="849"/>
      <c r="H19" s="849"/>
      <c r="I19" s="849"/>
      <c r="J19" s="849"/>
      <c r="K19" s="849"/>
      <c r="L19" s="849"/>
      <c r="M19" s="849"/>
      <c r="N19" s="849">
        <v>1</v>
      </c>
      <c r="O19" s="849">
        <v>2019</v>
      </c>
      <c r="P19" s="837"/>
      <c r="Q19" s="850">
        <v>2019</v>
      </c>
    </row>
    <row r="20" spans="1:17" ht="14.4" customHeight="1" x14ac:dyDescent="0.3">
      <c r="A20" s="831" t="s">
        <v>3266</v>
      </c>
      <c r="B20" s="832" t="s">
        <v>3218</v>
      </c>
      <c r="C20" s="832" t="s">
        <v>3181</v>
      </c>
      <c r="D20" s="832" t="s">
        <v>3223</v>
      </c>
      <c r="E20" s="832" t="s">
        <v>3224</v>
      </c>
      <c r="F20" s="849"/>
      <c r="G20" s="849"/>
      <c r="H20" s="849"/>
      <c r="I20" s="849"/>
      <c r="J20" s="849"/>
      <c r="K20" s="849"/>
      <c r="L20" s="849"/>
      <c r="M20" s="849"/>
      <c r="N20" s="849">
        <v>1</v>
      </c>
      <c r="O20" s="849">
        <v>126</v>
      </c>
      <c r="P20" s="837"/>
      <c r="Q20" s="850">
        <v>126</v>
      </c>
    </row>
    <row r="21" spans="1:17" ht="14.4" customHeight="1" x14ac:dyDescent="0.3">
      <c r="A21" s="831" t="s">
        <v>3266</v>
      </c>
      <c r="B21" s="832" t="s">
        <v>3218</v>
      </c>
      <c r="C21" s="832" t="s">
        <v>3181</v>
      </c>
      <c r="D21" s="832" t="s">
        <v>3262</v>
      </c>
      <c r="E21" s="832" t="s">
        <v>3263</v>
      </c>
      <c r="F21" s="849">
        <v>1</v>
      </c>
      <c r="G21" s="849">
        <v>251</v>
      </c>
      <c r="H21" s="849">
        <v>1</v>
      </c>
      <c r="I21" s="849">
        <v>251</v>
      </c>
      <c r="J21" s="849"/>
      <c r="K21" s="849"/>
      <c r="L21" s="849"/>
      <c r="M21" s="849"/>
      <c r="N21" s="849"/>
      <c r="O21" s="849"/>
      <c r="P21" s="837"/>
      <c r="Q21" s="850"/>
    </row>
    <row r="22" spans="1:17" ht="14.4" customHeight="1" x14ac:dyDescent="0.3">
      <c r="A22" s="831" t="s">
        <v>3267</v>
      </c>
      <c r="B22" s="832" t="s">
        <v>3180</v>
      </c>
      <c r="C22" s="832" t="s">
        <v>3181</v>
      </c>
      <c r="D22" s="832" t="s">
        <v>3192</v>
      </c>
      <c r="E22" s="832" t="s">
        <v>3193</v>
      </c>
      <c r="F22" s="849"/>
      <c r="G22" s="849"/>
      <c r="H22" s="849"/>
      <c r="I22" s="849"/>
      <c r="J22" s="849"/>
      <c r="K22" s="849"/>
      <c r="L22" s="849"/>
      <c r="M22" s="849"/>
      <c r="N22" s="849">
        <v>1</v>
      </c>
      <c r="O22" s="849">
        <v>1013</v>
      </c>
      <c r="P22" s="837"/>
      <c r="Q22" s="850">
        <v>1013</v>
      </c>
    </row>
    <row r="23" spans="1:17" ht="14.4" customHeight="1" x14ac:dyDescent="0.3">
      <c r="A23" s="831" t="s">
        <v>3267</v>
      </c>
      <c r="B23" s="832" t="s">
        <v>3233</v>
      </c>
      <c r="C23" s="832" t="s">
        <v>3234</v>
      </c>
      <c r="D23" s="832" t="s">
        <v>3268</v>
      </c>
      <c r="E23" s="832" t="s">
        <v>3269</v>
      </c>
      <c r="F23" s="849"/>
      <c r="G23" s="849"/>
      <c r="H23" s="849"/>
      <c r="I23" s="849"/>
      <c r="J23" s="849"/>
      <c r="K23" s="849"/>
      <c r="L23" s="849"/>
      <c r="M23" s="849"/>
      <c r="N23" s="849">
        <v>1</v>
      </c>
      <c r="O23" s="849">
        <v>5884.89</v>
      </c>
      <c r="P23" s="837"/>
      <c r="Q23" s="850">
        <v>5884.89</v>
      </c>
    </row>
    <row r="24" spans="1:17" ht="14.4" customHeight="1" x14ac:dyDescent="0.3">
      <c r="A24" s="831" t="s">
        <v>3267</v>
      </c>
      <c r="B24" s="832" t="s">
        <v>3233</v>
      </c>
      <c r="C24" s="832" t="s">
        <v>3234</v>
      </c>
      <c r="D24" s="832" t="s">
        <v>3264</v>
      </c>
      <c r="E24" s="832" t="s">
        <v>3238</v>
      </c>
      <c r="F24" s="849"/>
      <c r="G24" s="849"/>
      <c r="H24" s="849"/>
      <c r="I24" s="849"/>
      <c r="J24" s="849"/>
      <c r="K24" s="849"/>
      <c r="L24" s="849"/>
      <c r="M24" s="849"/>
      <c r="N24" s="849">
        <v>2</v>
      </c>
      <c r="O24" s="849">
        <v>13354.96</v>
      </c>
      <c r="P24" s="837"/>
      <c r="Q24" s="850">
        <v>6677.48</v>
      </c>
    </row>
    <row r="25" spans="1:17" ht="14.4" customHeight="1" x14ac:dyDescent="0.3">
      <c r="A25" s="831" t="s">
        <v>3267</v>
      </c>
      <c r="B25" s="832" t="s">
        <v>3233</v>
      </c>
      <c r="C25" s="832" t="s">
        <v>3234</v>
      </c>
      <c r="D25" s="832" t="s">
        <v>3237</v>
      </c>
      <c r="E25" s="832" t="s">
        <v>3238</v>
      </c>
      <c r="F25" s="849"/>
      <c r="G25" s="849"/>
      <c r="H25" s="849"/>
      <c r="I25" s="849"/>
      <c r="J25" s="849"/>
      <c r="K25" s="849"/>
      <c r="L25" s="849"/>
      <c r="M25" s="849"/>
      <c r="N25" s="849">
        <v>1</v>
      </c>
      <c r="O25" s="849">
        <v>5568</v>
      </c>
      <c r="P25" s="837"/>
      <c r="Q25" s="850">
        <v>5568</v>
      </c>
    </row>
    <row r="26" spans="1:17" ht="14.4" customHeight="1" x14ac:dyDescent="0.3">
      <c r="A26" s="831" t="s">
        <v>3267</v>
      </c>
      <c r="B26" s="832" t="s">
        <v>3233</v>
      </c>
      <c r="C26" s="832" t="s">
        <v>3181</v>
      </c>
      <c r="D26" s="832" t="s">
        <v>3241</v>
      </c>
      <c r="E26" s="832" t="s">
        <v>3242</v>
      </c>
      <c r="F26" s="849"/>
      <c r="G26" s="849"/>
      <c r="H26" s="849"/>
      <c r="I26" s="849"/>
      <c r="J26" s="849"/>
      <c r="K26" s="849"/>
      <c r="L26" s="849"/>
      <c r="M26" s="849"/>
      <c r="N26" s="849">
        <v>7</v>
      </c>
      <c r="O26" s="849">
        <v>4095</v>
      </c>
      <c r="P26" s="837"/>
      <c r="Q26" s="850">
        <v>585</v>
      </c>
    </row>
    <row r="27" spans="1:17" ht="14.4" customHeight="1" x14ac:dyDescent="0.3">
      <c r="A27" s="831" t="s">
        <v>3270</v>
      </c>
      <c r="B27" s="832" t="s">
        <v>3180</v>
      </c>
      <c r="C27" s="832" t="s">
        <v>3181</v>
      </c>
      <c r="D27" s="832" t="s">
        <v>3208</v>
      </c>
      <c r="E27" s="832" t="s">
        <v>3209</v>
      </c>
      <c r="F27" s="849">
        <v>1</v>
      </c>
      <c r="G27" s="849">
        <v>355</v>
      </c>
      <c r="H27" s="849">
        <v>1</v>
      </c>
      <c r="I27" s="849">
        <v>355</v>
      </c>
      <c r="J27" s="849"/>
      <c r="K27" s="849"/>
      <c r="L27" s="849"/>
      <c r="M27" s="849"/>
      <c r="N27" s="849"/>
      <c r="O27" s="849"/>
      <c r="P27" s="837"/>
      <c r="Q27" s="850"/>
    </row>
    <row r="28" spans="1:17" ht="14.4" customHeight="1" x14ac:dyDescent="0.3">
      <c r="A28" s="831" t="s">
        <v>3270</v>
      </c>
      <c r="B28" s="832" t="s">
        <v>3233</v>
      </c>
      <c r="C28" s="832" t="s">
        <v>3181</v>
      </c>
      <c r="D28" s="832" t="s">
        <v>3241</v>
      </c>
      <c r="E28" s="832" t="s">
        <v>3242</v>
      </c>
      <c r="F28" s="849"/>
      <c r="G28" s="849"/>
      <c r="H28" s="849"/>
      <c r="I28" s="849"/>
      <c r="J28" s="849"/>
      <c r="K28" s="849"/>
      <c r="L28" s="849"/>
      <c r="M28" s="849"/>
      <c r="N28" s="849">
        <v>1</v>
      </c>
      <c r="O28" s="849">
        <v>585</v>
      </c>
      <c r="P28" s="837"/>
      <c r="Q28" s="850">
        <v>585</v>
      </c>
    </row>
    <row r="29" spans="1:17" ht="14.4" customHeight="1" x14ac:dyDescent="0.3">
      <c r="A29" s="831" t="s">
        <v>3271</v>
      </c>
      <c r="B29" s="832" t="s">
        <v>3180</v>
      </c>
      <c r="C29" s="832" t="s">
        <v>3181</v>
      </c>
      <c r="D29" s="832" t="s">
        <v>3192</v>
      </c>
      <c r="E29" s="832" t="s">
        <v>3193</v>
      </c>
      <c r="F29" s="849">
        <v>2</v>
      </c>
      <c r="G29" s="849">
        <v>2018</v>
      </c>
      <c r="H29" s="849">
        <v>1</v>
      </c>
      <c r="I29" s="849">
        <v>1009</v>
      </c>
      <c r="J29" s="849">
        <v>3</v>
      </c>
      <c r="K29" s="849">
        <v>3030</v>
      </c>
      <c r="L29" s="849">
        <v>1.5014866204162538</v>
      </c>
      <c r="M29" s="849">
        <v>1010</v>
      </c>
      <c r="N29" s="849">
        <v>6</v>
      </c>
      <c r="O29" s="849">
        <v>6078</v>
      </c>
      <c r="P29" s="837">
        <v>3.0118929633300295</v>
      </c>
      <c r="Q29" s="850">
        <v>1013</v>
      </c>
    </row>
    <row r="30" spans="1:17" ht="14.4" customHeight="1" x14ac:dyDescent="0.3">
      <c r="A30" s="831" t="s">
        <v>3271</v>
      </c>
      <c r="B30" s="832" t="s">
        <v>3180</v>
      </c>
      <c r="C30" s="832" t="s">
        <v>3181</v>
      </c>
      <c r="D30" s="832" t="s">
        <v>3206</v>
      </c>
      <c r="E30" s="832" t="s">
        <v>3207</v>
      </c>
      <c r="F30" s="849"/>
      <c r="G30" s="849"/>
      <c r="H30" s="849"/>
      <c r="I30" s="849"/>
      <c r="J30" s="849">
        <v>1</v>
      </c>
      <c r="K30" s="849">
        <v>2016</v>
      </c>
      <c r="L30" s="849"/>
      <c r="M30" s="849">
        <v>2016</v>
      </c>
      <c r="N30" s="849">
        <v>1</v>
      </c>
      <c r="O30" s="849">
        <v>2019</v>
      </c>
      <c r="P30" s="837"/>
      <c r="Q30" s="850">
        <v>2019</v>
      </c>
    </row>
    <row r="31" spans="1:17" ht="14.4" customHeight="1" x14ac:dyDescent="0.3">
      <c r="A31" s="831" t="s">
        <v>3271</v>
      </c>
      <c r="B31" s="832" t="s">
        <v>3218</v>
      </c>
      <c r="C31" s="832" t="s">
        <v>3181</v>
      </c>
      <c r="D31" s="832" t="s">
        <v>3223</v>
      </c>
      <c r="E31" s="832" t="s">
        <v>3224</v>
      </c>
      <c r="F31" s="849">
        <v>1</v>
      </c>
      <c r="G31" s="849">
        <v>126</v>
      </c>
      <c r="H31" s="849">
        <v>1</v>
      </c>
      <c r="I31" s="849">
        <v>126</v>
      </c>
      <c r="J31" s="849"/>
      <c r="K31" s="849"/>
      <c r="L31" s="849"/>
      <c r="M31" s="849"/>
      <c r="N31" s="849">
        <v>1</v>
      </c>
      <c r="O31" s="849">
        <v>126</v>
      </c>
      <c r="P31" s="837">
        <v>1</v>
      </c>
      <c r="Q31" s="850">
        <v>126</v>
      </c>
    </row>
    <row r="32" spans="1:17" ht="14.4" customHeight="1" x14ac:dyDescent="0.3">
      <c r="A32" s="831" t="s">
        <v>3271</v>
      </c>
      <c r="B32" s="832" t="s">
        <v>3218</v>
      </c>
      <c r="C32" s="832" t="s">
        <v>3181</v>
      </c>
      <c r="D32" s="832" t="s">
        <v>3231</v>
      </c>
      <c r="E32" s="832" t="s">
        <v>3232</v>
      </c>
      <c r="F32" s="849"/>
      <c r="G32" s="849"/>
      <c r="H32" s="849"/>
      <c r="I32" s="849"/>
      <c r="J32" s="849"/>
      <c r="K32" s="849"/>
      <c r="L32" s="849"/>
      <c r="M32" s="849"/>
      <c r="N32" s="849">
        <v>1</v>
      </c>
      <c r="O32" s="849">
        <v>376</v>
      </c>
      <c r="P32" s="837"/>
      <c r="Q32" s="850">
        <v>376</v>
      </c>
    </row>
    <row r="33" spans="1:17" ht="14.4" customHeight="1" x14ac:dyDescent="0.3">
      <c r="A33" s="831" t="s">
        <v>3271</v>
      </c>
      <c r="B33" s="832" t="s">
        <v>3218</v>
      </c>
      <c r="C33" s="832" t="s">
        <v>3181</v>
      </c>
      <c r="D33" s="832" t="s">
        <v>3262</v>
      </c>
      <c r="E33" s="832" t="s">
        <v>3263</v>
      </c>
      <c r="F33" s="849">
        <v>1</v>
      </c>
      <c r="G33" s="849">
        <v>251</v>
      </c>
      <c r="H33" s="849">
        <v>1</v>
      </c>
      <c r="I33" s="849">
        <v>251</v>
      </c>
      <c r="J33" s="849"/>
      <c r="K33" s="849"/>
      <c r="L33" s="849"/>
      <c r="M33" s="849"/>
      <c r="N33" s="849">
        <v>1</v>
      </c>
      <c r="O33" s="849">
        <v>254</v>
      </c>
      <c r="P33" s="837">
        <v>1.0119521912350598</v>
      </c>
      <c r="Q33" s="850">
        <v>254</v>
      </c>
    </row>
    <row r="34" spans="1:17" ht="14.4" customHeight="1" x14ac:dyDescent="0.3">
      <c r="A34" s="831" t="s">
        <v>3272</v>
      </c>
      <c r="B34" s="832" t="s">
        <v>3180</v>
      </c>
      <c r="C34" s="832" t="s">
        <v>3181</v>
      </c>
      <c r="D34" s="832" t="s">
        <v>3208</v>
      </c>
      <c r="E34" s="832" t="s">
        <v>3209</v>
      </c>
      <c r="F34" s="849"/>
      <c r="G34" s="849"/>
      <c r="H34" s="849"/>
      <c r="I34" s="849"/>
      <c r="J34" s="849">
        <v>1</v>
      </c>
      <c r="K34" s="849">
        <v>355</v>
      </c>
      <c r="L34" s="849"/>
      <c r="M34" s="849">
        <v>355</v>
      </c>
      <c r="N34" s="849"/>
      <c r="O34" s="849"/>
      <c r="P34" s="837"/>
      <c r="Q34" s="850"/>
    </row>
    <row r="35" spans="1:17" ht="14.4" customHeight="1" x14ac:dyDescent="0.3">
      <c r="A35" s="831" t="s">
        <v>3273</v>
      </c>
      <c r="B35" s="832" t="s">
        <v>3233</v>
      </c>
      <c r="C35" s="832" t="s">
        <v>3181</v>
      </c>
      <c r="D35" s="832" t="s">
        <v>3241</v>
      </c>
      <c r="E35" s="832" t="s">
        <v>3242</v>
      </c>
      <c r="F35" s="849"/>
      <c r="G35" s="849"/>
      <c r="H35" s="849"/>
      <c r="I35" s="849"/>
      <c r="J35" s="849"/>
      <c r="K35" s="849"/>
      <c r="L35" s="849"/>
      <c r="M35" s="849"/>
      <c r="N35" s="849">
        <v>1</v>
      </c>
      <c r="O35" s="849">
        <v>585</v>
      </c>
      <c r="P35" s="837"/>
      <c r="Q35" s="850">
        <v>585</v>
      </c>
    </row>
    <row r="36" spans="1:17" ht="14.4" customHeight="1" x14ac:dyDescent="0.3">
      <c r="A36" s="831" t="s">
        <v>3274</v>
      </c>
      <c r="B36" s="832" t="s">
        <v>3180</v>
      </c>
      <c r="C36" s="832" t="s">
        <v>3181</v>
      </c>
      <c r="D36" s="832" t="s">
        <v>3192</v>
      </c>
      <c r="E36" s="832" t="s">
        <v>3193</v>
      </c>
      <c r="F36" s="849">
        <v>1</v>
      </c>
      <c r="G36" s="849">
        <v>1009</v>
      </c>
      <c r="H36" s="849">
        <v>1</v>
      </c>
      <c r="I36" s="849">
        <v>1009</v>
      </c>
      <c r="J36" s="849"/>
      <c r="K36" s="849"/>
      <c r="L36" s="849"/>
      <c r="M36" s="849"/>
      <c r="N36" s="849"/>
      <c r="O36" s="849"/>
      <c r="P36" s="837"/>
      <c r="Q36" s="850"/>
    </row>
    <row r="37" spans="1:17" ht="14.4" customHeight="1" x14ac:dyDescent="0.3">
      <c r="A37" s="831" t="s">
        <v>3274</v>
      </c>
      <c r="B37" s="832" t="s">
        <v>3218</v>
      </c>
      <c r="C37" s="832" t="s">
        <v>3181</v>
      </c>
      <c r="D37" s="832" t="s">
        <v>3231</v>
      </c>
      <c r="E37" s="832" t="s">
        <v>3232</v>
      </c>
      <c r="F37" s="849"/>
      <c r="G37" s="849"/>
      <c r="H37" s="849"/>
      <c r="I37" s="849"/>
      <c r="J37" s="849">
        <v>1</v>
      </c>
      <c r="K37" s="849">
        <v>374</v>
      </c>
      <c r="L37" s="849"/>
      <c r="M37" s="849">
        <v>374</v>
      </c>
      <c r="N37" s="849"/>
      <c r="O37" s="849"/>
      <c r="P37" s="837"/>
      <c r="Q37" s="850"/>
    </row>
    <row r="38" spans="1:17" ht="14.4" customHeight="1" x14ac:dyDescent="0.3">
      <c r="A38" s="831" t="s">
        <v>3274</v>
      </c>
      <c r="B38" s="832" t="s">
        <v>3233</v>
      </c>
      <c r="C38" s="832" t="s">
        <v>3234</v>
      </c>
      <c r="D38" s="832" t="s">
        <v>3237</v>
      </c>
      <c r="E38" s="832" t="s">
        <v>3238</v>
      </c>
      <c r="F38" s="849"/>
      <c r="G38" s="849"/>
      <c r="H38" s="849"/>
      <c r="I38" s="849"/>
      <c r="J38" s="849"/>
      <c r="K38" s="849"/>
      <c r="L38" s="849"/>
      <c r="M38" s="849"/>
      <c r="N38" s="849">
        <v>1</v>
      </c>
      <c r="O38" s="849">
        <v>5568</v>
      </c>
      <c r="P38" s="837"/>
      <c r="Q38" s="850">
        <v>5568</v>
      </c>
    </row>
    <row r="39" spans="1:17" ht="14.4" customHeight="1" x14ac:dyDescent="0.3">
      <c r="A39" s="831" t="s">
        <v>3274</v>
      </c>
      <c r="B39" s="832" t="s">
        <v>3233</v>
      </c>
      <c r="C39" s="832" t="s">
        <v>3181</v>
      </c>
      <c r="D39" s="832" t="s">
        <v>3241</v>
      </c>
      <c r="E39" s="832" t="s">
        <v>3242</v>
      </c>
      <c r="F39" s="849"/>
      <c r="G39" s="849"/>
      <c r="H39" s="849"/>
      <c r="I39" s="849"/>
      <c r="J39" s="849"/>
      <c r="K39" s="849"/>
      <c r="L39" s="849"/>
      <c r="M39" s="849"/>
      <c r="N39" s="849">
        <v>1</v>
      </c>
      <c r="O39" s="849">
        <v>585</v>
      </c>
      <c r="P39" s="837"/>
      <c r="Q39" s="850">
        <v>585</v>
      </c>
    </row>
    <row r="40" spans="1:17" ht="14.4" customHeight="1" x14ac:dyDescent="0.3">
      <c r="A40" s="831" t="s">
        <v>3275</v>
      </c>
      <c r="B40" s="832" t="s">
        <v>3233</v>
      </c>
      <c r="C40" s="832" t="s">
        <v>3234</v>
      </c>
      <c r="D40" s="832" t="s">
        <v>3264</v>
      </c>
      <c r="E40" s="832" t="s">
        <v>3238</v>
      </c>
      <c r="F40" s="849"/>
      <c r="G40" s="849"/>
      <c r="H40" s="849"/>
      <c r="I40" s="849"/>
      <c r="J40" s="849"/>
      <c r="K40" s="849"/>
      <c r="L40" s="849"/>
      <c r="M40" s="849"/>
      <c r="N40" s="849">
        <v>1</v>
      </c>
      <c r="O40" s="849">
        <v>6677.48</v>
      </c>
      <c r="P40" s="837"/>
      <c r="Q40" s="850">
        <v>6677.48</v>
      </c>
    </row>
    <row r="41" spans="1:17" ht="14.4" customHeight="1" x14ac:dyDescent="0.3">
      <c r="A41" s="831" t="s">
        <v>3275</v>
      </c>
      <c r="B41" s="832" t="s">
        <v>3233</v>
      </c>
      <c r="C41" s="832" t="s">
        <v>3234</v>
      </c>
      <c r="D41" s="832" t="s">
        <v>3237</v>
      </c>
      <c r="E41" s="832" t="s">
        <v>3238</v>
      </c>
      <c r="F41" s="849"/>
      <c r="G41" s="849"/>
      <c r="H41" s="849"/>
      <c r="I41" s="849"/>
      <c r="J41" s="849"/>
      <c r="K41" s="849"/>
      <c r="L41" s="849"/>
      <c r="M41" s="849"/>
      <c r="N41" s="849">
        <v>5</v>
      </c>
      <c r="O41" s="849">
        <v>27840</v>
      </c>
      <c r="P41" s="837"/>
      <c r="Q41" s="850">
        <v>5568</v>
      </c>
    </row>
    <row r="42" spans="1:17" ht="14.4" customHeight="1" x14ac:dyDescent="0.3">
      <c r="A42" s="831" t="s">
        <v>3275</v>
      </c>
      <c r="B42" s="832" t="s">
        <v>3233</v>
      </c>
      <c r="C42" s="832" t="s">
        <v>3234</v>
      </c>
      <c r="D42" s="832" t="s">
        <v>3239</v>
      </c>
      <c r="E42" s="832" t="s">
        <v>3240</v>
      </c>
      <c r="F42" s="849"/>
      <c r="G42" s="849"/>
      <c r="H42" s="849"/>
      <c r="I42" s="849"/>
      <c r="J42" s="849"/>
      <c r="K42" s="849"/>
      <c r="L42" s="849"/>
      <c r="M42" s="849"/>
      <c r="N42" s="849">
        <v>1</v>
      </c>
      <c r="O42" s="849">
        <v>2492.4499999999998</v>
      </c>
      <c r="P42" s="837"/>
      <c r="Q42" s="850">
        <v>2492.4499999999998</v>
      </c>
    </row>
    <row r="43" spans="1:17" ht="14.4" customHeight="1" x14ac:dyDescent="0.3">
      <c r="A43" s="831" t="s">
        <v>3275</v>
      </c>
      <c r="B43" s="832" t="s">
        <v>3233</v>
      </c>
      <c r="C43" s="832" t="s">
        <v>3181</v>
      </c>
      <c r="D43" s="832" t="s">
        <v>3241</v>
      </c>
      <c r="E43" s="832" t="s">
        <v>3242</v>
      </c>
      <c r="F43" s="849"/>
      <c r="G43" s="849"/>
      <c r="H43" s="849"/>
      <c r="I43" s="849"/>
      <c r="J43" s="849"/>
      <c r="K43" s="849"/>
      <c r="L43" s="849"/>
      <c r="M43" s="849"/>
      <c r="N43" s="849">
        <v>7</v>
      </c>
      <c r="O43" s="849">
        <v>4095</v>
      </c>
      <c r="P43" s="837"/>
      <c r="Q43" s="850">
        <v>585</v>
      </c>
    </row>
    <row r="44" spans="1:17" ht="14.4" customHeight="1" x14ac:dyDescent="0.3">
      <c r="A44" s="831" t="s">
        <v>3276</v>
      </c>
      <c r="B44" s="832" t="s">
        <v>3233</v>
      </c>
      <c r="C44" s="832" t="s">
        <v>3234</v>
      </c>
      <c r="D44" s="832" t="s">
        <v>3268</v>
      </c>
      <c r="E44" s="832" t="s">
        <v>3269</v>
      </c>
      <c r="F44" s="849"/>
      <c r="G44" s="849"/>
      <c r="H44" s="849"/>
      <c r="I44" s="849"/>
      <c r="J44" s="849"/>
      <c r="K44" s="849"/>
      <c r="L44" s="849"/>
      <c r="M44" s="849"/>
      <c r="N44" s="849">
        <v>1</v>
      </c>
      <c r="O44" s="849">
        <v>5884.89</v>
      </c>
      <c r="P44" s="837"/>
      <c r="Q44" s="850">
        <v>5884.89</v>
      </c>
    </row>
    <row r="45" spans="1:17" ht="14.4" customHeight="1" x14ac:dyDescent="0.3">
      <c r="A45" s="831" t="s">
        <v>3276</v>
      </c>
      <c r="B45" s="832" t="s">
        <v>3233</v>
      </c>
      <c r="C45" s="832" t="s">
        <v>3234</v>
      </c>
      <c r="D45" s="832" t="s">
        <v>3264</v>
      </c>
      <c r="E45" s="832" t="s">
        <v>3238</v>
      </c>
      <c r="F45" s="849"/>
      <c r="G45" s="849"/>
      <c r="H45" s="849"/>
      <c r="I45" s="849"/>
      <c r="J45" s="849"/>
      <c r="K45" s="849"/>
      <c r="L45" s="849"/>
      <c r="M45" s="849"/>
      <c r="N45" s="849">
        <v>2</v>
      </c>
      <c r="O45" s="849">
        <v>13354.96</v>
      </c>
      <c r="P45" s="837"/>
      <c r="Q45" s="850">
        <v>6677.48</v>
      </c>
    </row>
    <row r="46" spans="1:17" ht="14.4" customHeight="1" x14ac:dyDescent="0.3">
      <c r="A46" s="831" t="s">
        <v>3276</v>
      </c>
      <c r="B46" s="832" t="s">
        <v>3233</v>
      </c>
      <c r="C46" s="832" t="s">
        <v>3181</v>
      </c>
      <c r="D46" s="832" t="s">
        <v>3241</v>
      </c>
      <c r="E46" s="832" t="s">
        <v>3242</v>
      </c>
      <c r="F46" s="849"/>
      <c r="G46" s="849"/>
      <c r="H46" s="849"/>
      <c r="I46" s="849"/>
      <c r="J46" s="849"/>
      <c r="K46" s="849"/>
      <c r="L46" s="849"/>
      <c r="M46" s="849"/>
      <c r="N46" s="849">
        <v>3</v>
      </c>
      <c r="O46" s="849">
        <v>1755</v>
      </c>
      <c r="P46" s="837"/>
      <c r="Q46" s="850">
        <v>585</v>
      </c>
    </row>
    <row r="47" spans="1:17" ht="14.4" customHeight="1" x14ac:dyDescent="0.3">
      <c r="A47" s="831" t="s">
        <v>3277</v>
      </c>
      <c r="B47" s="832" t="s">
        <v>3180</v>
      </c>
      <c r="C47" s="832" t="s">
        <v>3181</v>
      </c>
      <c r="D47" s="832" t="s">
        <v>3192</v>
      </c>
      <c r="E47" s="832" t="s">
        <v>3193</v>
      </c>
      <c r="F47" s="849"/>
      <c r="G47" s="849"/>
      <c r="H47" s="849"/>
      <c r="I47" s="849"/>
      <c r="J47" s="849"/>
      <c r="K47" s="849"/>
      <c r="L47" s="849"/>
      <c r="M47" s="849"/>
      <c r="N47" s="849">
        <v>1</v>
      </c>
      <c r="O47" s="849">
        <v>1013</v>
      </c>
      <c r="P47" s="837"/>
      <c r="Q47" s="850">
        <v>1013</v>
      </c>
    </row>
    <row r="48" spans="1:17" ht="14.4" customHeight="1" x14ac:dyDescent="0.3">
      <c r="A48" s="831" t="s">
        <v>3277</v>
      </c>
      <c r="B48" s="832" t="s">
        <v>3180</v>
      </c>
      <c r="C48" s="832" t="s">
        <v>3181</v>
      </c>
      <c r="D48" s="832" t="s">
        <v>3206</v>
      </c>
      <c r="E48" s="832" t="s">
        <v>3207</v>
      </c>
      <c r="F48" s="849"/>
      <c r="G48" s="849"/>
      <c r="H48" s="849"/>
      <c r="I48" s="849"/>
      <c r="J48" s="849"/>
      <c r="K48" s="849"/>
      <c r="L48" s="849"/>
      <c r="M48" s="849"/>
      <c r="N48" s="849">
        <v>1</v>
      </c>
      <c r="O48" s="849">
        <v>2019</v>
      </c>
      <c r="P48" s="837"/>
      <c r="Q48" s="850">
        <v>2019</v>
      </c>
    </row>
    <row r="49" spans="1:17" ht="14.4" customHeight="1" x14ac:dyDescent="0.3">
      <c r="A49" s="831" t="s">
        <v>3278</v>
      </c>
      <c r="B49" s="832" t="s">
        <v>3233</v>
      </c>
      <c r="C49" s="832" t="s">
        <v>3181</v>
      </c>
      <c r="D49" s="832" t="s">
        <v>3241</v>
      </c>
      <c r="E49" s="832" t="s">
        <v>3242</v>
      </c>
      <c r="F49" s="849"/>
      <c r="G49" s="849"/>
      <c r="H49" s="849"/>
      <c r="I49" s="849"/>
      <c r="J49" s="849"/>
      <c r="K49" s="849"/>
      <c r="L49" s="849"/>
      <c r="M49" s="849"/>
      <c r="N49" s="849">
        <v>4</v>
      </c>
      <c r="O49" s="849">
        <v>2340</v>
      </c>
      <c r="P49" s="837"/>
      <c r="Q49" s="850">
        <v>585</v>
      </c>
    </row>
    <row r="50" spans="1:17" ht="14.4" customHeight="1" x14ac:dyDescent="0.3">
      <c r="A50" s="831" t="s">
        <v>3279</v>
      </c>
      <c r="B50" s="832" t="s">
        <v>3180</v>
      </c>
      <c r="C50" s="832" t="s">
        <v>3181</v>
      </c>
      <c r="D50" s="832" t="s">
        <v>3192</v>
      </c>
      <c r="E50" s="832" t="s">
        <v>3193</v>
      </c>
      <c r="F50" s="849">
        <v>1</v>
      </c>
      <c r="G50" s="849">
        <v>1009</v>
      </c>
      <c r="H50" s="849">
        <v>1</v>
      </c>
      <c r="I50" s="849">
        <v>1009</v>
      </c>
      <c r="J50" s="849"/>
      <c r="K50" s="849"/>
      <c r="L50" s="849"/>
      <c r="M50" s="849"/>
      <c r="N50" s="849"/>
      <c r="O50" s="849"/>
      <c r="P50" s="837"/>
      <c r="Q50" s="850"/>
    </row>
    <row r="51" spans="1:17" ht="14.4" customHeight="1" x14ac:dyDescent="0.3">
      <c r="A51" s="831" t="s">
        <v>3280</v>
      </c>
      <c r="B51" s="832" t="s">
        <v>3180</v>
      </c>
      <c r="C51" s="832" t="s">
        <v>3181</v>
      </c>
      <c r="D51" s="832" t="s">
        <v>3192</v>
      </c>
      <c r="E51" s="832" t="s">
        <v>3193</v>
      </c>
      <c r="F51" s="849">
        <v>1</v>
      </c>
      <c r="G51" s="849">
        <v>1009</v>
      </c>
      <c r="H51" s="849">
        <v>1</v>
      </c>
      <c r="I51" s="849">
        <v>1009</v>
      </c>
      <c r="J51" s="849"/>
      <c r="K51" s="849"/>
      <c r="L51" s="849"/>
      <c r="M51" s="849"/>
      <c r="N51" s="849"/>
      <c r="O51" s="849"/>
      <c r="P51" s="837"/>
      <c r="Q51" s="850"/>
    </row>
    <row r="52" spans="1:17" ht="14.4" customHeight="1" x14ac:dyDescent="0.3">
      <c r="A52" s="831" t="s">
        <v>3280</v>
      </c>
      <c r="B52" s="832" t="s">
        <v>3233</v>
      </c>
      <c r="C52" s="832" t="s">
        <v>3181</v>
      </c>
      <c r="D52" s="832" t="s">
        <v>3281</v>
      </c>
      <c r="E52" s="832" t="s">
        <v>3282</v>
      </c>
      <c r="F52" s="849"/>
      <c r="G52" s="849"/>
      <c r="H52" s="849"/>
      <c r="I52" s="849"/>
      <c r="J52" s="849"/>
      <c r="K52" s="849"/>
      <c r="L52" s="849"/>
      <c r="M52" s="849"/>
      <c r="N52" s="849">
        <v>1</v>
      </c>
      <c r="O52" s="849">
        <v>723</v>
      </c>
      <c r="P52" s="837"/>
      <c r="Q52" s="850">
        <v>723</v>
      </c>
    </row>
    <row r="53" spans="1:17" ht="14.4" customHeight="1" x14ac:dyDescent="0.3">
      <c r="A53" s="831" t="s">
        <v>3280</v>
      </c>
      <c r="B53" s="832" t="s">
        <v>3233</v>
      </c>
      <c r="C53" s="832" t="s">
        <v>3181</v>
      </c>
      <c r="D53" s="832" t="s">
        <v>3241</v>
      </c>
      <c r="E53" s="832" t="s">
        <v>3242</v>
      </c>
      <c r="F53" s="849"/>
      <c r="G53" s="849"/>
      <c r="H53" s="849"/>
      <c r="I53" s="849"/>
      <c r="J53" s="849"/>
      <c r="K53" s="849"/>
      <c r="L53" s="849"/>
      <c r="M53" s="849"/>
      <c r="N53" s="849">
        <v>6</v>
      </c>
      <c r="O53" s="849">
        <v>3510</v>
      </c>
      <c r="P53" s="837"/>
      <c r="Q53" s="850">
        <v>585</v>
      </c>
    </row>
    <row r="54" spans="1:17" ht="14.4" customHeight="1" x14ac:dyDescent="0.3">
      <c r="A54" s="831" t="s">
        <v>575</v>
      </c>
      <c r="B54" s="832" t="s">
        <v>3180</v>
      </c>
      <c r="C54" s="832" t="s">
        <v>3181</v>
      </c>
      <c r="D54" s="832" t="s">
        <v>3190</v>
      </c>
      <c r="E54" s="832" t="s">
        <v>3191</v>
      </c>
      <c r="F54" s="849">
        <v>13</v>
      </c>
      <c r="G54" s="849">
        <v>5616</v>
      </c>
      <c r="H54" s="849">
        <v>1</v>
      </c>
      <c r="I54" s="849">
        <v>432</v>
      </c>
      <c r="J54" s="849">
        <v>9</v>
      </c>
      <c r="K54" s="849">
        <v>3888</v>
      </c>
      <c r="L54" s="849">
        <v>0.69230769230769229</v>
      </c>
      <c r="M54" s="849">
        <v>432</v>
      </c>
      <c r="N54" s="849">
        <v>17</v>
      </c>
      <c r="O54" s="849">
        <v>7395</v>
      </c>
      <c r="P54" s="837">
        <v>1.3167735042735043</v>
      </c>
      <c r="Q54" s="850">
        <v>435</v>
      </c>
    </row>
    <row r="55" spans="1:17" ht="14.4" customHeight="1" x14ac:dyDescent="0.3">
      <c r="A55" s="831" t="s">
        <v>575</v>
      </c>
      <c r="B55" s="832" t="s">
        <v>3180</v>
      </c>
      <c r="C55" s="832" t="s">
        <v>3181</v>
      </c>
      <c r="D55" s="832" t="s">
        <v>3192</v>
      </c>
      <c r="E55" s="832" t="s">
        <v>3193</v>
      </c>
      <c r="F55" s="849">
        <v>153</v>
      </c>
      <c r="G55" s="849">
        <v>154377</v>
      </c>
      <c r="H55" s="849">
        <v>1</v>
      </c>
      <c r="I55" s="849">
        <v>1009</v>
      </c>
      <c r="J55" s="849">
        <v>160</v>
      </c>
      <c r="K55" s="849">
        <v>161600</v>
      </c>
      <c r="L55" s="849">
        <v>1.0467880578065385</v>
      </c>
      <c r="M55" s="849">
        <v>1010</v>
      </c>
      <c r="N55" s="849">
        <v>158</v>
      </c>
      <c r="O55" s="849">
        <v>160054</v>
      </c>
      <c r="P55" s="837">
        <v>1.0367736126495528</v>
      </c>
      <c r="Q55" s="850">
        <v>1013</v>
      </c>
    </row>
    <row r="56" spans="1:17" ht="14.4" customHeight="1" x14ac:dyDescent="0.3">
      <c r="A56" s="831" t="s">
        <v>575</v>
      </c>
      <c r="B56" s="832" t="s">
        <v>3180</v>
      </c>
      <c r="C56" s="832" t="s">
        <v>3181</v>
      </c>
      <c r="D56" s="832" t="s">
        <v>3196</v>
      </c>
      <c r="E56" s="832" t="s">
        <v>3197</v>
      </c>
      <c r="F56" s="849"/>
      <c r="G56" s="849"/>
      <c r="H56" s="849"/>
      <c r="I56" s="849"/>
      <c r="J56" s="849">
        <v>1</v>
      </c>
      <c r="K56" s="849">
        <v>1066</v>
      </c>
      <c r="L56" s="849"/>
      <c r="M56" s="849">
        <v>1066</v>
      </c>
      <c r="N56" s="849"/>
      <c r="O56" s="849"/>
      <c r="P56" s="837"/>
      <c r="Q56" s="850"/>
    </row>
    <row r="57" spans="1:17" ht="14.4" customHeight="1" x14ac:dyDescent="0.3">
      <c r="A57" s="831" t="s">
        <v>575</v>
      </c>
      <c r="B57" s="832" t="s">
        <v>3180</v>
      </c>
      <c r="C57" s="832" t="s">
        <v>3181</v>
      </c>
      <c r="D57" s="832" t="s">
        <v>3198</v>
      </c>
      <c r="E57" s="832" t="s">
        <v>3199</v>
      </c>
      <c r="F57" s="849">
        <v>3</v>
      </c>
      <c r="G57" s="849">
        <v>957</v>
      </c>
      <c r="H57" s="849">
        <v>1</v>
      </c>
      <c r="I57" s="849">
        <v>319</v>
      </c>
      <c r="J57" s="849">
        <v>3</v>
      </c>
      <c r="K57" s="849">
        <v>957</v>
      </c>
      <c r="L57" s="849">
        <v>1</v>
      </c>
      <c r="M57" s="849">
        <v>319</v>
      </c>
      <c r="N57" s="849">
        <v>3</v>
      </c>
      <c r="O57" s="849">
        <v>966</v>
      </c>
      <c r="P57" s="837">
        <v>1.0094043887147335</v>
      </c>
      <c r="Q57" s="850">
        <v>322</v>
      </c>
    </row>
    <row r="58" spans="1:17" ht="14.4" customHeight="1" x14ac:dyDescent="0.3">
      <c r="A58" s="831" t="s">
        <v>575</v>
      </c>
      <c r="B58" s="832" t="s">
        <v>3180</v>
      </c>
      <c r="C58" s="832" t="s">
        <v>3181</v>
      </c>
      <c r="D58" s="832" t="s">
        <v>3206</v>
      </c>
      <c r="E58" s="832" t="s">
        <v>3207</v>
      </c>
      <c r="F58" s="849">
        <v>17</v>
      </c>
      <c r="G58" s="849">
        <v>34255</v>
      </c>
      <c r="H58" s="849">
        <v>1</v>
      </c>
      <c r="I58" s="849">
        <v>2015</v>
      </c>
      <c r="J58" s="849">
        <v>11</v>
      </c>
      <c r="K58" s="849">
        <v>22176</v>
      </c>
      <c r="L58" s="849">
        <v>0.64737994453364467</v>
      </c>
      <c r="M58" s="849">
        <v>2016</v>
      </c>
      <c r="N58" s="849">
        <v>18</v>
      </c>
      <c r="O58" s="849">
        <v>36342</v>
      </c>
      <c r="P58" s="837">
        <v>1.0609254123485623</v>
      </c>
      <c r="Q58" s="850">
        <v>2019</v>
      </c>
    </row>
    <row r="59" spans="1:17" ht="14.4" customHeight="1" x14ac:dyDescent="0.3">
      <c r="A59" s="831" t="s">
        <v>575</v>
      </c>
      <c r="B59" s="832" t="s">
        <v>3180</v>
      </c>
      <c r="C59" s="832" t="s">
        <v>3181</v>
      </c>
      <c r="D59" s="832" t="s">
        <v>3283</v>
      </c>
      <c r="E59" s="832" t="s">
        <v>3284</v>
      </c>
      <c r="F59" s="849">
        <v>12</v>
      </c>
      <c r="G59" s="849">
        <v>120720</v>
      </c>
      <c r="H59" s="849">
        <v>1</v>
      </c>
      <c r="I59" s="849">
        <v>10060</v>
      </c>
      <c r="J59" s="849">
        <v>14</v>
      </c>
      <c r="K59" s="849">
        <v>140853</v>
      </c>
      <c r="L59" s="849">
        <v>1.1667743538767397</v>
      </c>
      <c r="M59" s="849">
        <v>10060.928571428571</v>
      </c>
      <c r="N59" s="849">
        <v>17</v>
      </c>
      <c r="O59" s="849">
        <v>171105</v>
      </c>
      <c r="P59" s="837">
        <v>1.4173707753479126</v>
      </c>
      <c r="Q59" s="850">
        <v>10065</v>
      </c>
    </row>
    <row r="60" spans="1:17" ht="14.4" customHeight="1" x14ac:dyDescent="0.3">
      <c r="A60" s="831" t="s">
        <v>575</v>
      </c>
      <c r="B60" s="832" t="s">
        <v>3180</v>
      </c>
      <c r="C60" s="832" t="s">
        <v>3181</v>
      </c>
      <c r="D60" s="832" t="s">
        <v>3208</v>
      </c>
      <c r="E60" s="832" t="s">
        <v>3209</v>
      </c>
      <c r="F60" s="849"/>
      <c r="G60" s="849"/>
      <c r="H60" s="849"/>
      <c r="I60" s="849"/>
      <c r="J60" s="849">
        <v>1</v>
      </c>
      <c r="K60" s="849">
        <v>355</v>
      </c>
      <c r="L60" s="849"/>
      <c r="M60" s="849">
        <v>355</v>
      </c>
      <c r="N60" s="849"/>
      <c r="O60" s="849"/>
      <c r="P60" s="837"/>
      <c r="Q60" s="850"/>
    </row>
    <row r="61" spans="1:17" ht="14.4" customHeight="1" x14ac:dyDescent="0.3">
      <c r="A61" s="831" t="s">
        <v>575</v>
      </c>
      <c r="B61" s="832" t="s">
        <v>3180</v>
      </c>
      <c r="C61" s="832" t="s">
        <v>3181</v>
      </c>
      <c r="D61" s="832" t="s">
        <v>3285</v>
      </c>
      <c r="E61" s="832" t="s">
        <v>3286</v>
      </c>
      <c r="F61" s="849">
        <v>285</v>
      </c>
      <c r="G61" s="849">
        <v>213750</v>
      </c>
      <c r="H61" s="849">
        <v>1</v>
      </c>
      <c r="I61" s="849">
        <v>750</v>
      </c>
      <c r="J61" s="849">
        <v>298</v>
      </c>
      <c r="K61" s="849">
        <v>223791</v>
      </c>
      <c r="L61" s="849">
        <v>1.0469754385964913</v>
      </c>
      <c r="M61" s="849">
        <v>750.97651006711408</v>
      </c>
      <c r="N61" s="849">
        <v>326</v>
      </c>
      <c r="O61" s="849">
        <v>246446</v>
      </c>
      <c r="P61" s="837">
        <v>1.1529637426900585</v>
      </c>
      <c r="Q61" s="850">
        <v>755.96932515337426</v>
      </c>
    </row>
    <row r="62" spans="1:17" ht="14.4" customHeight="1" x14ac:dyDescent="0.3">
      <c r="A62" s="831" t="s">
        <v>575</v>
      </c>
      <c r="B62" s="832" t="s">
        <v>3180</v>
      </c>
      <c r="C62" s="832" t="s">
        <v>3181</v>
      </c>
      <c r="D62" s="832" t="s">
        <v>3287</v>
      </c>
      <c r="E62" s="832" t="s">
        <v>3288</v>
      </c>
      <c r="F62" s="849"/>
      <c r="G62" s="849"/>
      <c r="H62" s="849"/>
      <c r="I62" s="849"/>
      <c r="J62" s="849">
        <v>1</v>
      </c>
      <c r="K62" s="849">
        <v>499</v>
      </c>
      <c r="L62" s="849"/>
      <c r="M62" s="849">
        <v>499</v>
      </c>
      <c r="N62" s="849"/>
      <c r="O62" s="849"/>
      <c r="P62" s="837"/>
      <c r="Q62" s="850"/>
    </row>
    <row r="63" spans="1:17" ht="14.4" customHeight="1" x14ac:dyDescent="0.3">
      <c r="A63" s="831" t="s">
        <v>575</v>
      </c>
      <c r="B63" s="832" t="s">
        <v>3180</v>
      </c>
      <c r="C63" s="832" t="s">
        <v>3181</v>
      </c>
      <c r="D63" s="832" t="s">
        <v>3289</v>
      </c>
      <c r="E63" s="832" t="s">
        <v>3290</v>
      </c>
      <c r="F63" s="849"/>
      <c r="G63" s="849"/>
      <c r="H63" s="849"/>
      <c r="I63" s="849"/>
      <c r="J63" s="849">
        <v>2</v>
      </c>
      <c r="K63" s="849">
        <v>2508</v>
      </c>
      <c r="L63" s="849"/>
      <c r="M63" s="849">
        <v>1254</v>
      </c>
      <c r="N63" s="849"/>
      <c r="O63" s="849"/>
      <c r="P63" s="837"/>
      <c r="Q63" s="850"/>
    </row>
    <row r="64" spans="1:17" ht="14.4" customHeight="1" x14ac:dyDescent="0.3">
      <c r="A64" s="831" t="s">
        <v>575</v>
      </c>
      <c r="B64" s="832" t="s">
        <v>3291</v>
      </c>
      <c r="C64" s="832" t="s">
        <v>3181</v>
      </c>
      <c r="D64" s="832" t="s">
        <v>3292</v>
      </c>
      <c r="E64" s="832" t="s">
        <v>3293</v>
      </c>
      <c r="F64" s="849"/>
      <c r="G64" s="849"/>
      <c r="H64" s="849"/>
      <c r="I64" s="849"/>
      <c r="J64" s="849">
        <v>1</v>
      </c>
      <c r="K64" s="849">
        <v>0</v>
      </c>
      <c r="L64" s="849"/>
      <c r="M64" s="849">
        <v>0</v>
      </c>
      <c r="N64" s="849"/>
      <c r="O64" s="849"/>
      <c r="P64" s="837"/>
      <c r="Q64" s="850"/>
    </row>
    <row r="65" spans="1:17" ht="14.4" customHeight="1" x14ac:dyDescent="0.3">
      <c r="A65" s="831" t="s">
        <v>575</v>
      </c>
      <c r="B65" s="832" t="s">
        <v>3291</v>
      </c>
      <c r="C65" s="832" t="s">
        <v>3181</v>
      </c>
      <c r="D65" s="832" t="s">
        <v>3294</v>
      </c>
      <c r="E65" s="832" t="s">
        <v>3295</v>
      </c>
      <c r="F65" s="849"/>
      <c r="G65" s="849"/>
      <c r="H65" s="849"/>
      <c r="I65" s="849"/>
      <c r="J65" s="849">
        <v>1</v>
      </c>
      <c r="K65" s="849">
        <v>0</v>
      </c>
      <c r="L65" s="849"/>
      <c r="M65" s="849">
        <v>0</v>
      </c>
      <c r="N65" s="849"/>
      <c r="O65" s="849"/>
      <c r="P65" s="837"/>
      <c r="Q65" s="850"/>
    </row>
    <row r="66" spans="1:17" ht="14.4" customHeight="1" x14ac:dyDescent="0.3">
      <c r="A66" s="831" t="s">
        <v>575</v>
      </c>
      <c r="B66" s="832" t="s">
        <v>3291</v>
      </c>
      <c r="C66" s="832" t="s">
        <v>3181</v>
      </c>
      <c r="D66" s="832" t="s">
        <v>3296</v>
      </c>
      <c r="E66" s="832" t="s">
        <v>3297</v>
      </c>
      <c r="F66" s="849"/>
      <c r="G66" s="849"/>
      <c r="H66" s="849"/>
      <c r="I66" s="849"/>
      <c r="J66" s="849">
        <v>1</v>
      </c>
      <c r="K66" s="849">
        <v>0</v>
      </c>
      <c r="L66" s="849"/>
      <c r="M66" s="849">
        <v>0</v>
      </c>
      <c r="N66" s="849"/>
      <c r="O66" s="849"/>
      <c r="P66" s="837"/>
      <c r="Q66" s="850"/>
    </row>
    <row r="67" spans="1:17" ht="14.4" customHeight="1" x14ac:dyDescent="0.3">
      <c r="A67" s="831" t="s">
        <v>575</v>
      </c>
      <c r="B67" s="832" t="s">
        <v>3291</v>
      </c>
      <c r="C67" s="832" t="s">
        <v>3181</v>
      </c>
      <c r="D67" s="832" t="s">
        <v>3298</v>
      </c>
      <c r="E67" s="832" t="s">
        <v>3299</v>
      </c>
      <c r="F67" s="849"/>
      <c r="G67" s="849"/>
      <c r="H67" s="849"/>
      <c r="I67" s="849"/>
      <c r="J67" s="849">
        <v>1</v>
      </c>
      <c r="K67" s="849">
        <v>0</v>
      </c>
      <c r="L67" s="849"/>
      <c r="M67" s="849">
        <v>0</v>
      </c>
      <c r="N67" s="849"/>
      <c r="O67" s="849"/>
      <c r="P67" s="837"/>
      <c r="Q67" s="850"/>
    </row>
    <row r="68" spans="1:17" ht="14.4" customHeight="1" x14ac:dyDescent="0.3">
      <c r="A68" s="831" t="s">
        <v>575</v>
      </c>
      <c r="B68" s="832" t="s">
        <v>3291</v>
      </c>
      <c r="C68" s="832" t="s">
        <v>3181</v>
      </c>
      <c r="D68" s="832" t="s">
        <v>3300</v>
      </c>
      <c r="E68" s="832" t="s">
        <v>3301</v>
      </c>
      <c r="F68" s="849"/>
      <c r="G68" s="849"/>
      <c r="H68" s="849"/>
      <c r="I68" s="849"/>
      <c r="J68" s="849">
        <v>1</v>
      </c>
      <c r="K68" s="849">
        <v>842</v>
      </c>
      <c r="L68" s="849"/>
      <c r="M68" s="849">
        <v>842</v>
      </c>
      <c r="N68" s="849"/>
      <c r="O68" s="849"/>
      <c r="P68" s="837"/>
      <c r="Q68" s="850"/>
    </row>
    <row r="69" spans="1:17" ht="14.4" customHeight="1" x14ac:dyDescent="0.3">
      <c r="A69" s="831" t="s">
        <v>575</v>
      </c>
      <c r="B69" s="832" t="s">
        <v>3291</v>
      </c>
      <c r="C69" s="832" t="s">
        <v>3181</v>
      </c>
      <c r="D69" s="832" t="s">
        <v>3302</v>
      </c>
      <c r="E69" s="832" t="s">
        <v>3303</v>
      </c>
      <c r="F69" s="849"/>
      <c r="G69" s="849"/>
      <c r="H69" s="849"/>
      <c r="I69" s="849"/>
      <c r="J69" s="849">
        <v>1</v>
      </c>
      <c r="K69" s="849">
        <v>7011</v>
      </c>
      <c r="L69" s="849"/>
      <c r="M69" s="849">
        <v>7011</v>
      </c>
      <c r="N69" s="849"/>
      <c r="O69" s="849"/>
      <c r="P69" s="837"/>
      <c r="Q69" s="850"/>
    </row>
    <row r="70" spans="1:17" ht="14.4" customHeight="1" x14ac:dyDescent="0.3">
      <c r="A70" s="831" t="s">
        <v>575</v>
      </c>
      <c r="B70" s="832" t="s">
        <v>3291</v>
      </c>
      <c r="C70" s="832" t="s">
        <v>3181</v>
      </c>
      <c r="D70" s="832" t="s">
        <v>3304</v>
      </c>
      <c r="E70" s="832" t="s">
        <v>3305</v>
      </c>
      <c r="F70" s="849"/>
      <c r="G70" s="849"/>
      <c r="H70" s="849"/>
      <c r="I70" s="849"/>
      <c r="J70" s="849">
        <v>1</v>
      </c>
      <c r="K70" s="849">
        <v>0</v>
      </c>
      <c r="L70" s="849"/>
      <c r="M70" s="849">
        <v>0</v>
      </c>
      <c r="N70" s="849"/>
      <c r="O70" s="849"/>
      <c r="P70" s="837"/>
      <c r="Q70" s="850"/>
    </row>
    <row r="71" spans="1:17" ht="14.4" customHeight="1" x14ac:dyDescent="0.3">
      <c r="A71" s="831" t="s">
        <v>575</v>
      </c>
      <c r="B71" s="832" t="s">
        <v>3291</v>
      </c>
      <c r="C71" s="832" t="s">
        <v>3181</v>
      </c>
      <c r="D71" s="832" t="s">
        <v>3306</v>
      </c>
      <c r="E71" s="832" t="s">
        <v>3307</v>
      </c>
      <c r="F71" s="849"/>
      <c r="G71" s="849"/>
      <c r="H71" s="849"/>
      <c r="I71" s="849"/>
      <c r="J71" s="849">
        <v>1</v>
      </c>
      <c r="K71" s="849">
        <v>0</v>
      </c>
      <c r="L71" s="849"/>
      <c r="M71" s="849">
        <v>0</v>
      </c>
      <c r="N71" s="849"/>
      <c r="O71" s="849"/>
      <c r="P71" s="837"/>
      <c r="Q71" s="850"/>
    </row>
    <row r="72" spans="1:17" ht="14.4" customHeight="1" x14ac:dyDescent="0.3">
      <c r="A72" s="831" t="s">
        <v>575</v>
      </c>
      <c r="B72" s="832" t="s">
        <v>3291</v>
      </c>
      <c r="C72" s="832" t="s">
        <v>3181</v>
      </c>
      <c r="D72" s="832" t="s">
        <v>3308</v>
      </c>
      <c r="E72" s="832" t="s">
        <v>3309</v>
      </c>
      <c r="F72" s="849"/>
      <c r="G72" s="849"/>
      <c r="H72" s="849"/>
      <c r="I72" s="849"/>
      <c r="J72" s="849">
        <v>1</v>
      </c>
      <c r="K72" s="849">
        <v>3643</v>
      </c>
      <c r="L72" s="849"/>
      <c r="M72" s="849">
        <v>3643</v>
      </c>
      <c r="N72" s="849"/>
      <c r="O72" s="849"/>
      <c r="P72" s="837"/>
      <c r="Q72" s="850"/>
    </row>
    <row r="73" spans="1:17" ht="14.4" customHeight="1" x14ac:dyDescent="0.3">
      <c r="A73" s="831" t="s">
        <v>575</v>
      </c>
      <c r="B73" s="832" t="s">
        <v>3291</v>
      </c>
      <c r="C73" s="832" t="s">
        <v>3181</v>
      </c>
      <c r="D73" s="832" t="s">
        <v>3310</v>
      </c>
      <c r="E73" s="832" t="s">
        <v>3311</v>
      </c>
      <c r="F73" s="849"/>
      <c r="G73" s="849"/>
      <c r="H73" s="849"/>
      <c r="I73" s="849"/>
      <c r="J73" s="849">
        <v>1</v>
      </c>
      <c r="K73" s="849">
        <v>4741</v>
      </c>
      <c r="L73" s="849"/>
      <c r="M73" s="849">
        <v>4741</v>
      </c>
      <c r="N73" s="849"/>
      <c r="O73" s="849"/>
      <c r="P73" s="837"/>
      <c r="Q73" s="850"/>
    </row>
    <row r="74" spans="1:17" ht="14.4" customHeight="1" x14ac:dyDescent="0.3">
      <c r="A74" s="831" t="s">
        <v>575</v>
      </c>
      <c r="B74" s="832" t="s">
        <v>3291</v>
      </c>
      <c r="C74" s="832" t="s">
        <v>3181</v>
      </c>
      <c r="D74" s="832" t="s">
        <v>3312</v>
      </c>
      <c r="E74" s="832" t="s">
        <v>3313</v>
      </c>
      <c r="F74" s="849"/>
      <c r="G74" s="849"/>
      <c r="H74" s="849"/>
      <c r="I74" s="849"/>
      <c r="J74" s="849">
        <v>1</v>
      </c>
      <c r="K74" s="849">
        <v>0</v>
      </c>
      <c r="L74" s="849"/>
      <c r="M74" s="849">
        <v>0</v>
      </c>
      <c r="N74" s="849"/>
      <c r="O74" s="849"/>
      <c r="P74" s="837"/>
      <c r="Q74" s="850"/>
    </row>
    <row r="75" spans="1:17" ht="14.4" customHeight="1" x14ac:dyDescent="0.3">
      <c r="A75" s="831" t="s">
        <v>575</v>
      </c>
      <c r="B75" s="832" t="s">
        <v>3314</v>
      </c>
      <c r="C75" s="832" t="s">
        <v>3181</v>
      </c>
      <c r="D75" s="832" t="s">
        <v>3315</v>
      </c>
      <c r="E75" s="832" t="s">
        <v>3316</v>
      </c>
      <c r="F75" s="849">
        <v>3</v>
      </c>
      <c r="G75" s="849">
        <v>2128</v>
      </c>
      <c r="H75" s="849">
        <v>1</v>
      </c>
      <c r="I75" s="849">
        <v>709.33333333333337</v>
      </c>
      <c r="J75" s="849"/>
      <c r="K75" s="849"/>
      <c r="L75" s="849"/>
      <c r="M75" s="849"/>
      <c r="N75" s="849"/>
      <c r="O75" s="849"/>
      <c r="P75" s="837"/>
      <c r="Q75" s="850"/>
    </row>
    <row r="76" spans="1:17" ht="14.4" customHeight="1" x14ac:dyDescent="0.3">
      <c r="A76" s="831" t="s">
        <v>575</v>
      </c>
      <c r="B76" s="832" t="s">
        <v>3314</v>
      </c>
      <c r="C76" s="832" t="s">
        <v>3181</v>
      </c>
      <c r="D76" s="832" t="s">
        <v>3317</v>
      </c>
      <c r="E76" s="832" t="s">
        <v>3318</v>
      </c>
      <c r="F76" s="849">
        <v>1</v>
      </c>
      <c r="G76" s="849">
        <v>2952</v>
      </c>
      <c r="H76" s="849">
        <v>1</v>
      </c>
      <c r="I76" s="849">
        <v>2952</v>
      </c>
      <c r="J76" s="849"/>
      <c r="K76" s="849"/>
      <c r="L76" s="849"/>
      <c r="M76" s="849"/>
      <c r="N76" s="849"/>
      <c r="O76" s="849"/>
      <c r="P76" s="837"/>
      <c r="Q76" s="850"/>
    </row>
    <row r="77" spans="1:17" ht="14.4" customHeight="1" x14ac:dyDescent="0.3">
      <c r="A77" s="831" t="s">
        <v>575</v>
      </c>
      <c r="B77" s="832" t="s">
        <v>3314</v>
      </c>
      <c r="C77" s="832" t="s">
        <v>3181</v>
      </c>
      <c r="D77" s="832" t="s">
        <v>3319</v>
      </c>
      <c r="E77" s="832" t="s">
        <v>3320</v>
      </c>
      <c r="F77" s="849">
        <v>3</v>
      </c>
      <c r="G77" s="849">
        <v>2595</v>
      </c>
      <c r="H77" s="849">
        <v>1</v>
      </c>
      <c r="I77" s="849">
        <v>865</v>
      </c>
      <c r="J77" s="849"/>
      <c r="K77" s="849"/>
      <c r="L77" s="849"/>
      <c r="M77" s="849"/>
      <c r="N77" s="849"/>
      <c r="O77" s="849"/>
      <c r="P77" s="837"/>
      <c r="Q77" s="850"/>
    </row>
    <row r="78" spans="1:17" ht="14.4" customHeight="1" x14ac:dyDescent="0.3">
      <c r="A78" s="831" t="s">
        <v>575</v>
      </c>
      <c r="B78" s="832" t="s">
        <v>3314</v>
      </c>
      <c r="C78" s="832" t="s">
        <v>3181</v>
      </c>
      <c r="D78" s="832" t="s">
        <v>3321</v>
      </c>
      <c r="E78" s="832" t="s">
        <v>3322</v>
      </c>
      <c r="F78" s="849">
        <v>1</v>
      </c>
      <c r="G78" s="849">
        <v>120</v>
      </c>
      <c r="H78" s="849">
        <v>1</v>
      </c>
      <c r="I78" s="849">
        <v>120</v>
      </c>
      <c r="J78" s="849"/>
      <c r="K78" s="849"/>
      <c r="L78" s="849"/>
      <c r="M78" s="849"/>
      <c r="N78" s="849"/>
      <c r="O78" s="849"/>
      <c r="P78" s="837"/>
      <c r="Q78" s="850"/>
    </row>
    <row r="79" spans="1:17" ht="14.4" customHeight="1" x14ac:dyDescent="0.3">
      <c r="A79" s="831" t="s">
        <v>575</v>
      </c>
      <c r="B79" s="832" t="s">
        <v>3314</v>
      </c>
      <c r="C79" s="832" t="s">
        <v>3181</v>
      </c>
      <c r="D79" s="832" t="s">
        <v>3323</v>
      </c>
      <c r="E79" s="832" t="s">
        <v>3324</v>
      </c>
      <c r="F79" s="849">
        <v>1</v>
      </c>
      <c r="G79" s="849">
        <v>4570</v>
      </c>
      <c r="H79" s="849">
        <v>1</v>
      </c>
      <c r="I79" s="849">
        <v>4570</v>
      </c>
      <c r="J79" s="849"/>
      <c r="K79" s="849"/>
      <c r="L79" s="849"/>
      <c r="M79" s="849"/>
      <c r="N79" s="849"/>
      <c r="O79" s="849"/>
      <c r="P79" s="837"/>
      <c r="Q79" s="850"/>
    </row>
    <row r="80" spans="1:17" ht="14.4" customHeight="1" x14ac:dyDescent="0.3">
      <c r="A80" s="831" t="s">
        <v>575</v>
      </c>
      <c r="B80" s="832" t="s">
        <v>3314</v>
      </c>
      <c r="C80" s="832" t="s">
        <v>3181</v>
      </c>
      <c r="D80" s="832" t="s">
        <v>3325</v>
      </c>
      <c r="E80" s="832" t="s">
        <v>3326</v>
      </c>
      <c r="F80" s="849">
        <v>1</v>
      </c>
      <c r="G80" s="849">
        <v>1966</v>
      </c>
      <c r="H80" s="849">
        <v>1</v>
      </c>
      <c r="I80" s="849">
        <v>1966</v>
      </c>
      <c r="J80" s="849"/>
      <c r="K80" s="849"/>
      <c r="L80" s="849"/>
      <c r="M80" s="849"/>
      <c r="N80" s="849"/>
      <c r="O80" s="849"/>
      <c r="P80" s="837"/>
      <c r="Q80" s="850"/>
    </row>
    <row r="81" spans="1:17" ht="14.4" customHeight="1" x14ac:dyDescent="0.3">
      <c r="A81" s="831" t="s">
        <v>575</v>
      </c>
      <c r="B81" s="832" t="s">
        <v>3314</v>
      </c>
      <c r="C81" s="832" t="s">
        <v>3181</v>
      </c>
      <c r="D81" s="832" t="s">
        <v>3327</v>
      </c>
      <c r="E81" s="832" t="s">
        <v>3328</v>
      </c>
      <c r="F81" s="849">
        <v>1</v>
      </c>
      <c r="G81" s="849">
        <v>1572</v>
      </c>
      <c r="H81" s="849">
        <v>1</v>
      </c>
      <c r="I81" s="849">
        <v>1572</v>
      </c>
      <c r="J81" s="849"/>
      <c r="K81" s="849"/>
      <c r="L81" s="849"/>
      <c r="M81" s="849"/>
      <c r="N81" s="849"/>
      <c r="O81" s="849"/>
      <c r="P81" s="837"/>
      <c r="Q81" s="850"/>
    </row>
    <row r="82" spans="1:17" ht="14.4" customHeight="1" x14ac:dyDescent="0.3">
      <c r="A82" s="831" t="s">
        <v>575</v>
      </c>
      <c r="B82" s="832" t="s">
        <v>3329</v>
      </c>
      <c r="C82" s="832" t="s">
        <v>3330</v>
      </c>
      <c r="D82" s="832" t="s">
        <v>3331</v>
      </c>
      <c r="E82" s="832" t="s">
        <v>1173</v>
      </c>
      <c r="F82" s="849"/>
      <c r="G82" s="849"/>
      <c r="H82" s="849"/>
      <c r="I82" s="849"/>
      <c r="J82" s="849">
        <v>2</v>
      </c>
      <c r="K82" s="849">
        <v>9976.26</v>
      </c>
      <c r="L82" s="849"/>
      <c r="M82" s="849">
        <v>4988.13</v>
      </c>
      <c r="N82" s="849"/>
      <c r="O82" s="849"/>
      <c r="P82" s="837"/>
      <c r="Q82" s="850"/>
    </row>
    <row r="83" spans="1:17" ht="14.4" customHeight="1" x14ac:dyDescent="0.3">
      <c r="A83" s="831" t="s">
        <v>575</v>
      </c>
      <c r="B83" s="832" t="s">
        <v>3329</v>
      </c>
      <c r="C83" s="832" t="s">
        <v>3330</v>
      </c>
      <c r="D83" s="832" t="s">
        <v>3332</v>
      </c>
      <c r="E83" s="832" t="s">
        <v>1532</v>
      </c>
      <c r="F83" s="849">
        <v>0.2</v>
      </c>
      <c r="G83" s="849">
        <v>88.25</v>
      </c>
      <c r="H83" s="849">
        <v>1</v>
      </c>
      <c r="I83" s="849">
        <v>441.25</v>
      </c>
      <c r="J83" s="849"/>
      <c r="K83" s="849"/>
      <c r="L83" s="849"/>
      <c r="M83" s="849"/>
      <c r="N83" s="849"/>
      <c r="O83" s="849"/>
      <c r="P83" s="837"/>
      <c r="Q83" s="850"/>
    </row>
    <row r="84" spans="1:17" ht="14.4" customHeight="1" x14ac:dyDescent="0.3">
      <c r="A84" s="831" t="s">
        <v>575</v>
      </c>
      <c r="B84" s="832" t="s">
        <v>3329</v>
      </c>
      <c r="C84" s="832" t="s">
        <v>3330</v>
      </c>
      <c r="D84" s="832" t="s">
        <v>3333</v>
      </c>
      <c r="E84" s="832" t="s">
        <v>945</v>
      </c>
      <c r="F84" s="849">
        <v>167</v>
      </c>
      <c r="G84" s="849">
        <v>9752.8000000000011</v>
      </c>
      <c r="H84" s="849">
        <v>1</v>
      </c>
      <c r="I84" s="849">
        <v>58.400000000000006</v>
      </c>
      <c r="J84" s="849">
        <v>142</v>
      </c>
      <c r="K84" s="849">
        <v>8292.7999999999993</v>
      </c>
      <c r="L84" s="849">
        <v>0.85029940119760461</v>
      </c>
      <c r="M84" s="849">
        <v>58.399999999999991</v>
      </c>
      <c r="N84" s="849">
        <v>168</v>
      </c>
      <c r="O84" s="849">
        <v>6092.94</v>
      </c>
      <c r="P84" s="837">
        <v>0.62473751127881216</v>
      </c>
      <c r="Q84" s="850">
        <v>36.267499999999998</v>
      </c>
    </row>
    <row r="85" spans="1:17" ht="14.4" customHeight="1" x14ac:dyDescent="0.3">
      <c r="A85" s="831" t="s">
        <v>575</v>
      </c>
      <c r="B85" s="832" t="s">
        <v>3329</v>
      </c>
      <c r="C85" s="832" t="s">
        <v>3330</v>
      </c>
      <c r="D85" s="832" t="s">
        <v>3334</v>
      </c>
      <c r="E85" s="832" t="s">
        <v>3335</v>
      </c>
      <c r="F85" s="849"/>
      <c r="G85" s="849"/>
      <c r="H85" s="849"/>
      <c r="I85" s="849"/>
      <c r="J85" s="849">
        <v>0.5</v>
      </c>
      <c r="K85" s="849">
        <v>193.31</v>
      </c>
      <c r="L85" s="849"/>
      <c r="M85" s="849">
        <v>386.62</v>
      </c>
      <c r="N85" s="849"/>
      <c r="O85" s="849"/>
      <c r="P85" s="837"/>
      <c r="Q85" s="850"/>
    </row>
    <row r="86" spans="1:17" ht="14.4" customHeight="1" x14ac:dyDescent="0.3">
      <c r="A86" s="831" t="s">
        <v>575</v>
      </c>
      <c r="B86" s="832" t="s">
        <v>3329</v>
      </c>
      <c r="C86" s="832" t="s">
        <v>3330</v>
      </c>
      <c r="D86" s="832" t="s">
        <v>3336</v>
      </c>
      <c r="E86" s="832" t="s">
        <v>1170</v>
      </c>
      <c r="F86" s="849"/>
      <c r="G86" s="849"/>
      <c r="H86" s="849"/>
      <c r="I86" s="849"/>
      <c r="J86" s="849"/>
      <c r="K86" s="849"/>
      <c r="L86" s="849"/>
      <c r="M86" s="849"/>
      <c r="N86" s="849">
        <v>4</v>
      </c>
      <c r="O86" s="849">
        <v>36633.08</v>
      </c>
      <c r="P86" s="837"/>
      <c r="Q86" s="850">
        <v>9158.27</v>
      </c>
    </row>
    <row r="87" spans="1:17" ht="14.4" customHeight="1" x14ac:dyDescent="0.3">
      <c r="A87" s="831" t="s">
        <v>575</v>
      </c>
      <c r="B87" s="832" t="s">
        <v>3329</v>
      </c>
      <c r="C87" s="832" t="s">
        <v>3330</v>
      </c>
      <c r="D87" s="832" t="s">
        <v>3337</v>
      </c>
      <c r="E87" s="832" t="s">
        <v>1170</v>
      </c>
      <c r="F87" s="849"/>
      <c r="G87" s="849"/>
      <c r="H87" s="849"/>
      <c r="I87" s="849"/>
      <c r="J87" s="849">
        <v>1</v>
      </c>
      <c r="K87" s="849">
        <v>17457.349999999999</v>
      </c>
      <c r="L87" s="849"/>
      <c r="M87" s="849">
        <v>17457.349999999999</v>
      </c>
      <c r="N87" s="849"/>
      <c r="O87" s="849"/>
      <c r="P87" s="837"/>
      <c r="Q87" s="850"/>
    </row>
    <row r="88" spans="1:17" ht="14.4" customHeight="1" x14ac:dyDescent="0.3">
      <c r="A88" s="831" t="s">
        <v>575</v>
      </c>
      <c r="B88" s="832" t="s">
        <v>3329</v>
      </c>
      <c r="C88" s="832" t="s">
        <v>3330</v>
      </c>
      <c r="D88" s="832" t="s">
        <v>3338</v>
      </c>
      <c r="E88" s="832" t="s">
        <v>3339</v>
      </c>
      <c r="F88" s="849">
        <v>0.7</v>
      </c>
      <c r="G88" s="849">
        <v>380.42</v>
      </c>
      <c r="H88" s="849">
        <v>1</v>
      </c>
      <c r="I88" s="849">
        <v>543.45714285714291</v>
      </c>
      <c r="J88" s="849">
        <v>1.4</v>
      </c>
      <c r="K88" s="849">
        <v>760.85</v>
      </c>
      <c r="L88" s="849">
        <v>2.000026286735713</v>
      </c>
      <c r="M88" s="849">
        <v>543.46428571428578</v>
      </c>
      <c r="N88" s="849"/>
      <c r="O88" s="849"/>
      <c r="P88" s="837"/>
      <c r="Q88" s="850"/>
    </row>
    <row r="89" spans="1:17" ht="14.4" customHeight="1" x14ac:dyDescent="0.3">
      <c r="A89" s="831" t="s">
        <v>575</v>
      </c>
      <c r="B89" s="832" t="s">
        <v>3329</v>
      </c>
      <c r="C89" s="832" t="s">
        <v>3330</v>
      </c>
      <c r="D89" s="832" t="s">
        <v>3340</v>
      </c>
      <c r="E89" s="832" t="s">
        <v>929</v>
      </c>
      <c r="F89" s="849">
        <v>9</v>
      </c>
      <c r="G89" s="849">
        <v>694.98</v>
      </c>
      <c r="H89" s="849">
        <v>1</v>
      </c>
      <c r="I89" s="849">
        <v>77.22</v>
      </c>
      <c r="J89" s="849"/>
      <c r="K89" s="849"/>
      <c r="L89" s="849"/>
      <c r="M89" s="849"/>
      <c r="N89" s="849"/>
      <c r="O89" s="849"/>
      <c r="P89" s="837"/>
      <c r="Q89" s="850"/>
    </row>
    <row r="90" spans="1:17" ht="14.4" customHeight="1" x14ac:dyDescent="0.3">
      <c r="A90" s="831" t="s">
        <v>575</v>
      </c>
      <c r="B90" s="832" t="s">
        <v>3329</v>
      </c>
      <c r="C90" s="832" t="s">
        <v>3330</v>
      </c>
      <c r="D90" s="832" t="s">
        <v>3341</v>
      </c>
      <c r="E90" s="832" t="s">
        <v>3342</v>
      </c>
      <c r="F90" s="849">
        <v>5.6</v>
      </c>
      <c r="G90" s="849">
        <v>1521.61</v>
      </c>
      <c r="H90" s="849">
        <v>1</v>
      </c>
      <c r="I90" s="849">
        <v>271.71607142857141</v>
      </c>
      <c r="J90" s="849">
        <v>4.2</v>
      </c>
      <c r="K90" s="849">
        <v>1141.21</v>
      </c>
      <c r="L90" s="849">
        <v>0.75000164299656291</v>
      </c>
      <c r="M90" s="849">
        <v>271.71666666666664</v>
      </c>
      <c r="N90" s="849">
        <v>31.4</v>
      </c>
      <c r="O90" s="849">
        <v>5703.05</v>
      </c>
      <c r="P90" s="837">
        <v>3.7480366191073933</v>
      </c>
      <c r="Q90" s="850">
        <v>181.62579617834396</v>
      </c>
    </row>
    <row r="91" spans="1:17" ht="14.4" customHeight="1" x14ac:dyDescent="0.3">
      <c r="A91" s="831" t="s">
        <v>575</v>
      </c>
      <c r="B91" s="832" t="s">
        <v>3329</v>
      </c>
      <c r="C91" s="832" t="s">
        <v>3330</v>
      </c>
      <c r="D91" s="832" t="s">
        <v>3343</v>
      </c>
      <c r="E91" s="832" t="s">
        <v>3344</v>
      </c>
      <c r="F91" s="849">
        <v>10.9</v>
      </c>
      <c r="G91" s="849">
        <v>35574.81</v>
      </c>
      <c r="H91" s="849">
        <v>1</v>
      </c>
      <c r="I91" s="849">
        <v>3263.7440366972473</v>
      </c>
      <c r="J91" s="849"/>
      <c r="K91" s="849"/>
      <c r="L91" s="849"/>
      <c r="M91" s="849"/>
      <c r="N91" s="849"/>
      <c r="O91" s="849"/>
      <c r="P91" s="837"/>
      <c r="Q91" s="850"/>
    </row>
    <row r="92" spans="1:17" ht="14.4" customHeight="1" x14ac:dyDescent="0.3">
      <c r="A92" s="831" t="s">
        <v>575</v>
      </c>
      <c r="B92" s="832" t="s">
        <v>3329</v>
      </c>
      <c r="C92" s="832" t="s">
        <v>3330</v>
      </c>
      <c r="D92" s="832" t="s">
        <v>3345</v>
      </c>
      <c r="E92" s="832" t="s">
        <v>3346</v>
      </c>
      <c r="F92" s="849">
        <v>36</v>
      </c>
      <c r="G92" s="849">
        <v>7891.2</v>
      </c>
      <c r="H92" s="849">
        <v>1</v>
      </c>
      <c r="I92" s="849">
        <v>219.2</v>
      </c>
      <c r="J92" s="849"/>
      <c r="K92" s="849"/>
      <c r="L92" s="849"/>
      <c r="M92" s="849"/>
      <c r="N92" s="849"/>
      <c r="O92" s="849"/>
      <c r="P92" s="837"/>
      <c r="Q92" s="850"/>
    </row>
    <row r="93" spans="1:17" ht="14.4" customHeight="1" x14ac:dyDescent="0.3">
      <c r="A93" s="831" t="s">
        <v>575</v>
      </c>
      <c r="B93" s="832" t="s">
        <v>3329</v>
      </c>
      <c r="C93" s="832" t="s">
        <v>3330</v>
      </c>
      <c r="D93" s="832" t="s">
        <v>3347</v>
      </c>
      <c r="E93" s="832" t="s">
        <v>3348</v>
      </c>
      <c r="F93" s="849"/>
      <c r="G93" s="849"/>
      <c r="H93" s="849"/>
      <c r="I93" s="849"/>
      <c r="J93" s="849">
        <v>1</v>
      </c>
      <c r="K93" s="849">
        <v>1819.05</v>
      </c>
      <c r="L93" s="849"/>
      <c r="M93" s="849">
        <v>1819.05</v>
      </c>
      <c r="N93" s="849"/>
      <c r="O93" s="849"/>
      <c r="P93" s="837"/>
      <c r="Q93" s="850"/>
    </row>
    <row r="94" spans="1:17" ht="14.4" customHeight="1" x14ac:dyDescent="0.3">
      <c r="A94" s="831" t="s">
        <v>575</v>
      </c>
      <c r="B94" s="832" t="s">
        <v>3329</v>
      </c>
      <c r="C94" s="832" t="s">
        <v>3330</v>
      </c>
      <c r="D94" s="832" t="s">
        <v>3349</v>
      </c>
      <c r="E94" s="832" t="s">
        <v>3350</v>
      </c>
      <c r="F94" s="849">
        <v>13</v>
      </c>
      <c r="G94" s="849">
        <v>1024.4000000000001</v>
      </c>
      <c r="H94" s="849">
        <v>1</v>
      </c>
      <c r="I94" s="849">
        <v>78.800000000000011</v>
      </c>
      <c r="J94" s="849">
        <v>0.6</v>
      </c>
      <c r="K94" s="849">
        <v>47.28</v>
      </c>
      <c r="L94" s="849">
        <v>4.6153846153846149E-2</v>
      </c>
      <c r="M94" s="849">
        <v>78.800000000000011</v>
      </c>
      <c r="N94" s="849">
        <v>8.3000000000000007</v>
      </c>
      <c r="O94" s="849">
        <v>487.31</v>
      </c>
      <c r="P94" s="837">
        <v>0.47570285044904331</v>
      </c>
      <c r="Q94" s="850">
        <v>58.712048192771078</v>
      </c>
    </row>
    <row r="95" spans="1:17" ht="14.4" customHeight="1" x14ac:dyDescent="0.3">
      <c r="A95" s="831" t="s">
        <v>575</v>
      </c>
      <c r="B95" s="832" t="s">
        <v>3329</v>
      </c>
      <c r="C95" s="832" t="s">
        <v>3330</v>
      </c>
      <c r="D95" s="832" t="s">
        <v>3351</v>
      </c>
      <c r="E95" s="832" t="s">
        <v>3352</v>
      </c>
      <c r="F95" s="849">
        <v>1.4</v>
      </c>
      <c r="G95" s="849">
        <v>839.73</v>
      </c>
      <c r="H95" s="849">
        <v>1</v>
      </c>
      <c r="I95" s="849">
        <v>599.80714285714294</v>
      </c>
      <c r="J95" s="849"/>
      <c r="K95" s="849"/>
      <c r="L95" s="849"/>
      <c r="M95" s="849"/>
      <c r="N95" s="849"/>
      <c r="O95" s="849"/>
      <c r="P95" s="837"/>
      <c r="Q95" s="850"/>
    </row>
    <row r="96" spans="1:17" ht="14.4" customHeight="1" x14ac:dyDescent="0.3">
      <c r="A96" s="831" t="s">
        <v>575</v>
      </c>
      <c r="B96" s="832" t="s">
        <v>3329</v>
      </c>
      <c r="C96" s="832" t="s">
        <v>3330</v>
      </c>
      <c r="D96" s="832" t="s">
        <v>3353</v>
      </c>
      <c r="E96" s="832" t="s">
        <v>3354</v>
      </c>
      <c r="F96" s="849"/>
      <c r="G96" s="849"/>
      <c r="H96" s="849"/>
      <c r="I96" s="849"/>
      <c r="J96" s="849">
        <v>1</v>
      </c>
      <c r="K96" s="849">
        <v>3498.62</v>
      </c>
      <c r="L96" s="849"/>
      <c r="M96" s="849">
        <v>3498.62</v>
      </c>
      <c r="N96" s="849"/>
      <c r="O96" s="849"/>
      <c r="P96" s="837"/>
      <c r="Q96" s="850"/>
    </row>
    <row r="97" spans="1:17" ht="14.4" customHeight="1" x14ac:dyDescent="0.3">
      <c r="A97" s="831" t="s">
        <v>575</v>
      </c>
      <c r="B97" s="832" t="s">
        <v>3329</v>
      </c>
      <c r="C97" s="832" t="s">
        <v>3330</v>
      </c>
      <c r="D97" s="832" t="s">
        <v>3355</v>
      </c>
      <c r="E97" s="832" t="s">
        <v>3356</v>
      </c>
      <c r="F97" s="849">
        <v>0.4</v>
      </c>
      <c r="G97" s="849">
        <v>156.72</v>
      </c>
      <c r="H97" s="849">
        <v>1</v>
      </c>
      <c r="I97" s="849">
        <v>391.79999999999995</v>
      </c>
      <c r="J97" s="849"/>
      <c r="K97" s="849"/>
      <c r="L97" s="849"/>
      <c r="M97" s="849"/>
      <c r="N97" s="849"/>
      <c r="O97" s="849"/>
      <c r="P97" s="837"/>
      <c r="Q97" s="850"/>
    </row>
    <row r="98" spans="1:17" ht="14.4" customHeight="1" x14ac:dyDescent="0.3">
      <c r="A98" s="831" t="s">
        <v>575</v>
      </c>
      <c r="B98" s="832" t="s">
        <v>3329</v>
      </c>
      <c r="C98" s="832" t="s">
        <v>3330</v>
      </c>
      <c r="D98" s="832" t="s">
        <v>3357</v>
      </c>
      <c r="E98" s="832" t="s">
        <v>3358</v>
      </c>
      <c r="F98" s="849">
        <v>6</v>
      </c>
      <c r="G98" s="849">
        <v>1315.2</v>
      </c>
      <c r="H98" s="849">
        <v>1</v>
      </c>
      <c r="I98" s="849">
        <v>219.20000000000002</v>
      </c>
      <c r="J98" s="849"/>
      <c r="K98" s="849"/>
      <c r="L98" s="849"/>
      <c r="M98" s="849"/>
      <c r="N98" s="849"/>
      <c r="O98" s="849"/>
      <c r="P98" s="837"/>
      <c r="Q98" s="850"/>
    </row>
    <row r="99" spans="1:17" ht="14.4" customHeight="1" x14ac:dyDescent="0.3">
      <c r="A99" s="831" t="s">
        <v>575</v>
      </c>
      <c r="B99" s="832" t="s">
        <v>3329</v>
      </c>
      <c r="C99" s="832" t="s">
        <v>3330</v>
      </c>
      <c r="D99" s="832" t="s">
        <v>3359</v>
      </c>
      <c r="E99" s="832" t="s">
        <v>3360</v>
      </c>
      <c r="F99" s="849">
        <v>1.4</v>
      </c>
      <c r="G99" s="849">
        <v>540.49</v>
      </c>
      <c r="H99" s="849">
        <v>1</v>
      </c>
      <c r="I99" s="849">
        <v>386.06428571428575</v>
      </c>
      <c r="J99" s="849">
        <v>5.6000000000000005</v>
      </c>
      <c r="K99" s="849">
        <v>2161.9899999999998</v>
      </c>
      <c r="L99" s="849">
        <v>4.0000555051897351</v>
      </c>
      <c r="M99" s="849">
        <v>386.06964285714275</v>
      </c>
      <c r="N99" s="849">
        <v>1.3</v>
      </c>
      <c r="O99" s="849">
        <v>244.46</v>
      </c>
      <c r="P99" s="837">
        <v>0.45229328942256103</v>
      </c>
      <c r="Q99" s="850">
        <v>188.04615384615386</v>
      </c>
    </row>
    <row r="100" spans="1:17" ht="14.4" customHeight="1" x14ac:dyDescent="0.3">
      <c r="A100" s="831" t="s">
        <v>575</v>
      </c>
      <c r="B100" s="832" t="s">
        <v>3329</v>
      </c>
      <c r="C100" s="832" t="s">
        <v>3330</v>
      </c>
      <c r="D100" s="832" t="s">
        <v>3361</v>
      </c>
      <c r="E100" s="832" t="s">
        <v>3360</v>
      </c>
      <c r="F100" s="849"/>
      <c r="G100" s="849"/>
      <c r="H100" s="849"/>
      <c r="I100" s="849"/>
      <c r="J100" s="849"/>
      <c r="K100" s="849"/>
      <c r="L100" s="849"/>
      <c r="M100" s="849"/>
      <c r="N100" s="849">
        <v>0.60000000000000009</v>
      </c>
      <c r="O100" s="849">
        <v>207.18</v>
      </c>
      <c r="P100" s="837"/>
      <c r="Q100" s="850">
        <v>345.29999999999995</v>
      </c>
    </row>
    <row r="101" spans="1:17" ht="14.4" customHeight="1" x14ac:dyDescent="0.3">
      <c r="A101" s="831" t="s">
        <v>575</v>
      </c>
      <c r="B101" s="832" t="s">
        <v>3329</v>
      </c>
      <c r="C101" s="832" t="s">
        <v>3330</v>
      </c>
      <c r="D101" s="832" t="s">
        <v>3362</v>
      </c>
      <c r="E101" s="832" t="s">
        <v>1436</v>
      </c>
      <c r="F101" s="849">
        <v>0.5</v>
      </c>
      <c r="G101" s="849">
        <v>195.91</v>
      </c>
      <c r="H101" s="849">
        <v>1</v>
      </c>
      <c r="I101" s="849">
        <v>391.82</v>
      </c>
      <c r="J101" s="849"/>
      <c r="K101" s="849"/>
      <c r="L101" s="849"/>
      <c r="M101" s="849"/>
      <c r="N101" s="849">
        <v>0.1</v>
      </c>
      <c r="O101" s="849">
        <v>14.85</v>
      </c>
      <c r="P101" s="837">
        <v>7.5800112296462663E-2</v>
      </c>
      <c r="Q101" s="850">
        <v>148.5</v>
      </c>
    </row>
    <row r="102" spans="1:17" ht="14.4" customHeight="1" x14ac:dyDescent="0.3">
      <c r="A102" s="831" t="s">
        <v>575</v>
      </c>
      <c r="B102" s="832" t="s">
        <v>3329</v>
      </c>
      <c r="C102" s="832" t="s">
        <v>3330</v>
      </c>
      <c r="D102" s="832" t="s">
        <v>3363</v>
      </c>
      <c r="E102" s="832" t="s">
        <v>1168</v>
      </c>
      <c r="F102" s="849"/>
      <c r="G102" s="849"/>
      <c r="H102" s="849"/>
      <c r="I102" s="849"/>
      <c r="J102" s="849">
        <v>3</v>
      </c>
      <c r="K102" s="849">
        <v>9518.34</v>
      </c>
      <c r="L102" s="849"/>
      <c r="M102" s="849">
        <v>3172.78</v>
      </c>
      <c r="N102" s="849">
        <v>1</v>
      </c>
      <c r="O102" s="849">
        <v>3172.78</v>
      </c>
      <c r="P102" s="837"/>
      <c r="Q102" s="850">
        <v>3172.78</v>
      </c>
    </row>
    <row r="103" spans="1:17" ht="14.4" customHeight="1" x14ac:dyDescent="0.3">
      <c r="A103" s="831" t="s">
        <v>575</v>
      </c>
      <c r="B103" s="832" t="s">
        <v>3329</v>
      </c>
      <c r="C103" s="832" t="s">
        <v>3330</v>
      </c>
      <c r="D103" s="832" t="s">
        <v>3364</v>
      </c>
      <c r="E103" s="832" t="s">
        <v>3365</v>
      </c>
      <c r="F103" s="849">
        <v>12.2</v>
      </c>
      <c r="G103" s="849">
        <v>7124.1900000000005</v>
      </c>
      <c r="H103" s="849">
        <v>1</v>
      </c>
      <c r="I103" s="849">
        <v>583.95000000000005</v>
      </c>
      <c r="J103" s="849"/>
      <c r="K103" s="849"/>
      <c r="L103" s="849"/>
      <c r="M103" s="849"/>
      <c r="N103" s="849"/>
      <c r="O103" s="849"/>
      <c r="P103" s="837"/>
      <c r="Q103" s="850"/>
    </row>
    <row r="104" spans="1:17" ht="14.4" customHeight="1" x14ac:dyDescent="0.3">
      <c r="A104" s="831" t="s">
        <v>575</v>
      </c>
      <c r="B104" s="832" t="s">
        <v>3329</v>
      </c>
      <c r="C104" s="832" t="s">
        <v>3330</v>
      </c>
      <c r="D104" s="832" t="s">
        <v>3366</v>
      </c>
      <c r="E104" s="832" t="s">
        <v>1423</v>
      </c>
      <c r="F104" s="849"/>
      <c r="G104" s="849"/>
      <c r="H104" s="849"/>
      <c r="I104" s="849"/>
      <c r="J104" s="849"/>
      <c r="K104" s="849"/>
      <c r="L104" s="849"/>
      <c r="M104" s="849"/>
      <c r="N104" s="849">
        <v>0.6</v>
      </c>
      <c r="O104" s="849">
        <v>15.96</v>
      </c>
      <c r="P104" s="837"/>
      <c r="Q104" s="850">
        <v>26.6</v>
      </c>
    </row>
    <row r="105" spans="1:17" ht="14.4" customHeight="1" x14ac:dyDescent="0.3">
      <c r="A105" s="831" t="s">
        <v>575</v>
      </c>
      <c r="B105" s="832" t="s">
        <v>3329</v>
      </c>
      <c r="C105" s="832" t="s">
        <v>3330</v>
      </c>
      <c r="D105" s="832" t="s">
        <v>3367</v>
      </c>
      <c r="E105" s="832" t="s">
        <v>1415</v>
      </c>
      <c r="F105" s="849">
        <v>5.4</v>
      </c>
      <c r="G105" s="849">
        <v>11478.24</v>
      </c>
      <c r="H105" s="849">
        <v>1</v>
      </c>
      <c r="I105" s="849">
        <v>2125.6</v>
      </c>
      <c r="J105" s="849"/>
      <c r="K105" s="849"/>
      <c r="L105" s="849"/>
      <c r="M105" s="849"/>
      <c r="N105" s="849">
        <v>1.1000000000000001</v>
      </c>
      <c r="O105" s="849">
        <v>504.57</v>
      </c>
      <c r="P105" s="837">
        <v>4.3958829925145319E-2</v>
      </c>
      <c r="Q105" s="850">
        <v>458.69999999999993</v>
      </c>
    </row>
    <row r="106" spans="1:17" ht="14.4" customHeight="1" x14ac:dyDescent="0.3">
      <c r="A106" s="831" t="s">
        <v>575</v>
      </c>
      <c r="B106" s="832" t="s">
        <v>3329</v>
      </c>
      <c r="C106" s="832" t="s">
        <v>3330</v>
      </c>
      <c r="D106" s="832" t="s">
        <v>3368</v>
      </c>
      <c r="E106" s="832" t="s">
        <v>3369</v>
      </c>
      <c r="F106" s="849">
        <v>6.9</v>
      </c>
      <c r="G106" s="849">
        <v>2762.76</v>
      </c>
      <c r="H106" s="849">
        <v>1</v>
      </c>
      <c r="I106" s="849">
        <v>400.40000000000003</v>
      </c>
      <c r="J106" s="849"/>
      <c r="K106" s="849"/>
      <c r="L106" s="849"/>
      <c r="M106" s="849"/>
      <c r="N106" s="849"/>
      <c r="O106" s="849"/>
      <c r="P106" s="837"/>
      <c r="Q106" s="850"/>
    </row>
    <row r="107" spans="1:17" ht="14.4" customHeight="1" x14ac:dyDescent="0.3">
      <c r="A107" s="831" t="s">
        <v>575</v>
      </c>
      <c r="B107" s="832" t="s">
        <v>3329</v>
      </c>
      <c r="C107" s="832" t="s">
        <v>3330</v>
      </c>
      <c r="D107" s="832" t="s">
        <v>3370</v>
      </c>
      <c r="E107" s="832" t="s">
        <v>3369</v>
      </c>
      <c r="F107" s="849"/>
      <c r="G107" s="849"/>
      <c r="H107" s="849"/>
      <c r="I107" s="849"/>
      <c r="J107" s="849">
        <v>2.9</v>
      </c>
      <c r="K107" s="849">
        <v>2322.3200000000002</v>
      </c>
      <c r="L107" s="849"/>
      <c r="M107" s="849">
        <v>800.80000000000007</v>
      </c>
      <c r="N107" s="849"/>
      <c r="O107" s="849"/>
      <c r="P107" s="837"/>
      <c r="Q107" s="850"/>
    </row>
    <row r="108" spans="1:17" ht="14.4" customHeight="1" x14ac:dyDescent="0.3">
      <c r="A108" s="831" t="s">
        <v>575</v>
      </c>
      <c r="B108" s="832" t="s">
        <v>3329</v>
      </c>
      <c r="C108" s="832" t="s">
        <v>3330</v>
      </c>
      <c r="D108" s="832" t="s">
        <v>3371</v>
      </c>
      <c r="E108" s="832" t="s">
        <v>3372</v>
      </c>
      <c r="F108" s="849">
        <v>20</v>
      </c>
      <c r="G108" s="849">
        <v>6628.49</v>
      </c>
      <c r="H108" s="849">
        <v>1</v>
      </c>
      <c r="I108" s="849">
        <v>331.42449999999997</v>
      </c>
      <c r="J108" s="849">
        <v>14</v>
      </c>
      <c r="K108" s="849">
        <v>4639.95</v>
      </c>
      <c r="L108" s="849">
        <v>0.70000105604745577</v>
      </c>
      <c r="M108" s="849">
        <v>331.42500000000001</v>
      </c>
      <c r="N108" s="849">
        <v>20</v>
      </c>
      <c r="O108" s="849">
        <v>2682.2299999999996</v>
      </c>
      <c r="P108" s="837">
        <v>0.40465173817868016</v>
      </c>
      <c r="Q108" s="850">
        <v>134.11149999999998</v>
      </c>
    </row>
    <row r="109" spans="1:17" ht="14.4" customHeight="1" x14ac:dyDescent="0.3">
      <c r="A109" s="831" t="s">
        <v>575</v>
      </c>
      <c r="B109" s="832" t="s">
        <v>3329</v>
      </c>
      <c r="C109" s="832" t="s">
        <v>3330</v>
      </c>
      <c r="D109" s="832" t="s">
        <v>3373</v>
      </c>
      <c r="E109" s="832" t="s">
        <v>3374</v>
      </c>
      <c r="F109" s="849">
        <v>0.7</v>
      </c>
      <c r="G109" s="849">
        <v>1487.92</v>
      </c>
      <c r="H109" s="849">
        <v>1</v>
      </c>
      <c r="I109" s="849">
        <v>2125.6000000000004</v>
      </c>
      <c r="J109" s="849">
        <v>5.5</v>
      </c>
      <c r="K109" s="849">
        <v>11690.8</v>
      </c>
      <c r="L109" s="849">
        <v>7.8571428571428559</v>
      </c>
      <c r="M109" s="849">
        <v>2125.6</v>
      </c>
      <c r="N109" s="849"/>
      <c r="O109" s="849"/>
      <c r="P109" s="837"/>
      <c r="Q109" s="850"/>
    </row>
    <row r="110" spans="1:17" ht="14.4" customHeight="1" x14ac:dyDescent="0.3">
      <c r="A110" s="831" t="s">
        <v>575</v>
      </c>
      <c r="B110" s="832" t="s">
        <v>3329</v>
      </c>
      <c r="C110" s="832" t="s">
        <v>3330</v>
      </c>
      <c r="D110" s="832" t="s">
        <v>3375</v>
      </c>
      <c r="E110" s="832" t="s">
        <v>911</v>
      </c>
      <c r="F110" s="849"/>
      <c r="G110" s="849"/>
      <c r="H110" s="849"/>
      <c r="I110" s="849"/>
      <c r="J110" s="849"/>
      <c r="K110" s="849"/>
      <c r="L110" s="849"/>
      <c r="M110" s="849"/>
      <c r="N110" s="849">
        <v>19.600000000000001</v>
      </c>
      <c r="O110" s="849">
        <v>5295.67</v>
      </c>
      <c r="P110" s="837"/>
      <c r="Q110" s="850">
        <v>270.18724489795915</v>
      </c>
    </row>
    <row r="111" spans="1:17" ht="14.4" customHeight="1" x14ac:dyDescent="0.3">
      <c r="A111" s="831" t="s">
        <v>575</v>
      </c>
      <c r="B111" s="832" t="s">
        <v>3329</v>
      </c>
      <c r="C111" s="832" t="s">
        <v>3330</v>
      </c>
      <c r="D111" s="832" t="s">
        <v>3376</v>
      </c>
      <c r="E111" s="832" t="s">
        <v>3377</v>
      </c>
      <c r="F111" s="849"/>
      <c r="G111" s="849"/>
      <c r="H111" s="849"/>
      <c r="I111" s="849"/>
      <c r="J111" s="849">
        <v>3.9999999999999996</v>
      </c>
      <c r="K111" s="849">
        <v>1546.5000000000002</v>
      </c>
      <c r="L111" s="849"/>
      <c r="M111" s="849">
        <v>386.62500000000011</v>
      </c>
      <c r="N111" s="849"/>
      <c r="O111" s="849"/>
      <c r="P111" s="837"/>
      <c r="Q111" s="850"/>
    </row>
    <row r="112" spans="1:17" ht="14.4" customHeight="1" x14ac:dyDescent="0.3">
      <c r="A112" s="831" t="s">
        <v>575</v>
      </c>
      <c r="B112" s="832" t="s">
        <v>3329</v>
      </c>
      <c r="C112" s="832" t="s">
        <v>3330</v>
      </c>
      <c r="D112" s="832" t="s">
        <v>3378</v>
      </c>
      <c r="E112" s="832" t="s">
        <v>3379</v>
      </c>
      <c r="F112" s="849"/>
      <c r="G112" s="849"/>
      <c r="H112" s="849"/>
      <c r="I112" s="849"/>
      <c r="J112" s="849">
        <v>1</v>
      </c>
      <c r="K112" s="849">
        <v>3172.78</v>
      </c>
      <c r="L112" s="849"/>
      <c r="M112" s="849">
        <v>3172.78</v>
      </c>
      <c r="N112" s="849"/>
      <c r="O112" s="849"/>
      <c r="P112" s="837"/>
      <c r="Q112" s="850"/>
    </row>
    <row r="113" spans="1:17" ht="14.4" customHeight="1" x14ac:dyDescent="0.3">
      <c r="A113" s="831" t="s">
        <v>575</v>
      </c>
      <c r="B113" s="832" t="s">
        <v>3329</v>
      </c>
      <c r="C113" s="832" t="s">
        <v>3330</v>
      </c>
      <c r="D113" s="832" t="s">
        <v>3380</v>
      </c>
      <c r="E113" s="832" t="s">
        <v>3381</v>
      </c>
      <c r="F113" s="849"/>
      <c r="G113" s="849"/>
      <c r="H113" s="849"/>
      <c r="I113" s="849"/>
      <c r="J113" s="849"/>
      <c r="K113" s="849"/>
      <c r="L113" s="849"/>
      <c r="M113" s="849"/>
      <c r="N113" s="849">
        <v>12</v>
      </c>
      <c r="O113" s="849">
        <v>1138.53</v>
      </c>
      <c r="P113" s="837"/>
      <c r="Q113" s="850">
        <v>94.877499999999998</v>
      </c>
    </row>
    <row r="114" spans="1:17" ht="14.4" customHeight="1" x14ac:dyDescent="0.3">
      <c r="A114" s="831" t="s">
        <v>575</v>
      </c>
      <c r="B114" s="832" t="s">
        <v>3329</v>
      </c>
      <c r="C114" s="832" t="s">
        <v>3382</v>
      </c>
      <c r="D114" s="832" t="s">
        <v>3383</v>
      </c>
      <c r="E114" s="832" t="s">
        <v>3384</v>
      </c>
      <c r="F114" s="849">
        <v>57</v>
      </c>
      <c r="G114" s="849">
        <v>150194.49</v>
      </c>
      <c r="H114" s="849">
        <v>1</v>
      </c>
      <c r="I114" s="849">
        <v>2634.9910526315789</v>
      </c>
      <c r="J114" s="849">
        <v>41</v>
      </c>
      <c r="K114" s="849">
        <v>108287.15</v>
      </c>
      <c r="L114" s="849">
        <v>0.72097951129898308</v>
      </c>
      <c r="M114" s="849">
        <v>2641.1499999999996</v>
      </c>
      <c r="N114" s="849">
        <v>56</v>
      </c>
      <c r="O114" s="849">
        <v>149083.20000000001</v>
      </c>
      <c r="P114" s="837">
        <v>0.9926009935517609</v>
      </c>
      <c r="Q114" s="850">
        <v>2662.2000000000003</v>
      </c>
    </row>
    <row r="115" spans="1:17" ht="14.4" customHeight="1" x14ac:dyDescent="0.3">
      <c r="A115" s="831" t="s">
        <v>575</v>
      </c>
      <c r="B115" s="832" t="s">
        <v>3329</v>
      </c>
      <c r="C115" s="832" t="s">
        <v>3382</v>
      </c>
      <c r="D115" s="832" t="s">
        <v>3385</v>
      </c>
      <c r="E115" s="832" t="s">
        <v>3386</v>
      </c>
      <c r="F115" s="849">
        <v>10</v>
      </c>
      <c r="G115" s="849">
        <v>12116.1</v>
      </c>
      <c r="H115" s="849">
        <v>1</v>
      </c>
      <c r="I115" s="849">
        <v>1211.6100000000001</v>
      </c>
      <c r="J115" s="849">
        <v>12</v>
      </c>
      <c r="K115" s="849">
        <v>14539.32</v>
      </c>
      <c r="L115" s="849">
        <v>1.2</v>
      </c>
      <c r="M115" s="849">
        <v>1211.6099999999999</v>
      </c>
      <c r="N115" s="849">
        <v>6</v>
      </c>
      <c r="O115" s="849">
        <v>7346.1</v>
      </c>
      <c r="P115" s="837">
        <v>0.60630896080421914</v>
      </c>
      <c r="Q115" s="850">
        <v>1224.3500000000001</v>
      </c>
    </row>
    <row r="116" spans="1:17" ht="14.4" customHeight="1" x14ac:dyDescent="0.3">
      <c r="A116" s="831" t="s">
        <v>575</v>
      </c>
      <c r="B116" s="832" t="s">
        <v>3329</v>
      </c>
      <c r="C116" s="832" t="s">
        <v>3234</v>
      </c>
      <c r="D116" s="832" t="s">
        <v>3387</v>
      </c>
      <c r="E116" s="832" t="s">
        <v>3388</v>
      </c>
      <c r="F116" s="849"/>
      <c r="G116" s="849"/>
      <c r="H116" s="849"/>
      <c r="I116" s="849"/>
      <c r="J116" s="849">
        <v>1</v>
      </c>
      <c r="K116" s="849">
        <v>1854.11</v>
      </c>
      <c r="L116" s="849"/>
      <c r="M116" s="849">
        <v>1854.11</v>
      </c>
      <c r="N116" s="849"/>
      <c r="O116" s="849"/>
      <c r="P116" s="837"/>
      <c r="Q116" s="850"/>
    </row>
    <row r="117" spans="1:17" ht="14.4" customHeight="1" x14ac:dyDescent="0.3">
      <c r="A117" s="831" t="s">
        <v>575</v>
      </c>
      <c r="B117" s="832" t="s">
        <v>3329</v>
      </c>
      <c r="C117" s="832" t="s">
        <v>3234</v>
      </c>
      <c r="D117" s="832" t="s">
        <v>3389</v>
      </c>
      <c r="E117" s="832" t="s">
        <v>3390</v>
      </c>
      <c r="F117" s="849">
        <v>1</v>
      </c>
      <c r="G117" s="849">
        <v>45021.47</v>
      </c>
      <c r="H117" s="849">
        <v>1</v>
      </c>
      <c r="I117" s="849">
        <v>45021.47</v>
      </c>
      <c r="J117" s="849">
        <v>2</v>
      </c>
      <c r="K117" s="849">
        <v>90042.94</v>
      </c>
      <c r="L117" s="849">
        <v>2</v>
      </c>
      <c r="M117" s="849">
        <v>45021.47</v>
      </c>
      <c r="N117" s="849">
        <v>5</v>
      </c>
      <c r="O117" s="849">
        <v>194925</v>
      </c>
      <c r="P117" s="837">
        <v>4.3296009659391395</v>
      </c>
      <c r="Q117" s="850">
        <v>38985</v>
      </c>
    </row>
    <row r="118" spans="1:17" ht="14.4" customHeight="1" x14ac:dyDescent="0.3">
      <c r="A118" s="831" t="s">
        <v>575</v>
      </c>
      <c r="B118" s="832" t="s">
        <v>3329</v>
      </c>
      <c r="C118" s="832" t="s">
        <v>3234</v>
      </c>
      <c r="D118" s="832" t="s">
        <v>3391</v>
      </c>
      <c r="E118" s="832" t="s">
        <v>3392</v>
      </c>
      <c r="F118" s="849">
        <v>1</v>
      </c>
      <c r="G118" s="849">
        <v>42250</v>
      </c>
      <c r="H118" s="849">
        <v>1</v>
      </c>
      <c r="I118" s="849">
        <v>42250</v>
      </c>
      <c r="J118" s="849">
        <v>2</v>
      </c>
      <c r="K118" s="849">
        <v>79879.98</v>
      </c>
      <c r="L118" s="849">
        <v>1.8906504142011833</v>
      </c>
      <c r="M118" s="849">
        <v>39939.99</v>
      </c>
      <c r="N118" s="849"/>
      <c r="O118" s="849"/>
      <c r="P118" s="837"/>
      <c r="Q118" s="850"/>
    </row>
    <row r="119" spans="1:17" ht="14.4" customHeight="1" x14ac:dyDescent="0.3">
      <c r="A119" s="831" t="s">
        <v>575</v>
      </c>
      <c r="B119" s="832" t="s">
        <v>3329</v>
      </c>
      <c r="C119" s="832" t="s">
        <v>3234</v>
      </c>
      <c r="D119" s="832" t="s">
        <v>3393</v>
      </c>
      <c r="E119" s="832" t="s">
        <v>3394</v>
      </c>
      <c r="F119" s="849">
        <v>1</v>
      </c>
      <c r="G119" s="849">
        <v>42250</v>
      </c>
      <c r="H119" s="849">
        <v>1</v>
      </c>
      <c r="I119" s="849">
        <v>42250</v>
      </c>
      <c r="J119" s="849"/>
      <c r="K119" s="849"/>
      <c r="L119" s="849"/>
      <c r="M119" s="849"/>
      <c r="N119" s="849"/>
      <c r="O119" s="849"/>
      <c r="P119" s="837"/>
      <c r="Q119" s="850"/>
    </row>
    <row r="120" spans="1:17" ht="14.4" customHeight="1" x14ac:dyDescent="0.3">
      <c r="A120" s="831" t="s">
        <v>575</v>
      </c>
      <c r="B120" s="832" t="s">
        <v>3329</v>
      </c>
      <c r="C120" s="832" t="s">
        <v>3234</v>
      </c>
      <c r="D120" s="832" t="s">
        <v>3395</v>
      </c>
      <c r="E120" s="832" t="s">
        <v>3396</v>
      </c>
      <c r="F120" s="849"/>
      <c r="G120" s="849"/>
      <c r="H120" s="849"/>
      <c r="I120" s="849"/>
      <c r="J120" s="849">
        <v>1</v>
      </c>
      <c r="K120" s="849">
        <v>10414.42</v>
      </c>
      <c r="L120" s="849"/>
      <c r="M120" s="849">
        <v>10414.42</v>
      </c>
      <c r="N120" s="849"/>
      <c r="O120" s="849"/>
      <c r="P120" s="837"/>
      <c r="Q120" s="850"/>
    </row>
    <row r="121" spans="1:17" ht="14.4" customHeight="1" x14ac:dyDescent="0.3">
      <c r="A121" s="831" t="s">
        <v>575</v>
      </c>
      <c r="B121" s="832" t="s">
        <v>3329</v>
      </c>
      <c r="C121" s="832" t="s">
        <v>3234</v>
      </c>
      <c r="D121" s="832" t="s">
        <v>3397</v>
      </c>
      <c r="E121" s="832" t="s">
        <v>3398</v>
      </c>
      <c r="F121" s="849">
        <v>24</v>
      </c>
      <c r="G121" s="849">
        <v>382023.60000000003</v>
      </c>
      <c r="H121" s="849">
        <v>1</v>
      </c>
      <c r="I121" s="849">
        <v>15917.650000000001</v>
      </c>
      <c r="J121" s="849">
        <v>26</v>
      </c>
      <c r="K121" s="849">
        <v>413858.9</v>
      </c>
      <c r="L121" s="849">
        <v>1.0833333333333333</v>
      </c>
      <c r="M121" s="849">
        <v>15917.650000000001</v>
      </c>
      <c r="N121" s="849"/>
      <c r="O121" s="849"/>
      <c r="P121" s="837"/>
      <c r="Q121" s="850"/>
    </row>
    <row r="122" spans="1:17" ht="14.4" customHeight="1" x14ac:dyDescent="0.3">
      <c r="A122" s="831" t="s">
        <v>575</v>
      </c>
      <c r="B122" s="832" t="s">
        <v>3329</v>
      </c>
      <c r="C122" s="832" t="s">
        <v>3234</v>
      </c>
      <c r="D122" s="832" t="s">
        <v>3399</v>
      </c>
      <c r="E122" s="832" t="s">
        <v>3400</v>
      </c>
      <c r="F122" s="849">
        <v>25</v>
      </c>
      <c r="G122" s="849">
        <v>170500</v>
      </c>
      <c r="H122" s="849">
        <v>1</v>
      </c>
      <c r="I122" s="849">
        <v>6820</v>
      </c>
      <c r="J122" s="849">
        <v>26</v>
      </c>
      <c r="K122" s="849">
        <v>163013.20000000001</v>
      </c>
      <c r="L122" s="849">
        <v>0.95608914956011737</v>
      </c>
      <c r="M122" s="849">
        <v>6269.7384615384617</v>
      </c>
      <c r="N122" s="849"/>
      <c r="O122" s="849"/>
      <c r="P122" s="837"/>
      <c r="Q122" s="850"/>
    </row>
    <row r="123" spans="1:17" ht="14.4" customHeight="1" x14ac:dyDescent="0.3">
      <c r="A123" s="831" t="s">
        <v>575</v>
      </c>
      <c r="B123" s="832" t="s">
        <v>3329</v>
      </c>
      <c r="C123" s="832" t="s">
        <v>3234</v>
      </c>
      <c r="D123" s="832" t="s">
        <v>3401</v>
      </c>
      <c r="E123" s="832" t="s">
        <v>3402</v>
      </c>
      <c r="F123" s="849">
        <v>47</v>
      </c>
      <c r="G123" s="849">
        <v>333700</v>
      </c>
      <c r="H123" s="849">
        <v>1</v>
      </c>
      <c r="I123" s="849">
        <v>7100</v>
      </c>
      <c r="J123" s="849">
        <v>60</v>
      </c>
      <c r="K123" s="849">
        <v>426000</v>
      </c>
      <c r="L123" s="849">
        <v>1.2765957446808511</v>
      </c>
      <c r="M123" s="849">
        <v>7100</v>
      </c>
      <c r="N123" s="849">
        <v>57</v>
      </c>
      <c r="O123" s="849">
        <v>404700</v>
      </c>
      <c r="P123" s="837">
        <v>1.2127659574468086</v>
      </c>
      <c r="Q123" s="850">
        <v>7100</v>
      </c>
    </row>
    <row r="124" spans="1:17" ht="14.4" customHeight="1" x14ac:dyDescent="0.3">
      <c r="A124" s="831" t="s">
        <v>575</v>
      </c>
      <c r="B124" s="832" t="s">
        <v>3329</v>
      </c>
      <c r="C124" s="832" t="s">
        <v>3234</v>
      </c>
      <c r="D124" s="832" t="s">
        <v>3403</v>
      </c>
      <c r="E124" s="832" t="s">
        <v>3404</v>
      </c>
      <c r="F124" s="849">
        <v>25</v>
      </c>
      <c r="G124" s="849">
        <v>220000</v>
      </c>
      <c r="H124" s="849">
        <v>1</v>
      </c>
      <c r="I124" s="849">
        <v>8800</v>
      </c>
      <c r="J124" s="849">
        <v>26</v>
      </c>
      <c r="K124" s="849">
        <v>203707.8</v>
      </c>
      <c r="L124" s="849">
        <v>0.92594454545454541</v>
      </c>
      <c r="M124" s="849">
        <v>7834.915384615384</v>
      </c>
      <c r="N124" s="849"/>
      <c r="O124" s="849"/>
      <c r="P124" s="837"/>
      <c r="Q124" s="850"/>
    </row>
    <row r="125" spans="1:17" ht="14.4" customHeight="1" x14ac:dyDescent="0.3">
      <c r="A125" s="831" t="s">
        <v>575</v>
      </c>
      <c r="B125" s="832" t="s">
        <v>3329</v>
      </c>
      <c r="C125" s="832" t="s">
        <v>3234</v>
      </c>
      <c r="D125" s="832" t="s">
        <v>3405</v>
      </c>
      <c r="E125" s="832" t="s">
        <v>3406</v>
      </c>
      <c r="F125" s="849">
        <v>49</v>
      </c>
      <c r="G125" s="849">
        <v>57085</v>
      </c>
      <c r="H125" s="849">
        <v>1</v>
      </c>
      <c r="I125" s="849">
        <v>1165</v>
      </c>
      <c r="J125" s="849">
        <v>62</v>
      </c>
      <c r="K125" s="849">
        <v>72230</v>
      </c>
      <c r="L125" s="849">
        <v>1.2653061224489797</v>
      </c>
      <c r="M125" s="849">
        <v>1165</v>
      </c>
      <c r="N125" s="849">
        <v>56</v>
      </c>
      <c r="O125" s="849">
        <v>65240</v>
      </c>
      <c r="P125" s="837">
        <v>1.1428571428571428</v>
      </c>
      <c r="Q125" s="850">
        <v>1165</v>
      </c>
    </row>
    <row r="126" spans="1:17" ht="14.4" customHeight="1" x14ac:dyDescent="0.3">
      <c r="A126" s="831" t="s">
        <v>575</v>
      </c>
      <c r="B126" s="832" t="s">
        <v>3329</v>
      </c>
      <c r="C126" s="832" t="s">
        <v>3234</v>
      </c>
      <c r="D126" s="832" t="s">
        <v>3407</v>
      </c>
      <c r="E126" s="832" t="s">
        <v>3408</v>
      </c>
      <c r="F126" s="849">
        <v>25</v>
      </c>
      <c r="G126" s="849">
        <v>18550</v>
      </c>
      <c r="H126" s="849">
        <v>1</v>
      </c>
      <c r="I126" s="849">
        <v>742</v>
      </c>
      <c r="J126" s="849">
        <v>37</v>
      </c>
      <c r="K126" s="849">
        <v>27454</v>
      </c>
      <c r="L126" s="849">
        <v>1.48</v>
      </c>
      <c r="M126" s="849">
        <v>742</v>
      </c>
      <c r="N126" s="849">
        <v>29</v>
      </c>
      <c r="O126" s="849">
        <v>21518</v>
      </c>
      <c r="P126" s="837">
        <v>1.1599999999999999</v>
      </c>
      <c r="Q126" s="850">
        <v>742</v>
      </c>
    </row>
    <row r="127" spans="1:17" ht="14.4" customHeight="1" x14ac:dyDescent="0.3">
      <c r="A127" s="831" t="s">
        <v>575</v>
      </c>
      <c r="B127" s="832" t="s">
        <v>3329</v>
      </c>
      <c r="C127" s="832" t="s">
        <v>3234</v>
      </c>
      <c r="D127" s="832" t="s">
        <v>3409</v>
      </c>
      <c r="E127" s="832" t="s">
        <v>3410</v>
      </c>
      <c r="F127" s="849">
        <v>48</v>
      </c>
      <c r="G127" s="849">
        <v>25248</v>
      </c>
      <c r="H127" s="849">
        <v>1</v>
      </c>
      <c r="I127" s="849">
        <v>526</v>
      </c>
      <c r="J127" s="849">
        <v>62</v>
      </c>
      <c r="K127" s="849">
        <v>32612</v>
      </c>
      <c r="L127" s="849">
        <v>1.2916666666666667</v>
      </c>
      <c r="M127" s="849">
        <v>526</v>
      </c>
      <c r="N127" s="849">
        <v>53</v>
      </c>
      <c r="O127" s="849">
        <v>27878</v>
      </c>
      <c r="P127" s="837">
        <v>1.1041666666666667</v>
      </c>
      <c r="Q127" s="850">
        <v>526</v>
      </c>
    </row>
    <row r="128" spans="1:17" ht="14.4" customHeight="1" x14ac:dyDescent="0.3">
      <c r="A128" s="831" t="s">
        <v>575</v>
      </c>
      <c r="B128" s="832" t="s">
        <v>3329</v>
      </c>
      <c r="C128" s="832" t="s">
        <v>3234</v>
      </c>
      <c r="D128" s="832" t="s">
        <v>3411</v>
      </c>
      <c r="E128" s="832" t="s">
        <v>3412</v>
      </c>
      <c r="F128" s="849">
        <v>2</v>
      </c>
      <c r="G128" s="849">
        <v>71884</v>
      </c>
      <c r="H128" s="849">
        <v>1</v>
      </c>
      <c r="I128" s="849">
        <v>35942</v>
      </c>
      <c r="J128" s="849">
        <v>3</v>
      </c>
      <c r="K128" s="849">
        <v>94692.87</v>
      </c>
      <c r="L128" s="849">
        <v>1.3173010683879582</v>
      </c>
      <c r="M128" s="849">
        <v>31564.289999999997</v>
      </c>
      <c r="N128" s="849">
        <v>3</v>
      </c>
      <c r="O128" s="849">
        <v>68426.61</v>
      </c>
      <c r="P128" s="837">
        <v>0.95190320516387517</v>
      </c>
      <c r="Q128" s="850">
        <v>22808.87</v>
      </c>
    </row>
    <row r="129" spans="1:17" ht="14.4" customHeight="1" x14ac:dyDescent="0.3">
      <c r="A129" s="831" t="s">
        <v>575</v>
      </c>
      <c r="B129" s="832" t="s">
        <v>3329</v>
      </c>
      <c r="C129" s="832" t="s">
        <v>3234</v>
      </c>
      <c r="D129" s="832" t="s">
        <v>3413</v>
      </c>
      <c r="E129" s="832" t="s">
        <v>3414</v>
      </c>
      <c r="F129" s="849">
        <v>46</v>
      </c>
      <c r="G129" s="849">
        <v>43048.639999999999</v>
      </c>
      <c r="H129" s="849">
        <v>1</v>
      </c>
      <c r="I129" s="849">
        <v>935.84</v>
      </c>
      <c r="J129" s="849">
        <v>59</v>
      </c>
      <c r="K129" s="849">
        <v>55214.560000000005</v>
      </c>
      <c r="L129" s="849">
        <v>1.2826086956521741</v>
      </c>
      <c r="M129" s="849">
        <v>935.84</v>
      </c>
      <c r="N129" s="849">
        <v>47</v>
      </c>
      <c r="O129" s="849">
        <v>43984.479999999996</v>
      </c>
      <c r="P129" s="837">
        <v>1.0217391304347825</v>
      </c>
      <c r="Q129" s="850">
        <v>935.83999999999992</v>
      </c>
    </row>
    <row r="130" spans="1:17" ht="14.4" customHeight="1" x14ac:dyDescent="0.3">
      <c r="A130" s="831" t="s">
        <v>575</v>
      </c>
      <c r="B130" s="832" t="s">
        <v>3329</v>
      </c>
      <c r="C130" s="832" t="s">
        <v>3234</v>
      </c>
      <c r="D130" s="832" t="s">
        <v>3415</v>
      </c>
      <c r="E130" s="832" t="s">
        <v>3416</v>
      </c>
      <c r="F130" s="849">
        <v>2</v>
      </c>
      <c r="G130" s="849">
        <v>14509.1</v>
      </c>
      <c r="H130" s="849">
        <v>1</v>
      </c>
      <c r="I130" s="849">
        <v>7254.55</v>
      </c>
      <c r="J130" s="849">
        <v>7</v>
      </c>
      <c r="K130" s="849">
        <v>50781.85</v>
      </c>
      <c r="L130" s="849">
        <v>3.5</v>
      </c>
      <c r="M130" s="849">
        <v>7254.55</v>
      </c>
      <c r="N130" s="849">
        <v>5</v>
      </c>
      <c r="O130" s="849">
        <v>36272.75</v>
      </c>
      <c r="P130" s="837">
        <v>2.5</v>
      </c>
      <c r="Q130" s="850">
        <v>7254.55</v>
      </c>
    </row>
    <row r="131" spans="1:17" ht="14.4" customHeight="1" x14ac:dyDescent="0.3">
      <c r="A131" s="831" t="s">
        <v>575</v>
      </c>
      <c r="B131" s="832" t="s">
        <v>3329</v>
      </c>
      <c r="C131" s="832" t="s">
        <v>3234</v>
      </c>
      <c r="D131" s="832" t="s">
        <v>3417</v>
      </c>
      <c r="E131" s="832" t="s">
        <v>3418</v>
      </c>
      <c r="F131" s="849"/>
      <c r="G131" s="849"/>
      <c r="H131" s="849"/>
      <c r="I131" s="849"/>
      <c r="J131" s="849"/>
      <c r="K131" s="849"/>
      <c r="L131" s="849"/>
      <c r="M131" s="849"/>
      <c r="N131" s="849">
        <v>1</v>
      </c>
      <c r="O131" s="849">
        <v>6649</v>
      </c>
      <c r="P131" s="837"/>
      <c r="Q131" s="850">
        <v>6649</v>
      </c>
    </row>
    <row r="132" spans="1:17" ht="14.4" customHeight="1" x14ac:dyDescent="0.3">
      <c r="A132" s="831" t="s">
        <v>575</v>
      </c>
      <c r="B132" s="832" t="s">
        <v>3329</v>
      </c>
      <c r="C132" s="832" t="s">
        <v>3234</v>
      </c>
      <c r="D132" s="832" t="s">
        <v>3419</v>
      </c>
      <c r="E132" s="832" t="s">
        <v>3420</v>
      </c>
      <c r="F132" s="849">
        <v>2</v>
      </c>
      <c r="G132" s="849">
        <v>77706.539999999994</v>
      </c>
      <c r="H132" s="849">
        <v>1</v>
      </c>
      <c r="I132" s="849">
        <v>38853.269999999997</v>
      </c>
      <c r="J132" s="849"/>
      <c r="K132" s="849"/>
      <c r="L132" s="849"/>
      <c r="M132" s="849"/>
      <c r="N132" s="849"/>
      <c r="O132" s="849"/>
      <c r="P132" s="837"/>
      <c r="Q132" s="850"/>
    </row>
    <row r="133" spans="1:17" ht="14.4" customHeight="1" x14ac:dyDescent="0.3">
      <c r="A133" s="831" t="s">
        <v>575</v>
      </c>
      <c r="B133" s="832" t="s">
        <v>3329</v>
      </c>
      <c r="C133" s="832" t="s">
        <v>3234</v>
      </c>
      <c r="D133" s="832" t="s">
        <v>3421</v>
      </c>
      <c r="E133" s="832" t="s">
        <v>3422</v>
      </c>
      <c r="F133" s="849"/>
      <c r="G133" s="849"/>
      <c r="H133" s="849"/>
      <c r="I133" s="849"/>
      <c r="J133" s="849"/>
      <c r="K133" s="849"/>
      <c r="L133" s="849"/>
      <c r="M133" s="849"/>
      <c r="N133" s="849">
        <v>1</v>
      </c>
      <c r="O133" s="849">
        <v>2663.05</v>
      </c>
      <c r="P133" s="837"/>
      <c r="Q133" s="850">
        <v>2663.05</v>
      </c>
    </row>
    <row r="134" spans="1:17" ht="14.4" customHeight="1" x14ac:dyDescent="0.3">
      <c r="A134" s="831" t="s">
        <v>575</v>
      </c>
      <c r="B134" s="832" t="s">
        <v>3329</v>
      </c>
      <c r="C134" s="832" t="s">
        <v>3234</v>
      </c>
      <c r="D134" s="832" t="s">
        <v>3423</v>
      </c>
      <c r="E134" s="832" t="s">
        <v>3424</v>
      </c>
      <c r="F134" s="849">
        <v>23</v>
      </c>
      <c r="G134" s="849">
        <v>31297.25</v>
      </c>
      <c r="H134" s="849">
        <v>1</v>
      </c>
      <c r="I134" s="849">
        <v>1360.75</v>
      </c>
      <c r="J134" s="849">
        <v>34</v>
      </c>
      <c r="K134" s="849">
        <v>46265.5</v>
      </c>
      <c r="L134" s="849">
        <v>1.4782608695652173</v>
      </c>
      <c r="M134" s="849">
        <v>1360.75</v>
      </c>
      <c r="N134" s="849">
        <v>25</v>
      </c>
      <c r="O134" s="849">
        <v>34018.75</v>
      </c>
      <c r="P134" s="837">
        <v>1.0869565217391304</v>
      </c>
      <c r="Q134" s="850">
        <v>1360.75</v>
      </c>
    </row>
    <row r="135" spans="1:17" ht="14.4" customHeight="1" x14ac:dyDescent="0.3">
      <c r="A135" s="831" t="s">
        <v>575</v>
      </c>
      <c r="B135" s="832" t="s">
        <v>3329</v>
      </c>
      <c r="C135" s="832" t="s">
        <v>3234</v>
      </c>
      <c r="D135" s="832" t="s">
        <v>3425</v>
      </c>
      <c r="E135" s="832" t="s">
        <v>3426</v>
      </c>
      <c r="F135" s="849"/>
      <c r="G135" s="849"/>
      <c r="H135" s="849"/>
      <c r="I135" s="849"/>
      <c r="J135" s="849">
        <v>3</v>
      </c>
      <c r="K135" s="849">
        <v>14032.5</v>
      </c>
      <c r="L135" s="849"/>
      <c r="M135" s="849">
        <v>4677.5</v>
      </c>
      <c r="N135" s="849">
        <v>4</v>
      </c>
      <c r="O135" s="849">
        <v>18710</v>
      </c>
      <c r="P135" s="837"/>
      <c r="Q135" s="850">
        <v>4677.5</v>
      </c>
    </row>
    <row r="136" spans="1:17" ht="14.4" customHeight="1" x14ac:dyDescent="0.3">
      <c r="A136" s="831" t="s">
        <v>575</v>
      </c>
      <c r="B136" s="832" t="s">
        <v>3329</v>
      </c>
      <c r="C136" s="832" t="s">
        <v>3234</v>
      </c>
      <c r="D136" s="832" t="s">
        <v>3427</v>
      </c>
      <c r="E136" s="832" t="s">
        <v>3428</v>
      </c>
      <c r="F136" s="849"/>
      <c r="G136" s="849"/>
      <c r="H136" s="849"/>
      <c r="I136" s="849"/>
      <c r="J136" s="849">
        <v>1</v>
      </c>
      <c r="K136" s="849">
        <v>18952.96</v>
      </c>
      <c r="L136" s="849"/>
      <c r="M136" s="849">
        <v>18952.96</v>
      </c>
      <c r="N136" s="849">
        <v>1</v>
      </c>
      <c r="O136" s="849">
        <v>18952.96</v>
      </c>
      <c r="P136" s="837"/>
      <c r="Q136" s="850">
        <v>18952.96</v>
      </c>
    </row>
    <row r="137" spans="1:17" ht="14.4" customHeight="1" x14ac:dyDescent="0.3">
      <c r="A137" s="831" t="s">
        <v>575</v>
      </c>
      <c r="B137" s="832" t="s">
        <v>3329</v>
      </c>
      <c r="C137" s="832" t="s">
        <v>3234</v>
      </c>
      <c r="D137" s="832" t="s">
        <v>3429</v>
      </c>
      <c r="E137" s="832" t="s">
        <v>3430</v>
      </c>
      <c r="F137" s="849"/>
      <c r="G137" s="849"/>
      <c r="H137" s="849"/>
      <c r="I137" s="849"/>
      <c r="J137" s="849">
        <v>4</v>
      </c>
      <c r="K137" s="849">
        <v>3468</v>
      </c>
      <c r="L137" s="849"/>
      <c r="M137" s="849">
        <v>867</v>
      </c>
      <c r="N137" s="849"/>
      <c r="O137" s="849"/>
      <c r="P137" s="837"/>
      <c r="Q137" s="850"/>
    </row>
    <row r="138" spans="1:17" ht="14.4" customHeight="1" x14ac:dyDescent="0.3">
      <c r="A138" s="831" t="s">
        <v>575</v>
      </c>
      <c r="B138" s="832" t="s">
        <v>3329</v>
      </c>
      <c r="C138" s="832" t="s">
        <v>3234</v>
      </c>
      <c r="D138" s="832" t="s">
        <v>3431</v>
      </c>
      <c r="E138" s="832" t="s">
        <v>3432</v>
      </c>
      <c r="F138" s="849"/>
      <c r="G138" s="849"/>
      <c r="H138" s="849"/>
      <c r="I138" s="849"/>
      <c r="J138" s="849">
        <v>1</v>
      </c>
      <c r="K138" s="849">
        <v>1050</v>
      </c>
      <c r="L138" s="849"/>
      <c r="M138" s="849">
        <v>1050</v>
      </c>
      <c r="N138" s="849"/>
      <c r="O138" s="849"/>
      <c r="P138" s="837"/>
      <c r="Q138" s="850"/>
    </row>
    <row r="139" spans="1:17" ht="14.4" customHeight="1" x14ac:dyDescent="0.3">
      <c r="A139" s="831" t="s">
        <v>575</v>
      </c>
      <c r="B139" s="832" t="s">
        <v>3329</v>
      </c>
      <c r="C139" s="832" t="s">
        <v>3234</v>
      </c>
      <c r="D139" s="832" t="s">
        <v>3433</v>
      </c>
      <c r="E139" s="832" t="s">
        <v>3434</v>
      </c>
      <c r="F139" s="849"/>
      <c r="G139" s="849"/>
      <c r="H139" s="849"/>
      <c r="I139" s="849"/>
      <c r="J139" s="849"/>
      <c r="K139" s="849"/>
      <c r="L139" s="849"/>
      <c r="M139" s="849"/>
      <c r="N139" s="849">
        <v>1</v>
      </c>
      <c r="O139" s="849">
        <v>44252</v>
      </c>
      <c r="P139" s="837"/>
      <c r="Q139" s="850">
        <v>44252</v>
      </c>
    </row>
    <row r="140" spans="1:17" ht="14.4" customHeight="1" x14ac:dyDescent="0.3">
      <c r="A140" s="831" t="s">
        <v>575</v>
      </c>
      <c r="B140" s="832" t="s">
        <v>3329</v>
      </c>
      <c r="C140" s="832" t="s">
        <v>3234</v>
      </c>
      <c r="D140" s="832" t="s">
        <v>3435</v>
      </c>
      <c r="E140" s="832" t="s">
        <v>3436</v>
      </c>
      <c r="F140" s="849"/>
      <c r="G140" s="849"/>
      <c r="H140" s="849"/>
      <c r="I140" s="849"/>
      <c r="J140" s="849">
        <v>3</v>
      </c>
      <c r="K140" s="849">
        <v>130299.44</v>
      </c>
      <c r="L140" s="849"/>
      <c r="M140" s="849">
        <v>43433.146666666667</v>
      </c>
      <c r="N140" s="849">
        <v>3</v>
      </c>
      <c r="O140" s="849">
        <v>104700</v>
      </c>
      <c r="P140" s="837"/>
      <c r="Q140" s="850">
        <v>34900</v>
      </c>
    </row>
    <row r="141" spans="1:17" ht="14.4" customHeight="1" x14ac:dyDescent="0.3">
      <c r="A141" s="831" t="s">
        <v>575</v>
      </c>
      <c r="B141" s="832" t="s">
        <v>3329</v>
      </c>
      <c r="C141" s="832" t="s">
        <v>3234</v>
      </c>
      <c r="D141" s="832" t="s">
        <v>3437</v>
      </c>
      <c r="E141" s="832" t="s">
        <v>3438</v>
      </c>
      <c r="F141" s="849"/>
      <c r="G141" s="849"/>
      <c r="H141" s="849"/>
      <c r="I141" s="849"/>
      <c r="J141" s="849">
        <v>1</v>
      </c>
      <c r="K141" s="849">
        <v>2176.36</v>
      </c>
      <c r="L141" s="849"/>
      <c r="M141" s="849">
        <v>2176.36</v>
      </c>
      <c r="N141" s="849"/>
      <c r="O141" s="849"/>
      <c r="P141" s="837"/>
      <c r="Q141" s="850"/>
    </row>
    <row r="142" spans="1:17" ht="14.4" customHeight="1" x14ac:dyDescent="0.3">
      <c r="A142" s="831" t="s">
        <v>575</v>
      </c>
      <c r="B142" s="832" t="s">
        <v>3329</v>
      </c>
      <c r="C142" s="832" t="s">
        <v>3234</v>
      </c>
      <c r="D142" s="832" t="s">
        <v>3439</v>
      </c>
      <c r="E142" s="832" t="s">
        <v>3440</v>
      </c>
      <c r="F142" s="849">
        <v>1</v>
      </c>
      <c r="G142" s="849">
        <v>1838</v>
      </c>
      <c r="H142" s="849">
        <v>1</v>
      </c>
      <c r="I142" s="849">
        <v>1838</v>
      </c>
      <c r="J142" s="849">
        <v>5</v>
      </c>
      <c r="K142" s="849">
        <v>9190</v>
      </c>
      <c r="L142" s="849">
        <v>5</v>
      </c>
      <c r="M142" s="849">
        <v>1838</v>
      </c>
      <c r="N142" s="849">
        <v>3</v>
      </c>
      <c r="O142" s="849">
        <v>5514</v>
      </c>
      <c r="P142" s="837">
        <v>3</v>
      </c>
      <c r="Q142" s="850">
        <v>1838</v>
      </c>
    </row>
    <row r="143" spans="1:17" ht="14.4" customHeight="1" x14ac:dyDescent="0.3">
      <c r="A143" s="831" t="s">
        <v>575</v>
      </c>
      <c r="B143" s="832" t="s">
        <v>3329</v>
      </c>
      <c r="C143" s="832" t="s">
        <v>3234</v>
      </c>
      <c r="D143" s="832" t="s">
        <v>3441</v>
      </c>
      <c r="E143" s="832" t="s">
        <v>3442</v>
      </c>
      <c r="F143" s="849"/>
      <c r="G143" s="849"/>
      <c r="H143" s="849"/>
      <c r="I143" s="849"/>
      <c r="J143" s="849">
        <v>3</v>
      </c>
      <c r="K143" s="849">
        <v>69120.23</v>
      </c>
      <c r="L143" s="849"/>
      <c r="M143" s="849">
        <v>23040.076666666664</v>
      </c>
      <c r="N143" s="849">
        <v>4</v>
      </c>
      <c r="O143" s="849">
        <v>80696.92</v>
      </c>
      <c r="P143" s="837"/>
      <c r="Q143" s="850">
        <v>20174.23</v>
      </c>
    </row>
    <row r="144" spans="1:17" ht="14.4" customHeight="1" x14ac:dyDescent="0.3">
      <c r="A144" s="831" t="s">
        <v>575</v>
      </c>
      <c r="B144" s="832" t="s">
        <v>3329</v>
      </c>
      <c r="C144" s="832" t="s">
        <v>3234</v>
      </c>
      <c r="D144" s="832" t="s">
        <v>3443</v>
      </c>
      <c r="E144" s="832" t="s">
        <v>3444</v>
      </c>
      <c r="F144" s="849">
        <v>1</v>
      </c>
      <c r="G144" s="849">
        <v>23836.36</v>
      </c>
      <c r="H144" s="849">
        <v>1</v>
      </c>
      <c r="I144" s="849">
        <v>23836.36</v>
      </c>
      <c r="J144" s="849"/>
      <c r="K144" s="849"/>
      <c r="L144" s="849"/>
      <c r="M144" s="849"/>
      <c r="N144" s="849"/>
      <c r="O144" s="849"/>
      <c r="P144" s="837"/>
      <c r="Q144" s="850"/>
    </row>
    <row r="145" spans="1:17" ht="14.4" customHeight="1" x14ac:dyDescent="0.3">
      <c r="A145" s="831" t="s">
        <v>575</v>
      </c>
      <c r="B145" s="832" t="s">
        <v>3329</v>
      </c>
      <c r="C145" s="832" t="s">
        <v>3234</v>
      </c>
      <c r="D145" s="832" t="s">
        <v>3445</v>
      </c>
      <c r="E145" s="832" t="s">
        <v>3446</v>
      </c>
      <c r="F145" s="849">
        <v>2</v>
      </c>
      <c r="G145" s="849">
        <v>9899.76</v>
      </c>
      <c r="H145" s="849">
        <v>1</v>
      </c>
      <c r="I145" s="849">
        <v>4949.88</v>
      </c>
      <c r="J145" s="849">
        <v>1</v>
      </c>
      <c r="K145" s="849">
        <v>4949.88</v>
      </c>
      <c r="L145" s="849">
        <v>0.5</v>
      </c>
      <c r="M145" s="849">
        <v>4949.88</v>
      </c>
      <c r="N145" s="849">
        <v>3</v>
      </c>
      <c r="O145" s="849">
        <v>14849.64</v>
      </c>
      <c r="P145" s="837">
        <v>1.5</v>
      </c>
      <c r="Q145" s="850">
        <v>4949.88</v>
      </c>
    </row>
    <row r="146" spans="1:17" ht="14.4" customHeight="1" x14ac:dyDescent="0.3">
      <c r="A146" s="831" t="s">
        <v>575</v>
      </c>
      <c r="B146" s="832" t="s">
        <v>3329</v>
      </c>
      <c r="C146" s="832" t="s">
        <v>3234</v>
      </c>
      <c r="D146" s="832" t="s">
        <v>3447</v>
      </c>
      <c r="E146" s="832" t="s">
        <v>3448</v>
      </c>
      <c r="F146" s="849">
        <v>1</v>
      </c>
      <c r="G146" s="849">
        <v>20441.03</v>
      </c>
      <c r="H146" s="849">
        <v>1</v>
      </c>
      <c r="I146" s="849">
        <v>20441.03</v>
      </c>
      <c r="J146" s="849"/>
      <c r="K146" s="849"/>
      <c r="L146" s="849"/>
      <c r="M146" s="849"/>
      <c r="N146" s="849"/>
      <c r="O146" s="849"/>
      <c r="P146" s="837"/>
      <c r="Q146" s="850"/>
    </row>
    <row r="147" spans="1:17" ht="14.4" customHeight="1" x14ac:dyDescent="0.3">
      <c r="A147" s="831" t="s">
        <v>575</v>
      </c>
      <c r="B147" s="832" t="s">
        <v>3329</v>
      </c>
      <c r="C147" s="832" t="s">
        <v>3234</v>
      </c>
      <c r="D147" s="832" t="s">
        <v>3449</v>
      </c>
      <c r="E147" s="832" t="s">
        <v>3450</v>
      </c>
      <c r="F147" s="849">
        <v>18</v>
      </c>
      <c r="G147" s="849">
        <v>464764.86</v>
      </c>
      <c r="H147" s="849">
        <v>1</v>
      </c>
      <c r="I147" s="849">
        <v>25820.27</v>
      </c>
      <c r="J147" s="849">
        <v>9</v>
      </c>
      <c r="K147" s="849">
        <v>232382.43</v>
      </c>
      <c r="L147" s="849">
        <v>0.5</v>
      </c>
      <c r="M147" s="849">
        <v>25820.27</v>
      </c>
      <c r="N147" s="849">
        <v>15</v>
      </c>
      <c r="O147" s="849">
        <v>129861.87</v>
      </c>
      <c r="P147" s="837">
        <v>0.27941413212694266</v>
      </c>
      <c r="Q147" s="850">
        <v>8657.4580000000005</v>
      </c>
    </row>
    <row r="148" spans="1:17" ht="14.4" customHeight="1" x14ac:dyDescent="0.3">
      <c r="A148" s="831" t="s">
        <v>575</v>
      </c>
      <c r="B148" s="832" t="s">
        <v>3329</v>
      </c>
      <c r="C148" s="832" t="s">
        <v>3234</v>
      </c>
      <c r="D148" s="832" t="s">
        <v>3451</v>
      </c>
      <c r="E148" s="832" t="s">
        <v>3452</v>
      </c>
      <c r="F148" s="849">
        <v>7</v>
      </c>
      <c r="G148" s="849">
        <v>101563.62999999999</v>
      </c>
      <c r="H148" s="849">
        <v>1</v>
      </c>
      <c r="I148" s="849">
        <v>14509.089999999998</v>
      </c>
      <c r="J148" s="849">
        <v>7</v>
      </c>
      <c r="K148" s="849">
        <v>101563.63</v>
      </c>
      <c r="L148" s="849">
        <v>1.0000000000000002</v>
      </c>
      <c r="M148" s="849">
        <v>14509.09</v>
      </c>
      <c r="N148" s="849">
        <v>6</v>
      </c>
      <c r="O148" s="849">
        <v>87054.54</v>
      </c>
      <c r="P148" s="837">
        <v>0.85714285714285721</v>
      </c>
      <c r="Q148" s="850">
        <v>14509.089999999998</v>
      </c>
    </row>
    <row r="149" spans="1:17" ht="14.4" customHeight="1" x14ac:dyDescent="0.3">
      <c r="A149" s="831" t="s">
        <v>575</v>
      </c>
      <c r="B149" s="832" t="s">
        <v>3329</v>
      </c>
      <c r="C149" s="832" t="s">
        <v>3234</v>
      </c>
      <c r="D149" s="832" t="s">
        <v>3453</v>
      </c>
      <c r="E149" s="832" t="s">
        <v>3454</v>
      </c>
      <c r="F149" s="849">
        <v>1</v>
      </c>
      <c r="G149" s="849">
        <v>16336</v>
      </c>
      <c r="H149" s="849">
        <v>1</v>
      </c>
      <c r="I149" s="849">
        <v>16336</v>
      </c>
      <c r="J149" s="849"/>
      <c r="K149" s="849"/>
      <c r="L149" s="849"/>
      <c r="M149" s="849"/>
      <c r="N149" s="849">
        <v>2</v>
      </c>
      <c r="O149" s="849">
        <v>17981.82</v>
      </c>
      <c r="P149" s="837">
        <v>1.100748041136141</v>
      </c>
      <c r="Q149" s="850">
        <v>8990.91</v>
      </c>
    </row>
    <row r="150" spans="1:17" ht="14.4" customHeight="1" x14ac:dyDescent="0.3">
      <c r="A150" s="831" t="s">
        <v>575</v>
      </c>
      <c r="B150" s="832" t="s">
        <v>3329</v>
      </c>
      <c r="C150" s="832" t="s">
        <v>3234</v>
      </c>
      <c r="D150" s="832" t="s">
        <v>3455</v>
      </c>
      <c r="E150" s="832" t="s">
        <v>3456</v>
      </c>
      <c r="F150" s="849">
        <v>47</v>
      </c>
      <c r="G150" s="849">
        <v>61335</v>
      </c>
      <c r="H150" s="849">
        <v>1</v>
      </c>
      <c r="I150" s="849">
        <v>1305</v>
      </c>
      <c r="J150" s="849">
        <v>57</v>
      </c>
      <c r="K150" s="849">
        <v>74385</v>
      </c>
      <c r="L150" s="849">
        <v>1.2127659574468086</v>
      </c>
      <c r="M150" s="849">
        <v>1305</v>
      </c>
      <c r="N150" s="849">
        <v>52</v>
      </c>
      <c r="O150" s="849">
        <v>67860</v>
      </c>
      <c r="P150" s="837">
        <v>1.1063829787234043</v>
      </c>
      <c r="Q150" s="850">
        <v>1305</v>
      </c>
    </row>
    <row r="151" spans="1:17" ht="14.4" customHeight="1" x14ac:dyDescent="0.3">
      <c r="A151" s="831" t="s">
        <v>575</v>
      </c>
      <c r="B151" s="832" t="s">
        <v>3329</v>
      </c>
      <c r="C151" s="832" t="s">
        <v>3234</v>
      </c>
      <c r="D151" s="832" t="s">
        <v>3457</v>
      </c>
      <c r="E151" s="832" t="s">
        <v>3458</v>
      </c>
      <c r="F151" s="849">
        <v>49</v>
      </c>
      <c r="G151" s="849">
        <v>52822</v>
      </c>
      <c r="H151" s="849">
        <v>1</v>
      </c>
      <c r="I151" s="849">
        <v>1078</v>
      </c>
      <c r="J151" s="849">
        <v>60</v>
      </c>
      <c r="K151" s="849">
        <v>64680</v>
      </c>
      <c r="L151" s="849">
        <v>1.2244897959183674</v>
      </c>
      <c r="M151" s="849">
        <v>1078</v>
      </c>
      <c r="N151" s="849">
        <v>55</v>
      </c>
      <c r="O151" s="849">
        <v>59290</v>
      </c>
      <c r="P151" s="837">
        <v>1.1224489795918366</v>
      </c>
      <c r="Q151" s="850">
        <v>1078</v>
      </c>
    </row>
    <row r="152" spans="1:17" ht="14.4" customHeight="1" x14ac:dyDescent="0.3">
      <c r="A152" s="831" t="s">
        <v>575</v>
      </c>
      <c r="B152" s="832" t="s">
        <v>3329</v>
      </c>
      <c r="C152" s="832" t="s">
        <v>3234</v>
      </c>
      <c r="D152" s="832" t="s">
        <v>3459</v>
      </c>
      <c r="E152" s="832" t="s">
        <v>3460</v>
      </c>
      <c r="F152" s="849">
        <v>1</v>
      </c>
      <c r="G152" s="849">
        <v>5672</v>
      </c>
      <c r="H152" s="849">
        <v>1</v>
      </c>
      <c r="I152" s="849">
        <v>5672</v>
      </c>
      <c r="J152" s="849">
        <v>1</v>
      </c>
      <c r="K152" s="849">
        <v>5672</v>
      </c>
      <c r="L152" s="849">
        <v>1</v>
      </c>
      <c r="M152" s="849">
        <v>5672</v>
      </c>
      <c r="N152" s="849">
        <v>2</v>
      </c>
      <c r="O152" s="849">
        <v>11344</v>
      </c>
      <c r="P152" s="837">
        <v>2</v>
      </c>
      <c r="Q152" s="850">
        <v>5672</v>
      </c>
    </row>
    <row r="153" spans="1:17" ht="14.4" customHeight="1" x14ac:dyDescent="0.3">
      <c r="A153" s="831" t="s">
        <v>575</v>
      </c>
      <c r="B153" s="832" t="s">
        <v>3329</v>
      </c>
      <c r="C153" s="832" t="s">
        <v>3234</v>
      </c>
      <c r="D153" s="832" t="s">
        <v>3461</v>
      </c>
      <c r="E153" s="832" t="s">
        <v>3462</v>
      </c>
      <c r="F153" s="849">
        <v>88</v>
      </c>
      <c r="G153" s="849">
        <v>18656</v>
      </c>
      <c r="H153" s="849">
        <v>1</v>
      </c>
      <c r="I153" s="849">
        <v>212</v>
      </c>
      <c r="J153" s="849">
        <v>108</v>
      </c>
      <c r="K153" s="849">
        <v>22896</v>
      </c>
      <c r="L153" s="849">
        <v>1.2272727272727273</v>
      </c>
      <c r="M153" s="849">
        <v>212</v>
      </c>
      <c r="N153" s="849">
        <v>122</v>
      </c>
      <c r="O153" s="849">
        <v>25864</v>
      </c>
      <c r="P153" s="837">
        <v>1.3863636363636365</v>
      </c>
      <c r="Q153" s="850">
        <v>212</v>
      </c>
    </row>
    <row r="154" spans="1:17" ht="14.4" customHeight="1" x14ac:dyDescent="0.3">
      <c r="A154" s="831" t="s">
        <v>575</v>
      </c>
      <c r="B154" s="832" t="s">
        <v>3329</v>
      </c>
      <c r="C154" s="832" t="s">
        <v>3234</v>
      </c>
      <c r="D154" s="832" t="s">
        <v>3463</v>
      </c>
      <c r="E154" s="832" t="s">
        <v>3464</v>
      </c>
      <c r="F154" s="849">
        <v>4</v>
      </c>
      <c r="G154" s="849">
        <v>5520</v>
      </c>
      <c r="H154" s="849">
        <v>1</v>
      </c>
      <c r="I154" s="849">
        <v>1380</v>
      </c>
      <c r="J154" s="849">
        <v>5</v>
      </c>
      <c r="K154" s="849">
        <v>6900</v>
      </c>
      <c r="L154" s="849">
        <v>1.25</v>
      </c>
      <c r="M154" s="849">
        <v>1380</v>
      </c>
      <c r="N154" s="849">
        <v>1</v>
      </c>
      <c r="O154" s="849">
        <v>1380</v>
      </c>
      <c r="P154" s="837">
        <v>0.25</v>
      </c>
      <c r="Q154" s="850">
        <v>1380</v>
      </c>
    </row>
    <row r="155" spans="1:17" ht="14.4" customHeight="1" x14ac:dyDescent="0.3">
      <c r="A155" s="831" t="s">
        <v>575</v>
      </c>
      <c r="B155" s="832" t="s">
        <v>3329</v>
      </c>
      <c r="C155" s="832" t="s">
        <v>3234</v>
      </c>
      <c r="D155" s="832" t="s">
        <v>3465</v>
      </c>
      <c r="E155" s="832" t="s">
        <v>3466</v>
      </c>
      <c r="F155" s="849">
        <v>5</v>
      </c>
      <c r="G155" s="849">
        <v>6560</v>
      </c>
      <c r="H155" s="849">
        <v>1</v>
      </c>
      <c r="I155" s="849">
        <v>1312</v>
      </c>
      <c r="J155" s="849">
        <v>5</v>
      </c>
      <c r="K155" s="849">
        <v>6560</v>
      </c>
      <c r="L155" s="849">
        <v>1</v>
      </c>
      <c r="M155" s="849">
        <v>1312</v>
      </c>
      <c r="N155" s="849">
        <v>1</v>
      </c>
      <c r="O155" s="849">
        <v>1312</v>
      </c>
      <c r="P155" s="837">
        <v>0.2</v>
      </c>
      <c r="Q155" s="850">
        <v>1312</v>
      </c>
    </row>
    <row r="156" spans="1:17" ht="14.4" customHeight="1" x14ac:dyDescent="0.3">
      <c r="A156" s="831" t="s">
        <v>575</v>
      </c>
      <c r="B156" s="832" t="s">
        <v>3329</v>
      </c>
      <c r="C156" s="832" t="s">
        <v>3234</v>
      </c>
      <c r="D156" s="832" t="s">
        <v>3467</v>
      </c>
      <c r="E156" s="832" t="s">
        <v>3468</v>
      </c>
      <c r="F156" s="849">
        <v>2</v>
      </c>
      <c r="G156" s="849">
        <v>3120</v>
      </c>
      <c r="H156" s="849">
        <v>1</v>
      </c>
      <c r="I156" s="849">
        <v>1560</v>
      </c>
      <c r="J156" s="849">
        <v>3</v>
      </c>
      <c r="K156" s="849">
        <v>4680</v>
      </c>
      <c r="L156" s="849">
        <v>1.5</v>
      </c>
      <c r="M156" s="849">
        <v>1560</v>
      </c>
      <c r="N156" s="849"/>
      <c r="O156" s="849"/>
      <c r="P156" s="837"/>
      <c r="Q156" s="850"/>
    </row>
    <row r="157" spans="1:17" ht="14.4" customHeight="1" x14ac:dyDescent="0.3">
      <c r="A157" s="831" t="s">
        <v>575</v>
      </c>
      <c r="B157" s="832" t="s">
        <v>3329</v>
      </c>
      <c r="C157" s="832" t="s">
        <v>3234</v>
      </c>
      <c r="D157" s="832" t="s">
        <v>3469</v>
      </c>
      <c r="E157" s="832" t="s">
        <v>3470</v>
      </c>
      <c r="F157" s="849"/>
      <c r="G157" s="849"/>
      <c r="H157" s="849"/>
      <c r="I157" s="849"/>
      <c r="J157" s="849">
        <v>3</v>
      </c>
      <c r="K157" s="849">
        <v>17426.46</v>
      </c>
      <c r="L157" s="849"/>
      <c r="M157" s="849">
        <v>5808.82</v>
      </c>
      <c r="N157" s="849"/>
      <c r="O157" s="849"/>
      <c r="P157" s="837"/>
      <c r="Q157" s="850"/>
    </row>
    <row r="158" spans="1:17" ht="14.4" customHeight="1" x14ac:dyDescent="0.3">
      <c r="A158" s="831" t="s">
        <v>575</v>
      </c>
      <c r="B158" s="832" t="s">
        <v>3329</v>
      </c>
      <c r="C158" s="832" t="s">
        <v>3234</v>
      </c>
      <c r="D158" s="832" t="s">
        <v>3471</v>
      </c>
      <c r="E158" s="832" t="s">
        <v>3472</v>
      </c>
      <c r="F158" s="849"/>
      <c r="G158" s="849"/>
      <c r="H158" s="849"/>
      <c r="I158" s="849"/>
      <c r="J158" s="849">
        <v>5</v>
      </c>
      <c r="K158" s="849">
        <v>41122.9</v>
      </c>
      <c r="L158" s="849"/>
      <c r="M158" s="849">
        <v>8224.58</v>
      </c>
      <c r="N158" s="849">
        <v>3</v>
      </c>
      <c r="O158" s="849">
        <v>24673.739999999998</v>
      </c>
      <c r="P158" s="837"/>
      <c r="Q158" s="850">
        <v>8224.58</v>
      </c>
    </row>
    <row r="159" spans="1:17" ht="14.4" customHeight="1" x14ac:dyDescent="0.3">
      <c r="A159" s="831" t="s">
        <v>575</v>
      </c>
      <c r="B159" s="832" t="s">
        <v>3329</v>
      </c>
      <c r="C159" s="832" t="s">
        <v>3234</v>
      </c>
      <c r="D159" s="832" t="s">
        <v>3473</v>
      </c>
      <c r="E159" s="832" t="s">
        <v>3474</v>
      </c>
      <c r="F159" s="849">
        <v>3</v>
      </c>
      <c r="G159" s="849">
        <v>27478.14</v>
      </c>
      <c r="H159" s="849">
        <v>1</v>
      </c>
      <c r="I159" s="849">
        <v>9159.3799999999992</v>
      </c>
      <c r="J159" s="849">
        <v>3</v>
      </c>
      <c r="K159" s="849">
        <v>27478.14</v>
      </c>
      <c r="L159" s="849">
        <v>1</v>
      </c>
      <c r="M159" s="849">
        <v>9159.3799999999992</v>
      </c>
      <c r="N159" s="849">
        <v>3</v>
      </c>
      <c r="O159" s="849">
        <v>27478.14</v>
      </c>
      <c r="P159" s="837">
        <v>1</v>
      </c>
      <c r="Q159" s="850">
        <v>9159.3799999999992</v>
      </c>
    </row>
    <row r="160" spans="1:17" ht="14.4" customHeight="1" x14ac:dyDescent="0.3">
      <c r="A160" s="831" t="s">
        <v>575</v>
      </c>
      <c r="B160" s="832" t="s">
        <v>3329</v>
      </c>
      <c r="C160" s="832" t="s">
        <v>3234</v>
      </c>
      <c r="D160" s="832" t="s">
        <v>3475</v>
      </c>
      <c r="E160" s="832" t="s">
        <v>3474</v>
      </c>
      <c r="F160" s="849"/>
      <c r="G160" s="849"/>
      <c r="H160" s="849"/>
      <c r="I160" s="849"/>
      <c r="J160" s="849"/>
      <c r="K160" s="849"/>
      <c r="L160" s="849"/>
      <c r="M160" s="849"/>
      <c r="N160" s="849">
        <v>2</v>
      </c>
      <c r="O160" s="849">
        <v>27532.04</v>
      </c>
      <c r="P160" s="837"/>
      <c r="Q160" s="850">
        <v>13766.02</v>
      </c>
    </row>
    <row r="161" spans="1:17" ht="14.4" customHeight="1" x14ac:dyDescent="0.3">
      <c r="A161" s="831" t="s">
        <v>575</v>
      </c>
      <c r="B161" s="832" t="s">
        <v>3329</v>
      </c>
      <c r="C161" s="832" t="s">
        <v>3234</v>
      </c>
      <c r="D161" s="832" t="s">
        <v>3476</v>
      </c>
      <c r="E161" s="832" t="s">
        <v>3477</v>
      </c>
      <c r="F161" s="849">
        <v>55</v>
      </c>
      <c r="G161" s="849">
        <v>68400.2</v>
      </c>
      <c r="H161" s="849">
        <v>1</v>
      </c>
      <c r="I161" s="849">
        <v>1243.6399999999999</v>
      </c>
      <c r="J161" s="849">
        <v>46</v>
      </c>
      <c r="K161" s="849">
        <v>57207.439999999988</v>
      </c>
      <c r="L161" s="849">
        <v>0.8363636363636362</v>
      </c>
      <c r="M161" s="849">
        <v>1243.6399999999996</v>
      </c>
      <c r="N161" s="849">
        <v>55</v>
      </c>
      <c r="O161" s="849">
        <v>68400.2</v>
      </c>
      <c r="P161" s="837">
        <v>1</v>
      </c>
      <c r="Q161" s="850">
        <v>1243.6399999999999</v>
      </c>
    </row>
    <row r="162" spans="1:17" ht="14.4" customHeight="1" x14ac:dyDescent="0.3">
      <c r="A162" s="831" t="s">
        <v>575</v>
      </c>
      <c r="B162" s="832" t="s">
        <v>3329</v>
      </c>
      <c r="C162" s="832" t="s">
        <v>3234</v>
      </c>
      <c r="D162" s="832" t="s">
        <v>3478</v>
      </c>
      <c r="E162" s="832" t="s">
        <v>3479</v>
      </c>
      <c r="F162" s="849"/>
      <c r="G162" s="849"/>
      <c r="H162" s="849"/>
      <c r="I162" s="849"/>
      <c r="J162" s="849">
        <v>1</v>
      </c>
      <c r="K162" s="849">
        <v>16137.22</v>
      </c>
      <c r="L162" s="849"/>
      <c r="M162" s="849">
        <v>16137.22</v>
      </c>
      <c r="N162" s="849">
        <v>1</v>
      </c>
      <c r="O162" s="849">
        <v>16137.22</v>
      </c>
      <c r="P162" s="837"/>
      <c r="Q162" s="850">
        <v>16137.22</v>
      </c>
    </row>
    <row r="163" spans="1:17" ht="14.4" customHeight="1" x14ac:dyDescent="0.3">
      <c r="A163" s="831" t="s">
        <v>575</v>
      </c>
      <c r="B163" s="832" t="s">
        <v>3329</v>
      </c>
      <c r="C163" s="832" t="s">
        <v>3234</v>
      </c>
      <c r="D163" s="832" t="s">
        <v>3480</v>
      </c>
      <c r="E163" s="832" t="s">
        <v>3481</v>
      </c>
      <c r="F163" s="849">
        <v>8</v>
      </c>
      <c r="G163" s="849">
        <v>13264</v>
      </c>
      <c r="H163" s="849">
        <v>1</v>
      </c>
      <c r="I163" s="849">
        <v>1658</v>
      </c>
      <c r="J163" s="849">
        <v>10</v>
      </c>
      <c r="K163" s="849">
        <v>14432.84</v>
      </c>
      <c r="L163" s="849">
        <v>1.0881212303980701</v>
      </c>
      <c r="M163" s="849">
        <v>1443.2840000000001</v>
      </c>
      <c r="N163" s="849">
        <v>12</v>
      </c>
      <c r="O163" s="849">
        <v>15601.68</v>
      </c>
      <c r="P163" s="837">
        <v>1.1762424607961399</v>
      </c>
      <c r="Q163" s="850">
        <v>1300.1400000000001</v>
      </c>
    </row>
    <row r="164" spans="1:17" ht="14.4" customHeight="1" x14ac:dyDescent="0.3">
      <c r="A164" s="831" t="s">
        <v>575</v>
      </c>
      <c r="B164" s="832" t="s">
        <v>3329</v>
      </c>
      <c r="C164" s="832" t="s">
        <v>3234</v>
      </c>
      <c r="D164" s="832" t="s">
        <v>3482</v>
      </c>
      <c r="E164" s="832" t="s">
        <v>3483</v>
      </c>
      <c r="F164" s="849">
        <v>1</v>
      </c>
      <c r="G164" s="849">
        <v>8449.4699999999993</v>
      </c>
      <c r="H164" s="849">
        <v>1</v>
      </c>
      <c r="I164" s="849">
        <v>8449.4699999999993</v>
      </c>
      <c r="J164" s="849"/>
      <c r="K164" s="849"/>
      <c r="L164" s="849"/>
      <c r="M164" s="849"/>
      <c r="N164" s="849">
        <v>2</v>
      </c>
      <c r="O164" s="849">
        <v>16898.939999999999</v>
      </c>
      <c r="P164" s="837">
        <v>2</v>
      </c>
      <c r="Q164" s="850">
        <v>8449.4699999999993</v>
      </c>
    </row>
    <row r="165" spans="1:17" ht="14.4" customHeight="1" x14ac:dyDescent="0.3">
      <c r="A165" s="831" t="s">
        <v>575</v>
      </c>
      <c r="B165" s="832" t="s">
        <v>3329</v>
      </c>
      <c r="C165" s="832" t="s">
        <v>3234</v>
      </c>
      <c r="D165" s="832" t="s">
        <v>3484</v>
      </c>
      <c r="E165" s="832" t="s">
        <v>3474</v>
      </c>
      <c r="F165" s="849"/>
      <c r="G165" s="849"/>
      <c r="H165" s="849"/>
      <c r="I165" s="849"/>
      <c r="J165" s="849"/>
      <c r="K165" s="849"/>
      <c r="L165" s="849"/>
      <c r="M165" s="849"/>
      <c r="N165" s="849">
        <v>2</v>
      </c>
      <c r="O165" s="849">
        <v>16051.2</v>
      </c>
      <c r="P165" s="837"/>
      <c r="Q165" s="850">
        <v>8025.6</v>
      </c>
    </row>
    <row r="166" spans="1:17" ht="14.4" customHeight="1" x14ac:dyDescent="0.3">
      <c r="A166" s="831" t="s">
        <v>575</v>
      </c>
      <c r="B166" s="832" t="s">
        <v>3329</v>
      </c>
      <c r="C166" s="832" t="s">
        <v>3234</v>
      </c>
      <c r="D166" s="832" t="s">
        <v>3485</v>
      </c>
      <c r="E166" s="832" t="s">
        <v>3486</v>
      </c>
      <c r="F166" s="849">
        <v>35</v>
      </c>
      <c r="G166" s="849">
        <v>39283.300000000003</v>
      </c>
      <c r="H166" s="849">
        <v>1</v>
      </c>
      <c r="I166" s="849">
        <v>1122.3800000000001</v>
      </c>
      <c r="J166" s="849">
        <v>24</v>
      </c>
      <c r="K166" s="849">
        <v>26937.119999999999</v>
      </c>
      <c r="L166" s="849">
        <v>0.68571428571428561</v>
      </c>
      <c r="M166" s="849">
        <v>1122.3799999999999</v>
      </c>
      <c r="N166" s="849">
        <v>84</v>
      </c>
      <c r="O166" s="849">
        <v>94279.92</v>
      </c>
      <c r="P166" s="837">
        <v>2.4</v>
      </c>
      <c r="Q166" s="850">
        <v>1122.3799999999999</v>
      </c>
    </row>
    <row r="167" spans="1:17" ht="14.4" customHeight="1" x14ac:dyDescent="0.3">
      <c r="A167" s="831" t="s">
        <v>575</v>
      </c>
      <c r="B167" s="832" t="s">
        <v>3329</v>
      </c>
      <c r="C167" s="832" t="s">
        <v>3234</v>
      </c>
      <c r="D167" s="832" t="s">
        <v>3487</v>
      </c>
      <c r="E167" s="832" t="s">
        <v>3488</v>
      </c>
      <c r="F167" s="849">
        <v>52</v>
      </c>
      <c r="G167" s="849">
        <v>92955.199999999997</v>
      </c>
      <c r="H167" s="849">
        <v>1</v>
      </c>
      <c r="I167" s="849">
        <v>1787.6</v>
      </c>
      <c r="J167" s="849">
        <v>39</v>
      </c>
      <c r="K167" s="849">
        <v>66730.559999999998</v>
      </c>
      <c r="L167" s="849">
        <v>0.71787872007160436</v>
      </c>
      <c r="M167" s="849">
        <v>1711.04</v>
      </c>
      <c r="N167" s="849">
        <v>24</v>
      </c>
      <c r="O167" s="849">
        <v>40730.879999999997</v>
      </c>
      <c r="P167" s="837">
        <v>0.43817753068144655</v>
      </c>
      <c r="Q167" s="850">
        <v>1697.12</v>
      </c>
    </row>
    <row r="168" spans="1:17" ht="14.4" customHeight="1" x14ac:dyDescent="0.3">
      <c r="A168" s="831" t="s">
        <v>575</v>
      </c>
      <c r="B168" s="832" t="s">
        <v>3329</v>
      </c>
      <c r="C168" s="832" t="s">
        <v>3234</v>
      </c>
      <c r="D168" s="832" t="s">
        <v>3489</v>
      </c>
      <c r="E168" s="832" t="s">
        <v>3490</v>
      </c>
      <c r="F168" s="849">
        <v>14</v>
      </c>
      <c r="G168" s="849">
        <v>900054.4</v>
      </c>
      <c r="H168" s="849">
        <v>1</v>
      </c>
      <c r="I168" s="849">
        <v>64289.599999999999</v>
      </c>
      <c r="J168" s="849">
        <v>21</v>
      </c>
      <c r="K168" s="849">
        <v>1350081.6</v>
      </c>
      <c r="L168" s="849">
        <v>1.5</v>
      </c>
      <c r="M168" s="849">
        <v>64289.600000000006</v>
      </c>
      <c r="N168" s="849">
        <v>12</v>
      </c>
      <c r="O168" s="849">
        <v>668177.6</v>
      </c>
      <c r="P168" s="837">
        <v>0.74237468313026411</v>
      </c>
      <c r="Q168" s="850">
        <v>55681.466666666667</v>
      </c>
    </row>
    <row r="169" spans="1:17" ht="14.4" customHeight="1" x14ac:dyDescent="0.3">
      <c r="A169" s="831" t="s">
        <v>575</v>
      </c>
      <c r="B169" s="832" t="s">
        <v>3329</v>
      </c>
      <c r="C169" s="832" t="s">
        <v>3234</v>
      </c>
      <c r="D169" s="832" t="s">
        <v>3491</v>
      </c>
      <c r="E169" s="832" t="s">
        <v>3492</v>
      </c>
      <c r="F169" s="849">
        <v>3</v>
      </c>
      <c r="G169" s="849">
        <v>211761</v>
      </c>
      <c r="H169" s="849">
        <v>1</v>
      </c>
      <c r="I169" s="849">
        <v>70587</v>
      </c>
      <c r="J169" s="849">
        <v>1</v>
      </c>
      <c r="K169" s="849">
        <v>66744.62</v>
      </c>
      <c r="L169" s="849">
        <v>0.31518844357554032</v>
      </c>
      <c r="M169" s="849">
        <v>66744.62</v>
      </c>
      <c r="N169" s="849">
        <v>1</v>
      </c>
      <c r="O169" s="849">
        <v>66744.62</v>
      </c>
      <c r="P169" s="837">
        <v>0.31518844357554032</v>
      </c>
      <c r="Q169" s="850">
        <v>66744.62</v>
      </c>
    </row>
    <row r="170" spans="1:17" ht="14.4" customHeight="1" x14ac:dyDescent="0.3">
      <c r="A170" s="831" t="s">
        <v>575</v>
      </c>
      <c r="B170" s="832" t="s">
        <v>3329</v>
      </c>
      <c r="C170" s="832" t="s">
        <v>3234</v>
      </c>
      <c r="D170" s="832" t="s">
        <v>3493</v>
      </c>
      <c r="E170" s="832" t="s">
        <v>3494</v>
      </c>
      <c r="F170" s="849">
        <v>2</v>
      </c>
      <c r="G170" s="849">
        <v>160948.29999999999</v>
      </c>
      <c r="H170" s="849">
        <v>1</v>
      </c>
      <c r="I170" s="849">
        <v>80474.149999999994</v>
      </c>
      <c r="J170" s="849">
        <v>2</v>
      </c>
      <c r="K170" s="849">
        <v>160948.29999999999</v>
      </c>
      <c r="L170" s="849">
        <v>1</v>
      </c>
      <c r="M170" s="849">
        <v>80474.149999999994</v>
      </c>
      <c r="N170" s="849">
        <v>1</v>
      </c>
      <c r="O170" s="849">
        <v>58685</v>
      </c>
      <c r="P170" s="837">
        <v>0.36462019170131033</v>
      </c>
      <c r="Q170" s="850">
        <v>58685</v>
      </c>
    </row>
    <row r="171" spans="1:17" ht="14.4" customHeight="1" x14ac:dyDescent="0.3">
      <c r="A171" s="831" t="s">
        <v>575</v>
      </c>
      <c r="B171" s="832" t="s">
        <v>3329</v>
      </c>
      <c r="C171" s="832" t="s">
        <v>3234</v>
      </c>
      <c r="D171" s="832" t="s">
        <v>3495</v>
      </c>
      <c r="E171" s="832" t="s">
        <v>3496</v>
      </c>
      <c r="F171" s="849"/>
      <c r="G171" s="849"/>
      <c r="H171" s="849"/>
      <c r="I171" s="849"/>
      <c r="J171" s="849">
        <v>2</v>
      </c>
      <c r="K171" s="849">
        <v>115014</v>
      </c>
      <c r="L171" s="849"/>
      <c r="M171" s="849">
        <v>57507</v>
      </c>
      <c r="N171" s="849">
        <v>1</v>
      </c>
      <c r="O171" s="849">
        <v>57507</v>
      </c>
      <c r="P171" s="837"/>
      <c r="Q171" s="850">
        <v>57507</v>
      </c>
    </row>
    <row r="172" spans="1:17" ht="14.4" customHeight="1" x14ac:dyDescent="0.3">
      <c r="A172" s="831" t="s">
        <v>575</v>
      </c>
      <c r="B172" s="832" t="s">
        <v>3329</v>
      </c>
      <c r="C172" s="832" t="s">
        <v>3234</v>
      </c>
      <c r="D172" s="832" t="s">
        <v>3497</v>
      </c>
      <c r="E172" s="832" t="s">
        <v>3498</v>
      </c>
      <c r="F172" s="849">
        <v>5</v>
      </c>
      <c r="G172" s="849">
        <v>215760.55</v>
      </c>
      <c r="H172" s="849">
        <v>1</v>
      </c>
      <c r="I172" s="849">
        <v>43152.11</v>
      </c>
      <c r="J172" s="849">
        <v>1</v>
      </c>
      <c r="K172" s="849">
        <v>43152.11</v>
      </c>
      <c r="L172" s="849">
        <v>0.2</v>
      </c>
      <c r="M172" s="849">
        <v>43152.11</v>
      </c>
      <c r="N172" s="849">
        <v>4</v>
      </c>
      <c r="O172" s="849">
        <v>172608.44</v>
      </c>
      <c r="P172" s="837">
        <v>0.8</v>
      </c>
      <c r="Q172" s="850">
        <v>43152.11</v>
      </c>
    </row>
    <row r="173" spans="1:17" ht="14.4" customHeight="1" x14ac:dyDescent="0.3">
      <c r="A173" s="831" t="s">
        <v>575</v>
      </c>
      <c r="B173" s="832" t="s">
        <v>3329</v>
      </c>
      <c r="C173" s="832" t="s">
        <v>3234</v>
      </c>
      <c r="D173" s="832" t="s">
        <v>3499</v>
      </c>
      <c r="E173" s="832" t="s">
        <v>3500</v>
      </c>
      <c r="F173" s="849">
        <v>1</v>
      </c>
      <c r="G173" s="849">
        <v>13690.36</v>
      </c>
      <c r="H173" s="849">
        <v>1</v>
      </c>
      <c r="I173" s="849">
        <v>13690.36</v>
      </c>
      <c r="J173" s="849">
        <v>2</v>
      </c>
      <c r="K173" s="849">
        <v>27380.720000000001</v>
      </c>
      <c r="L173" s="849">
        <v>2</v>
      </c>
      <c r="M173" s="849">
        <v>13690.36</v>
      </c>
      <c r="N173" s="849">
        <v>2</v>
      </c>
      <c r="O173" s="849">
        <v>27380.720000000001</v>
      </c>
      <c r="P173" s="837">
        <v>2</v>
      </c>
      <c r="Q173" s="850">
        <v>13690.36</v>
      </c>
    </row>
    <row r="174" spans="1:17" ht="14.4" customHeight="1" x14ac:dyDescent="0.3">
      <c r="A174" s="831" t="s">
        <v>575</v>
      </c>
      <c r="B174" s="832" t="s">
        <v>3329</v>
      </c>
      <c r="C174" s="832" t="s">
        <v>3234</v>
      </c>
      <c r="D174" s="832" t="s">
        <v>3501</v>
      </c>
      <c r="E174" s="832" t="s">
        <v>3502</v>
      </c>
      <c r="F174" s="849"/>
      <c r="G174" s="849"/>
      <c r="H174" s="849"/>
      <c r="I174" s="849"/>
      <c r="J174" s="849"/>
      <c r="K174" s="849"/>
      <c r="L174" s="849"/>
      <c r="M174" s="849"/>
      <c r="N174" s="849">
        <v>1</v>
      </c>
      <c r="O174" s="849">
        <v>18950</v>
      </c>
      <c r="P174" s="837"/>
      <c r="Q174" s="850">
        <v>18950</v>
      </c>
    </row>
    <row r="175" spans="1:17" ht="14.4" customHeight="1" x14ac:dyDescent="0.3">
      <c r="A175" s="831" t="s">
        <v>575</v>
      </c>
      <c r="B175" s="832" t="s">
        <v>3329</v>
      </c>
      <c r="C175" s="832" t="s">
        <v>3234</v>
      </c>
      <c r="D175" s="832" t="s">
        <v>3503</v>
      </c>
      <c r="E175" s="832" t="s">
        <v>3504</v>
      </c>
      <c r="F175" s="849"/>
      <c r="G175" s="849"/>
      <c r="H175" s="849"/>
      <c r="I175" s="849"/>
      <c r="J175" s="849">
        <v>2</v>
      </c>
      <c r="K175" s="849">
        <v>4974.54</v>
      </c>
      <c r="L175" s="849"/>
      <c r="M175" s="849">
        <v>2487.27</v>
      </c>
      <c r="N175" s="849"/>
      <c r="O175" s="849"/>
      <c r="P175" s="837"/>
      <c r="Q175" s="850"/>
    </row>
    <row r="176" spans="1:17" ht="14.4" customHeight="1" x14ac:dyDescent="0.3">
      <c r="A176" s="831" t="s">
        <v>575</v>
      </c>
      <c r="B176" s="832" t="s">
        <v>3329</v>
      </c>
      <c r="C176" s="832" t="s">
        <v>3234</v>
      </c>
      <c r="D176" s="832" t="s">
        <v>3505</v>
      </c>
      <c r="E176" s="832" t="s">
        <v>3506</v>
      </c>
      <c r="F176" s="849">
        <v>1</v>
      </c>
      <c r="G176" s="849">
        <v>1053.71</v>
      </c>
      <c r="H176" s="849">
        <v>1</v>
      </c>
      <c r="I176" s="849">
        <v>1053.71</v>
      </c>
      <c r="J176" s="849"/>
      <c r="K176" s="849"/>
      <c r="L176" s="849"/>
      <c r="M176" s="849"/>
      <c r="N176" s="849"/>
      <c r="O176" s="849"/>
      <c r="P176" s="837"/>
      <c r="Q176" s="850"/>
    </row>
    <row r="177" spans="1:17" ht="14.4" customHeight="1" x14ac:dyDescent="0.3">
      <c r="A177" s="831" t="s">
        <v>575</v>
      </c>
      <c r="B177" s="832" t="s">
        <v>3329</v>
      </c>
      <c r="C177" s="832" t="s">
        <v>3234</v>
      </c>
      <c r="D177" s="832" t="s">
        <v>3507</v>
      </c>
      <c r="E177" s="832" t="s">
        <v>3508</v>
      </c>
      <c r="F177" s="849">
        <v>1</v>
      </c>
      <c r="G177" s="849">
        <v>1359.71</v>
      </c>
      <c r="H177" s="849">
        <v>1</v>
      </c>
      <c r="I177" s="849">
        <v>1359.71</v>
      </c>
      <c r="J177" s="849"/>
      <c r="K177" s="849"/>
      <c r="L177" s="849"/>
      <c r="M177" s="849"/>
      <c r="N177" s="849"/>
      <c r="O177" s="849"/>
      <c r="P177" s="837"/>
      <c r="Q177" s="850"/>
    </row>
    <row r="178" spans="1:17" ht="14.4" customHeight="1" x14ac:dyDescent="0.3">
      <c r="A178" s="831" t="s">
        <v>575</v>
      </c>
      <c r="B178" s="832" t="s">
        <v>3329</v>
      </c>
      <c r="C178" s="832" t="s">
        <v>3234</v>
      </c>
      <c r="D178" s="832" t="s">
        <v>3509</v>
      </c>
      <c r="E178" s="832" t="s">
        <v>3510</v>
      </c>
      <c r="F178" s="849">
        <v>1</v>
      </c>
      <c r="G178" s="849">
        <v>1331</v>
      </c>
      <c r="H178" s="849">
        <v>1</v>
      </c>
      <c r="I178" s="849">
        <v>1331</v>
      </c>
      <c r="J178" s="849"/>
      <c r="K178" s="849"/>
      <c r="L178" s="849"/>
      <c r="M178" s="849"/>
      <c r="N178" s="849"/>
      <c r="O178" s="849"/>
      <c r="P178" s="837"/>
      <c r="Q178" s="850"/>
    </row>
    <row r="179" spans="1:17" ht="14.4" customHeight="1" x14ac:dyDescent="0.3">
      <c r="A179" s="831" t="s">
        <v>575</v>
      </c>
      <c r="B179" s="832" t="s">
        <v>3329</v>
      </c>
      <c r="C179" s="832" t="s">
        <v>3234</v>
      </c>
      <c r="D179" s="832" t="s">
        <v>3511</v>
      </c>
      <c r="E179" s="832" t="s">
        <v>3512</v>
      </c>
      <c r="F179" s="849">
        <v>2</v>
      </c>
      <c r="G179" s="849">
        <v>35650</v>
      </c>
      <c r="H179" s="849">
        <v>1</v>
      </c>
      <c r="I179" s="849">
        <v>17825</v>
      </c>
      <c r="J179" s="849"/>
      <c r="K179" s="849"/>
      <c r="L179" s="849"/>
      <c r="M179" s="849"/>
      <c r="N179" s="849"/>
      <c r="O179" s="849"/>
      <c r="P179" s="837"/>
      <c r="Q179" s="850"/>
    </row>
    <row r="180" spans="1:17" ht="14.4" customHeight="1" x14ac:dyDescent="0.3">
      <c r="A180" s="831" t="s">
        <v>575</v>
      </c>
      <c r="B180" s="832" t="s">
        <v>3329</v>
      </c>
      <c r="C180" s="832" t="s">
        <v>3234</v>
      </c>
      <c r="D180" s="832" t="s">
        <v>3513</v>
      </c>
      <c r="E180" s="832" t="s">
        <v>3514</v>
      </c>
      <c r="F180" s="849">
        <v>2</v>
      </c>
      <c r="G180" s="849">
        <v>10227.74</v>
      </c>
      <c r="H180" s="849">
        <v>1</v>
      </c>
      <c r="I180" s="849">
        <v>5113.87</v>
      </c>
      <c r="J180" s="849">
        <v>5</v>
      </c>
      <c r="K180" s="849">
        <v>25569.35</v>
      </c>
      <c r="L180" s="849">
        <v>2.5</v>
      </c>
      <c r="M180" s="849">
        <v>5113.87</v>
      </c>
      <c r="N180" s="849">
        <v>3</v>
      </c>
      <c r="O180" s="849">
        <v>15341.61</v>
      </c>
      <c r="P180" s="837">
        <v>1.5</v>
      </c>
      <c r="Q180" s="850">
        <v>5113.87</v>
      </c>
    </row>
    <row r="181" spans="1:17" ht="14.4" customHeight="1" x14ac:dyDescent="0.3">
      <c r="A181" s="831" t="s">
        <v>575</v>
      </c>
      <c r="B181" s="832" t="s">
        <v>3329</v>
      </c>
      <c r="C181" s="832" t="s">
        <v>3234</v>
      </c>
      <c r="D181" s="832" t="s">
        <v>3515</v>
      </c>
      <c r="E181" s="832" t="s">
        <v>3516</v>
      </c>
      <c r="F181" s="849">
        <v>2</v>
      </c>
      <c r="G181" s="849">
        <v>89040</v>
      </c>
      <c r="H181" s="849">
        <v>1</v>
      </c>
      <c r="I181" s="849">
        <v>44520</v>
      </c>
      <c r="J181" s="849">
        <v>2</v>
      </c>
      <c r="K181" s="849">
        <v>89040</v>
      </c>
      <c r="L181" s="849">
        <v>1</v>
      </c>
      <c r="M181" s="849">
        <v>44520</v>
      </c>
      <c r="N181" s="849">
        <v>1</v>
      </c>
      <c r="O181" s="849">
        <v>44520</v>
      </c>
      <c r="P181" s="837">
        <v>0.5</v>
      </c>
      <c r="Q181" s="850">
        <v>44520</v>
      </c>
    </row>
    <row r="182" spans="1:17" ht="14.4" customHeight="1" x14ac:dyDescent="0.3">
      <c r="A182" s="831" t="s">
        <v>575</v>
      </c>
      <c r="B182" s="832" t="s">
        <v>3329</v>
      </c>
      <c r="C182" s="832" t="s">
        <v>3234</v>
      </c>
      <c r="D182" s="832" t="s">
        <v>3517</v>
      </c>
      <c r="E182" s="832" t="s">
        <v>3518</v>
      </c>
      <c r="F182" s="849">
        <v>2</v>
      </c>
      <c r="G182" s="849">
        <v>92236</v>
      </c>
      <c r="H182" s="849">
        <v>1</v>
      </c>
      <c r="I182" s="849">
        <v>46118</v>
      </c>
      <c r="J182" s="849"/>
      <c r="K182" s="849"/>
      <c r="L182" s="849"/>
      <c r="M182" s="849"/>
      <c r="N182" s="849"/>
      <c r="O182" s="849"/>
      <c r="P182" s="837"/>
      <c r="Q182" s="850"/>
    </row>
    <row r="183" spans="1:17" ht="14.4" customHeight="1" x14ac:dyDescent="0.3">
      <c r="A183" s="831" t="s">
        <v>575</v>
      </c>
      <c r="B183" s="832" t="s">
        <v>3329</v>
      </c>
      <c r="C183" s="832" t="s">
        <v>3234</v>
      </c>
      <c r="D183" s="832" t="s">
        <v>3519</v>
      </c>
      <c r="E183" s="832" t="s">
        <v>3520</v>
      </c>
      <c r="F183" s="849"/>
      <c r="G183" s="849"/>
      <c r="H183" s="849"/>
      <c r="I183" s="849"/>
      <c r="J183" s="849"/>
      <c r="K183" s="849"/>
      <c r="L183" s="849"/>
      <c r="M183" s="849"/>
      <c r="N183" s="849">
        <v>3</v>
      </c>
      <c r="O183" s="849">
        <v>122340.69</v>
      </c>
      <c r="P183" s="837"/>
      <c r="Q183" s="850">
        <v>40780.230000000003</v>
      </c>
    </row>
    <row r="184" spans="1:17" ht="14.4" customHeight="1" x14ac:dyDescent="0.3">
      <c r="A184" s="831" t="s">
        <v>575</v>
      </c>
      <c r="B184" s="832" t="s">
        <v>3329</v>
      </c>
      <c r="C184" s="832" t="s">
        <v>3234</v>
      </c>
      <c r="D184" s="832" t="s">
        <v>3521</v>
      </c>
      <c r="E184" s="832" t="s">
        <v>3522</v>
      </c>
      <c r="F184" s="849"/>
      <c r="G184" s="849"/>
      <c r="H184" s="849"/>
      <c r="I184" s="849"/>
      <c r="J184" s="849">
        <v>1</v>
      </c>
      <c r="K184" s="849">
        <v>445500</v>
      </c>
      <c r="L184" s="849"/>
      <c r="M184" s="849">
        <v>445500</v>
      </c>
      <c r="N184" s="849"/>
      <c r="O184" s="849"/>
      <c r="P184" s="837"/>
      <c r="Q184" s="850"/>
    </row>
    <row r="185" spans="1:17" ht="14.4" customHeight="1" x14ac:dyDescent="0.3">
      <c r="A185" s="831" t="s">
        <v>575</v>
      </c>
      <c r="B185" s="832" t="s">
        <v>3329</v>
      </c>
      <c r="C185" s="832" t="s">
        <v>3234</v>
      </c>
      <c r="D185" s="832" t="s">
        <v>3523</v>
      </c>
      <c r="E185" s="832" t="s">
        <v>3524</v>
      </c>
      <c r="F185" s="849">
        <v>24</v>
      </c>
      <c r="G185" s="849">
        <v>635856</v>
      </c>
      <c r="H185" s="849">
        <v>1</v>
      </c>
      <c r="I185" s="849">
        <v>26494</v>
      </c>
      <c r="J185" s="849">
        <v>36</v>
      </c>
      <c r="K185" s="849">
        <v>873580.79999999993</v>
      </c>
      <c r="L185" s="849">
        <v>1.3738657809315316</v>
      </c>
      <c r="M185" s="849">
        <v>24266.133333333331</v>
      </c>
      <c r="N185" s="849">
        <v>58</v>
      </c>
      <c r="O185" s="849">
        <v>1012216</v>
      </c>
      <c r="P185" s="837">
        <v>1.5918950202561586</v>
      </c>
      <c r="Q185" s="850">
        <v>17452</v>
      </c>
    </row>
    <row r="186" spans="1:17" ht="14.4" customHeight="1" x14ac:dyDescent="0.3">
      <c r="A186" s="831" t="s">
        <v>575</v>
      </c>
      <c r="B186" s="832" t="s">
        <v>3329</v>
      </c>
      <c r="C186" s="832" t="s">
        <v>3234</v>
      </c>
      <c r="D186" s="832" t="s">
        <v>3525</v>
      </c>
      <c r="E186" s="832" t="s">
        <v>3526</v>
      </c>
      <c r="F186" s="849">
        <v>1</v>
      </c>
      <c r="G186" s="849">
        <v>2793</v>
      </c>
      <c r="H186" s="849">
        <v>1</v>
      </c>
      <c r="I186" s="849">
        <v>2793</v>
      </c>
      <c r="J186" s="849"/>
      <c r="K186" s="849"/>
      <c r="L186" s="849"/>
      <c r="M186" s="849"/>
      <c r="N186" s="849"/>
      <c r="O186" s="849"/>
      <c r="P186" s="837"/>
      <c r="Q186" s="850"/>
    </row>
    <row r="187" spans="1:17" ht="14.4" customHeight="1" x14ac:dyDescent="0.3">
      <c r="A187" s="831" t="s">
        <v>575</v>
      </c>
      <c r="B187" s="832" t="s">
        <v>3329</v>
      </c>
      <c r="C187" s="832" t="s">
        <v>3234</v>
      </c>
      <c r="D187" s="832" t="s">
        <v>3527</v>
      </c>
      <c r="E187" s="832" t="s">
        <v>3390</v>
      </c>
      <c r="F187" s="849"/>
      <c r="G187" s="849"/>
      <c r="H187" s="849"/>
      <c r="I187" s="849"/>
      <c r="J187" s="849">
        <v>1</v>
      </c>
      <c r="K187" s="849">
        <v>64237.96</v>
      </c>
      <c r="L187" s="849"/>
      <c r="M187" s="849">
        <v>64237.96</v>
      </c>
      <c r="N187" s="849"/>
      <c r="O187" s="849"/>
      <c r="P187" s="837"/>
      <c r="Q187" s="850"/>
    </row>
    <row r="188" spans="1:17" ht="14.4" customHeight="1" x14ac:dyDescent="0.3">
      <c r="A188" s="831" t="s">
        <v>575</v>
      </c>
      <c r="B188" s="832" t="s">
        <v>3329</v>
      </c>
      <c r="C188" s="832" t="s">
        <v>3234</v>
      </c>
      <c r="D188" s="832" t="s">
        <v>3528</v>
      </c>
      <c r="E188" s="832" t="s">
        <v>3529</v>
      </c>
      <c r="F188" s="849"/>
      <c r="G188" s="849"/>
      <c r="H188" s="849"/>
      <c r="I188" s="849"/>
      <c r="J188" s="849"/>
      <c r="K188" s="849"/>
      <c r="L188" s="849"/>
      <c r="M188" s="849"/>
      <c r="N188" s="849">
        <v>2</v>
      </c>
      <c r="O188" s="849">
        <v>106511.54</v>
      </c>
      <c r="P188" s="837"/>
      <c r="Q188" s="850">
        <v>53255.77</v>
      </c>
    </row>
    <row r="189" spans="1:17" ht="14.4" customHeight="1" x14ac:dyDescent="0.3">
      <c r="A189" s="831" t="s">
        <v>575</v>
      </c>
      <c r="B189" s="832" t="s">
        <v>3329</v>
      </c>
      <c r="C189" s="832" t="s">
        <v>3181</v>
      </c>
      <c r="D189" s="832" t="s">
        <v>3530</v>
      </c>
      <c r="E189" s="832" t="s">
        <v>3531</v>
      </c>
      <c r="F189" s="849">
        <v>17</v>
      </c>
      <c r="G189" s="849">
        <v>3332</v>
      </c>
      <c r="H189" s="849">
        <v>1</v>
      </c>
      <c r="I189" s="849">
        <v>196</v>
      </c>
      <c r="J189" s="849">
        <v>17</v>
      </c>
      <c r="K189" s="849">
        <v>3332</v>
      </c>
      <c r="L189" s="849">
        <v>1</v>
      </c>
      <c r="M189" s="849">
        <v>196</v>
      </c>
      <c r="N189" s="849">
        <v>25</v>
      </c>
      <c r="O189" s="849">
        <v>4975</v>
      </c>
      <c r="P189" s="837">
        <v>1.4930972388955581</v>
      </c>
      <c r="Q189" s="850">
        <v>199</v>
      </c>
    </row>
    <row r="190" spans="1:17" ht="14.4" customHeight="1" x14ac:dyDescent="0.3">
      <c r="A190" s="831" t="s">
        <v>575</v>
      </c>
      <c r="B190" s="832" t="s">
        <v>3329</v>
      </c>
      <c r="C190" s="832" t="s">
        <v>3181</v>
      </c>
      <c r="D190" s="832" t="s">
        <v>3532</v>
      </c>
      <c r="E190" s="832" t="s">
        <v>3533</v>
      </c>
      <c r="F190" s="849">
        <v>2</v>
      </c>
      <c r="G190" s="849">
        <v>10296</v>
      </c>
      <c r="H190" s="849">
        <v>1</v>
      </c>
      <c r="I190" s="849">
        <v>5148</v>
      </c>
      <c r="J190" s="849">
        <v>3</v>
      </c>
      <c r="K190" s="849">
        <v>15444</v>
      </c>
      <c r="L190" s="849">
        <v>1.5</v>
      </c>
      <c r="M190" s="849">
        <v>5148</v>
      </c>
      <c r="N190" s="849"/>
      <c r="O190" s="849"/>
      <c r="P190" s="837"/>
      <c r="Q190" s="850"/>
    </row>
    <row r="191" spans="1:17" ht="14.4" customHeight="1" x14ac:dyDescent="0.3">
      <c r="A191" s="831" t="s">
        <v>575</v>
      </c>
      <c r="B191" s="832" t="s">
        <v>3329</v>
      </c>
      <c r="C191" s="832" t="s">
        <v>3181</v>
      </c>
      <c r="D191" s="832" t="s">
        <v>3534</v>
      </c>
      <c r="E191" s="832" t="s">
        <v>3535</v>
      </c>
      <c r="F191" s="849"/>
      <c r="G191" s="849"/>
      <c r="H191" s="849"/>
      <c r="I191" s="849"/>
      <c r="J191" s="849"/>
      <c r="K191" s="849"/>
      <c r="L191" s="849"/>
      <c r="M191" s="849"/>
      <c r="N191" s="849">
        <v>2</v>
      </c>
      <c r="O191" s="849">
        <v>1938</v>
      </c>
      <c r="P191" s="837"/>
      <c r="Q191" s="850">
        <v>969</v>
      </c>
    </row>
    <row r="192" spans="1:17" ht="14.4" customHeight="1" x14ac:dyDescent="0.3">
      <c r="A192" s="831" t="s">
        <v>575</v>
      </c>
      <c r="B192" s="832" t="s">
        <v>3329</v>
      </c>
      <c r="C192" s="832" t="s">
        <v>3181</v>
      </c>
      <c r="D192" s="832" t="s">
        <v>3536</v>
      </c>
      <c r="E192" s="832" t="s">
        <v>3537</v>
      </c>
      <c r="F192" s="849">
        <v>1</v>
      </c>
      <c r="G192" s="849">
        <v>428</v>
      </c>
      <c r="H192" s="849">
        <v>1</v>
      </c>
      <c r="I192" s="849">
        <v>428</v>
      </c>
      <c r="J192" s="849">
        <v>1</v>
      </c>
      <c r="K192" s="849">
        <v>428</v>
      </c>
      <c r="L192" s="849">
        <v>1</v>
      </c>
      <c r="M192" s="849">
        <v>428</v>
      </c>
      <c r="N192" s="849">
        <v>2</v>
      </c>
      <c r="O192" s="849">
        <v>860</v>
      </c>
      <c r="P192" s="837">
        <v>2.0093457943925235</v>
      </c>
      <c r="Q192" s="850">
        <v>430</v>
      </c>
    </row>
    <row r="193" spans="1:17" ht="14.4" customHeight="1" x14ac:dyDescent="0.3">
      <c r="A193" s="831" t="s">
        <v>575</v>
      </c>
      <c r="B193" s="832" t="s">
        <v>3329</v>
      </c>
      <c r="C193" s="832" t="s">
        <v>3181</v>
      </c>
      <c r="D193" s="832" t="s">
        <v>3538</v>
      </c>
      <c r="E193" s="832" t="s">
        <v>3539</v>
      </c>
      <c r="F193" s="849">
        <v>2</v>
      </c>
      <c r="G193" s="849">
        <v>1674</v>
      </c>
      <c r="H193" s="849">
        <v>1</v>
      </c>
      <c r="I193" s="849">
        <v>837</v>
      </c>
      <c r="J193" s="849"/>
      <c r="K193" s="849"/>
      <c r="L193" s="849"/>
      <c r="M193" s="849"/>
      <c r="N193" s="849">
        <v>3</v>
      </c>
      <c r="O193" s="849">
        <v>2531</v>
      </c>
      <c r="P193" s="837">
        <v>1.5119474313022701</v>
      </c>
      <c r="Q193" s="850">
        <v>843.66666666666663</v>
      </c>
    </row>
    <row r="194" spans="1:17" ht="14.4" customHeight="1" x14ac:dyDescent="0.3">
      <c r="A194" s="831" t="s">
        <v>575</v>
      </c>
      <c r="B194" s="832" t="s">
        <v>3329</v>
      </c>
      <c r="C194" s="832" t="s">
        <v>3181</v>
      </c>
      <c r="D194" s="832" t="s">
        <v>3540</v>
      </c>
      <c r="E194" s="832" t="s">
        <v>3541</v>
      </c>
      <c r="F194" s="849">
        <v>0</v>
      </c>
      <c r="G194" s="849">
        <v>0</v>
      </c>
      <c r="H194" s="849"/>
      <c r="I194" s="849"/>
      <c r="J194" s="849">
        <v>0</v>
      </c>
      <c r="K194" s="849">
        <v>0</v>
      </c>
      <c r="L194" s="849"/>
      <c r="M194" s="849"/>
      <c r="N194" s="849">
        <v>0</v>
      </c>
      <c r="O194" s="849">
        <v>0</v>
      </c>
      <c r="P194" s="837"/>
      <c r="Q194" s="850"/>
    </row>
    <row r="195" spans="1:17" ht="14.4" customHeight="1" x14ac:dyDescent="0.3">
      <c r="A195" s="831" t="s">
        <v>575</v>
      </c>
      <c r="B195" s="832" t="s">
        <v>3329</v>
      </c>
      <c r="C195" s="832" t="s">
        <v>3181</v>
      </c>
      <c r="D195" s="832" t="s">
        <v>3542</v>
      </c>
      <c r="E195" s="832" t="s">
        <v>3543</v>
      </c>
      <c r="F195" s="849">
        <v>434</v>
      </c>
      <c r="G195" s="849">
        <v>0</v>
      </c>
      <c r="H195" s="849"/>
      <c r="I195" s="849">
        <v>0</v>
      </c>
      <c r="J195" s="849">
        <v>398</v>
      </c>
      <c r="K195" s="849">
        <v>0</v>
      </c>
      <c r="L195" s="849"/>
      <c r="M195" s="849">
        <v>0</v>
      </c>
      <c r="N195" s="849">
        <v>347</v>
      </c>
      <c r="O195" s="849">
        <v>0</v>
      </c>
      <c r="P195" s="837"/>
      <c r="Q195" s="850">
        <v>0</v>
      </c>
    </row>
    <row r="196" spans="1:17" ht="14.4" customHeight="1" x14ac:dyDescent="0.3">
      <c r="A196" s="831" t="s">
        <v>575</v>
      </c>
      <c r="B196" s="832" t="s">
        <v>3329</v>
      </c>
      <c r="C196" s="832" t="s">
        <v>3181</v>
      </c>
      <c r="D196" s="832" t="s">
        <v>3292</v>
      </c>
      <c r="E196" s="832" t="s">
        <v>3293</v>
      </c>
      <c r="F196" s="849">
        <v>81</v>
      </c>
      <c r="G196" s="849">
        <v>0</v>
      </c>
      <c r="H196" s="849"/>
      <c r="I196" s="849">
        <v>0</v>
      </c>
      <c r="J196" s="849">
        <v>87</v>
      </c>
      <c r="K196" s="849">
        <v>0</v>
      </c>
      <c r="L196" s="849"/>
      <c r="M196" s="849">
        <v>0</v>
      </c>
      <c r="N196" s="849">
        <v>91</v>
      </c>
      <c r="O196" s="849">
        <v>0</v>
      </c>
      <c r="P196" s="837"/>
      <c r="Q196" s="850">
        <v>0</v>
      </c>
    </row>
    <row r="197" spans="1:17" ht="14.4" customHeight="1" x14ac:dyDescent="0.3">
      <c r="A197" s="831" t="s">
        <v>575</v>
      </c>
      <c r="B197" s="832" t="s">
        <v>3329</v>
      </c>
      <c r="C197" s="832" t="s">
        <v>3181</v>
      </c>
      <c r="D197" s="832" t="s">
        <v>3544</v>
      </c>
      <c r="E197" s="832" t="s">
        <v>3545</v>
      </c>
      <c r="F197" s="849"/>
      <c r="G197" s="849"/>
      <c r="H197" s="849"/>
      <c r="I197" s="849"/>
      <c r="J197" s="849">
        <v>1</v>
      </c>
      <c r="K197" s="849">
        <v>0</v>
      </c>
      <c r="L197" s="849"/>
      <c r="M197" s="849">
        <v>0</v>
      </c>
      <c r="N197" s="849">
        <v>3</v>
      </c>
      <c r="O197" s="849">
        <v>0</v>
      </c>
      <c r="P197" s="837"/>
      <c r="Q197" s="850">
        <v>0</v>
      </c>
    </row>
    <row r="198" spans="1:17" ht="14.4" customHeight="1" x14ac:dyDescent="0.3">
      <c r="A198" s="831" t="s">
        <v>575</v>
      </c>
      <c r="B198" s="832" t="s">
        <v>3329</v>
      </c>
      <c r="C198" s="832" t="s">
        <v>3181</v>
      </c>
      <c r="D198" s="832" t="s">
        <v>3546</v>
      </c>
      <c r="E198" s="832" t="s">
        <v>3547</v>
      </c>
      <c r="F198" s="849">
        <v>1</v>
      </c>
      <c r="G198" s="849">
        <v>0</v>
      </c>
      <c r="H198" s="849"/>
      <c r="I198" s="849">
        <v>0</v>
      </c>
      <c r="J198" s="849"/>
      <c r="K198" s="849"/>
      <c r="L198" s="849"/>
      <c r="M198" s="849"/>
      <c r="N198" s="849">
        <v>6</v>
      </c>
      <c r="O198" s="849">
        <v>0</v>
      </c>
      <c r="P198" s="837"/>
      <c r="Q198" s="850">
        <v>0</v>
      </c>
    </row>
    <row r="199" spans="1:17" ht="14.4" customHeight="1" x14ac:dyDescent="0.3">
      <c r="A199" s="831" t="s">
        <v>575</v>
      </c>
      <c r="B199" s="832" t="s">
        <v>3329</v>
      </c>
      <c r="C199" s="832" t="s">
        <v>3181</v>
      </c>
      <c r="D199" s="832" t="s">
        <v>3548</v>
      </c>
      <c r="E199" s="832" t="s">
        <v>3549</v>
      </c>
      <c r="F199" s="849">
        <v>3</v>
      </c>
      <c r="G199" s="849">
        <v>0</v>
      </c>
      <c r="H199" s="849"/>
      <c r="I199" s="849">
        <v>0</v>
      </c>
      <c r="J199" s="849">
        <v>5</v>
      </c>
      <c r="K199" s="849">
        <v>0</v>
      </c>
      <c r="L199" s="849"/>
      <c r="M199" s="849">
        <v>0</v>
      </c>
      <c r="N199" s="849">
        <v>5</v>
      </c>
      <c r="O199" s="849">
        <v>0</v>
      </c>
      <c r="P199" s="837"/>
      <c r="Q199" s="850">
        <v>0</v>
      </c>
    </row>
    <row r="200" spans="1:17" ht="14.4" customHeight="1" x14ac:dyDescent="0.3">
      <c r="A200" s="831" t="s">
        <v>575</v>
      </c>
      <c r="B200" s="832" t="s">
        <v>3329</v>
      </c>
      <c r="C200" s="832" t="s">
        <v>3181</v>
      </c>
      <c r="D200" s="832" t="s">
        <v>3550</v>
      </c>
      <c r="E200" s="832" t="s">
        <v>3551</v>
      </c>
      <c r="F200" s="849">
        <v>1</v>
      </c>
      <c r="G200" s="849">
        <v>0</v>
      </c>
      <c r="H200" s="849"/>
      <c r="I200" s="849">
        <v>0</v>
      </c>
      <c r="J200" s="849"/>
      <c r="K200" s="849"/>
      <c r="L200" s="849"/>
      <c r="M200" s="849"/>
      <c r="N200" s="849">
        <v>3</v>
      </c>
      <c r="O200" s="849">
        <v>0</v>
      </c>
      <c r="P200" s="837"/>
      <c r="Q200" s="850">
        <v>0</v>
      </c>
    </row>
    <row r="201" spans="1:17" ht="14.4" customHeight="1" x14ac:dyDescent="0.3">
      <c r="A201" s="831" t="s">
        <v>575</v>
      </c>
      <c r="B201" s="832" t="s">
        <v>3329</v>
      </c>
      <c r="C201" s="832" t="s">
        <v>3181</v>
      </c>
      <c r="D201" s="832" t="s">
        <v>3552</v>
      </c>
      <c r="E201" s="832" t="s">
        <v>3553</v>
      </c>
      <c r="F201" s="849">
        <v>41</v>
      </c>
      <c r="G201" s="849">
        <v>0</v>
      </c>
      <c r="H201" s="849"/>
      <c r="I201" s="849">
        <v>0</v>
      </c>
      <c r="J201" s="849">
        <v>40</v>
      </c>
      <c r="K201" s="849">
        <v>0</v>
      </c>
      <c r="L201" s="849"/>
      <c r="M201" s="849">
        <v>0</v>
      </c>
      <c r="N201" s="849">
        <v>48</v>
      </c>
      <c r="O201" s="849">
        <v>0</v>
      </c>
      <c r="P201" s="837"/>
      <c r="Q201" s="850">
        <v>0</v>
      </c>
    </row>
    <row r="202" spans="1:17" ht="14.4" customHeight="1" x14ac:dyDescent="0.3">
      <c r="A202" s="831" t="s">
        <v>575</v>
      </c>
      <c r="B202" s="832" t="s">
        <v>3329</v>
      </c>
      <c r="C202" s="832" t="s">
        <v>3181</v>
      </c>
      <c r="D202" s="832" t="s">
        <v>3554</v>
      </c>
      <c r="E202" s="832" t="s">
        <v>3555</v>
      </c>
      <c r="F202" s="849"/>
      <c r="G202" s="849"/>
      <c r="H202" s="849"/>
      <c r="I202" s="849"/>
      <c r="J202" s="849"/>
      <c r="K202" s="849"/>
      <c r="L202" s="849"/>
      <c r="M202" s="849"/>
      <c r="N202" s="849">
        <v>1</v>
      </c>
      <c r="O202" s="849">
        <v>0</v>
      </c>
      <c r="P202" s="837"/>
      <c r="Q202" s="850">
        <v>0</v>
      </c>
    </row>
    <row r="203" spans="1:17" ht="14.4" customHeight="1" x14ac:dyDescent="0.3">
      <c r="A203" s="831" t="s">
        <v>575</v>
      </c>
      <c r="B203" s="832" t="s">
        <v>3329</v>
      </c>
      <c r="C203" s="832" t="s">
        <v>3181</v>
      </c>
      <c r="D203" s="832" t="s">
        <v>3556</v>
      </c>
      <c r="E203" s="832" t="s">
        <v>3557</v>
      </c>
      <c r="F203" s="849">
        <v>6</v>
      </c>
      <c r="G203" s="849">
        <v>0</v>
      </c>
      <c r="H203" s="849"/>
      <c r="I203" s="849">
        <v>0</v>
      </c>
      <c r="J203" s="849">
        <v>3</v>
      </c>
      <c r="K203" s="849">
        <v>0</v>
      </c>
      <c r="L203" s="849"/>
      <c r="M203" s="849">
        <v>0</v>
      </c>
      <c r="N203" s="849">
        <v>5</v>
      </c>
      <c r="O203" s="849">
        <v>0</v>
      </c>
      <c r="P203" s="837"/>
      <c r="Q203" s="850">
        <v>0</v>
      </c>
    </row>
    <row r="204" spans="1:17" ht="14.4" customHeight="1" x14ac:dyDescent="0.3">
      <c r="A204" s="831" t="s">
        <v>575</v>
      </c>
      <c r="B204" s="832" t="s">
        <v>3329</v>
      </c>
      <c r="C204" s="832" t="s">
        <v>3181</v>
      </c>
      <c r="D204" s="832" t="s">
        <v>3558</v>
      </c>
      <c r="E204" s="832" t="s">
        <v>3559</v>
      </c>
      <c r="F204" s="849">
        <v>1</v>
      </c>
      <c r="G204" s="849">
        <v>0</v>
      </c>
      <c r="H204" s="849"/>
      <c r="I204" s="849">
        <v>0</v>
      </c>
      <c r="J204" s="849">
        <v>1</v>
      </c>
      <c r="K204" s="849">
        <v>0</v>
      </c>
      <c r="L204" s="849"/>
      <c r="M204" s="849">
        <v>0</v>
      </c>
      <c r="N204" s="849">
        <v>5</v>
      </c>
      <c r="O204" s="849">
        <v>0</v>
      </c>
      <c r="P204" s="837"/>
      <c r="Q204" s="850">
        <v>0</v>
      </c>
    </row>
    <row r="205" spans="1:17" ht="14.4" customHeight="1" x14ac:dyDescent="0.3">
      <c r="A205" s="831" t="s">
        <v>575</v>
      </c>
      <c r="B205" s="832" t="s">
        <v>3329</v>
      </c>
      <c r="C205" s="832" t="s">
        <v>3181</v>
      </c>
      <c r="D205" s="832" t="s">
        <v>3560</v>
      </c>
      <c r="E205" s="832" t="s">
        <v>3561</v>
      </c>
      <c r="F205" s="849">
        <v>2</v>
      </c>
      <c r="G205" s="849">
        <v>0</v>
      </c>
      <c r="H205" s="849"/>
      <c r="I205" s="849">
        <v>0</v>
      </c>
      <c r="J205" s="849">
        <v>1</v>
      </c>
      <c r="K205" s="849">
        <v>0</v>
      </c>
      <c r="L205" s="849"/>
      <c r="M205" s="849">
        <v>0</v>
      </c>
      <c r="N205" s="849">
        <v>1</v>
      </c>
      <c r="O205" s="849">
        <v>0</v>
      </c>
      <c r="P205" s="837"/>
      <c r="Q205" s="850">
        <v>0</v>
      </c>
    </row>
    <row r="206" spans="1:17" ht="14.4" customHeight="1" x14ac:dyDescent="0.3">
      <c r="A206" s="831" t="s">
        <v>575</v>
      </c>
      <c r="B206" s="832" t="s">
        <v>3329</v>
      </c>
      <c r="C206" s="832" t="s">
        <v>3181</v>
      </c>
      <c r="D206" s="832" t="s">
        <v>3562</v>
      </c>
      <c r="E206" s="832" t="s">
        <v>3563</v>
      </c>
      <c r="F206" s="849">
        <v>53</v>
      </c>
      <c r="G206" s="849">
        <v>0</v>
      </c>
      <c r="H206" s="849"/>
      <c r="I206" s="849">
        <v>0</v>
      </c>
      <c r="J206" s="849">
        <v>65</v>
      </c>
      <c r="K206" s="849">
        <v>0</v>
      </c>
      <c r="L206" s="849"/>
      <c r="M206" s="849">
        <v>0</v>
      </c>
      <c r="N206" s="849">
        <v>60</v>
      </c>
      <c r="O206" s="849">
        <v>0</v>
      </c>
      <c r="P206" s="837"/>
      <c r="Q206" s="850">
        <v>0</v>
      </c>
    </row>
    <row r="207" spans="1:17" ht="14.4" customHeight="1" x14ac:dyDescent="0.3">
      <c r="A207" s="831" t="s">
        <v>575</v>
      </c>
      <c r="B207" s="832" t="s">
        <v>3329</v>
      </c>
      <c r="C207" s="832" t="s">
        <v>3181</v>
      </c>
      <c r="D207" s="832" t="s">
        <v>3564</v>
      </c>
      <c r="E207" s="832" t="s">
        <v>3565</v>
      </c>
      <c r="F207" s="849">
        <v>20</v>
      </c>
      <c r="G207" s="849">
        <v>0</v>
      </c>
      <c r="H207" s="849"/>
      <c r="I207" s="849">
        <v>0</v>
      </c>
      <c r="J207" s="849">
        <v>16</v>
      </c>
      <c r="K207" s="849">
        <v>0</v>
      </c>
      <c r="L207" s="849"/>
      <c r="M207" s="849">
        <v>0</v>
      </c>
      <c r="N207" s="849">
        <v>14</v>
      </c>
      <c r="O207" s="849">
        <v>0</v>
      </c>
      <c r="P207" s="837"/>
      <c r="Q207" s="850">
        <v>0</v>
      </c>
    </row>
    <row r="208" spans="1:17" ht="14.4" customHeight="1" x14ac:dyDescent="0.3">
      <c r="A208" s="831" t="s">
        <v>575</v>
      </c>
      <c r="B208" s="832" t="s">
        <v>3329</v>
      </c>
      <c r="C208" s="832" t="s">
        <v>3181</v>
      </c>
      <c r="D208" s="832" t="s">
        <v>3566</v>
      </c>
      <c r="E208" s="832" t="s">
        <v>3567</v>
      </c>
      <c r="F208" s="849">
        <v>1</v>
      </c>
      <c r="G208" s="849">
        <v>0</v>
      </c>
      <c r="H208" s="849"/>
      <c r="I208" s="849">
        <v>0</v>
      </c>
      <c r="J208" s="849">
        <v>4</v>
      </c>
      <c r="K208" s="849">
        <v>0</v>
      </c>
      <c r="L208" s="849"/>
      <c r="M208" s="849">
        <v>0</v>
      </c>
      <c r="N208" s="849"/>
      <c r="O208" s="849"/>
      <c r="P208" s="837"/>
      <c r="Q208" s="850"/>
    </row>
    <row r="209" spans="1:17" ht="14.4" customHeight="1" x14ac:dyDescent="0.3">
      <c r="A209" s="831" t="s">
        <v>575</v>
      </c>
      <c r="B209" s="832" t="s">
        <v>3329</v>
      </c>
      <c r="C209" s="832" t="s">
        <v>3181</v>
      </c>
      <c r="D209" s="832" t="s">
        <v>3568</v>
      </c>
      <c r="E209" s="832" t="s">
        <v>3569</v>
      </c>
      <c r="F209" s="849">
        <v>2</v>
      </c>
      <c r="G209" s="849">
        <v>0</v>
      </c>
      <c r="H209" s="849"/>
      <c r="I209" s="849">
        <v>0</v>
      </c>
      <c r="J209" s="849">
        <v>2</v>
      </c>
      <c r="K209" s="849">
        <v>0</v>
      </c>
      <c r="L209" s="849"/>
      <c r="M209" s="849">
        <v>0</v>
      </c>
      <c r="N209" s="849"/>
      <c r="O209" s="849"/>
      <c r="P209" s="837"/>
      <c r="Q209" s="850"/>
    </row>
    <row r="210" spans="1:17" ht="14.4" customHeight="1" x14ac:dyDescent="0.3">
      <c r="A210" s="831" t="s">
        <v>575</v>
      </c>
      <c r="B210" s="832" t="s">
        <v>3329</v>
      </c>
      <c r="C210" s="832" t="s">
        <v>3181</v>
      </c>
      <c r="D210" s="832" t="s">
        <v>3570</v>
      </c>
      <c r="E210" s="832" t="s">
        <v>3571</v>
      </c>
      <c r="F210" s="849">
        <v>1</v>
      </c>
      <c r="G210" s="849">
        <v>0</v>
      </c>
      <c r="H210" s="849"/>
      <c r="I210" s="849">
        <v>0</v>
      </c>
      <c r="J210" s="849">
        <v>2</v>
      </c>
      <c r="K210" s="849">
        <v>0</v>
      </c>
      <c r="L210" s="849"/>
      <c r="M210" s="849">
        <v>0</v>
      </c>
      <c r="N210" s="849">
        <v>1</v>
      </c>
      <c r="O210" s="849">
        <v>0</v>
      </c>
      <c r="P210" s="837"/>
      <c r="Q210" s="850">
        <v>0</v>
      </c>
    </row>
    <row r="211" spans="1:17" ht="14.4" customHeight="1" x14ac:dyDescent="0.3">
      <c r="A211" s="831" t="s">
        <v>575</v>
      </c>
      <c r="B211" s="832" t="s">
        <v>3329</v>
      </c>
      <c r="C211" s="832" t="s">
        <v>3181</v>
      </c>
      <c r="D211" s="832" t="s">
        <v>3572</v>
      </c>
      <c r="E211" s="832" t="s">
        <v>3573</v>
      </c>
      <c r="F211" s="849">
        <v>12</v>
      </c>
      <c r="G211" s="849">
        <v>0</v>
      </c>
      <c r="H211" s="849"/>
      <c r="I211" s="849">
        <v>0</v>
      </c>
      <c r="J211" s="849">
        <v>8</v>
      </c>
      <c r="K211" s="849">
        <v>0</v>
      </c>
      <c r="L211" s="849"/>
      <c r="M211" s="849">
        <v>0</v>
      </c>
      <c r="N211" s="849">
        <v>9</v>
      </c>
      <c r="O211" s="849">
        <v>0</v>
      </c>
      <c r="P211" s="837"/>
      <c r="Q211" s="850">
        <v>0</v>
      </c>
    </row>
    <row r="212" spans="1:17" ht="14.4" customHeight="1" x14ac:dyDescent="0.3">
      <c r="A212" s="831" t="s">
        <v>575</v>
      </c>
      <c r="B212" s="832" t="s">
        <v>3329</v>
      </c>
      <c r="C212" s="832" t="s">
        <v>3181</v>
      </c>
      <c r="D212" s="832" t="s">
        <v>3574</v>
      </c>
      <c r="E212" s="832" t="s">
        <v>3575</v>
      </c>
      <c r="F212" s="849">
        <v>1</v>
      </c>
      <c r="G212" s="849">
        <v>0</v>
      </c>
      <c r="H212" s="849"/>
      <c r="I212" s="849">
        <v>0</v>
      </c>
      <c r="J212" s="849"/>
      <c r="K212" s="849"/>
      <c r="L212" s="849"/>
      <c r="M212" s="849"/>
      <c r="N212" s="849">
        <v>1</v>
      </c>
      <c r="O212" s="849">
        <v>0</v>
      </c>
      <c r="P212" s="837"/>
      <c r="Q212" s="850">
        <v>0</v>
      </c>
    </row>
    <row r="213" spans="1:17" ht="14.4" customHeight="1" x14ac:dyDescent="0.3">
      <c r="A213" s="831" t="s">
        <v>575</v>
      </c>
      <c r="B213" s="832" t="s">
        <v>3329</v>
      </c>
      <c r="C213" s="832" t="s">
        <v>3181</v>
      </c>
      <c r="D213" s="832" t="s">
        <v>3576</v>
      </c>
      <c r="E213" s="832" t="s">
        <v>3577</v>
      </c>
      <c r="F213" s="849">
        <v>1</v>
      </c>
      <c r="G213" s="849">
        <v>0</v>
      </c>
      <c r="H213" s="849"/>
      <c r="I213" s="849">
        <v>0</v>
      </c>
      <c r="J213" s="849"/>
      <c r="K213" s="849"/>
      <c r="L213" s="849"/>
      <c r="M213" s="849"/>
      <c r="N213" s="849"/>
      <c r="O213" s="849"/>
      <c r="P213" s="837"/>
      <c r="Q213" s="850"/>
    </row>
    <row r="214" spans="1:17" ht="14.4" customHeight="1" x14ac:dyDescent="0.3">
      <c r="A214" s="831" t="s">
        <v>575</v>
      </c>
      <c r="B214" s="832" t="s">
        <v>3329</v>
      </c>
      <c r="C214" s="832" t="s">
        <v>3181</v>
      </c>
      <c r="D214" s="832" t="s">
        <v>3578</v>
      </c>
      <c r="E214" s="832" t="s">
        <v>3579</v>
      </c>
      <c r="F214" s="849">
        <v>1</v>
      </c>
      <c r="G214" s="849">
        <v>0</v>
      </c>
      <c r="H214" s="849"/>
      <c r="I214" s="849">
        <v>0</v>
      </c>
      <c r="J214" s="849">
        <v>1</v>
      </c>
      <c r="K214" s="849">
        <v>0</v>
      </c>
      <c r="L214" s="849"/>
      <c r="M214" s="849">
        <v>0</v>
      </c>
      <c r="N214" s="849">
        <v>1</v>
      </c>
      <c r="O214" s="849">
        <v>0</v>
      </c>
      <c r="P214" s="837"/>
      <c r="Q214" s="850">
        <v>0</v>
      </c>
    </row>
    <row r="215" spans="1:17" ht="14.4" customHeight="1" x14ac:dyDescent="0.3">
      <c r="A215" s="831" t="s">
        <v>575</v>
      </c>
      <c r="B215" s="832" t="s">
        <v>3329</v>
      </c>
      <c r="C215" s="832" t="s">
        <v>3181</v>
      </c>
      <c r="D215" s="832" t="s">
        <v>3580</v>
      </c>
      <c r="E215" s="832" t="s">
        <v>3581</v>
      </c>
      <c r="F215" s="849">
        <v>2</v>
      </c>
      <c r="G215" s="849">
        <v>0</v>
      </c>
      <c r="H215" s="849"/>
      <c r="I215" s="849">
        <v>0</v>
      </c>
      <c r="J215" s="849">
        <v>1</v>
      </c>
      <c r="K215" s="849">
        <v>0</v>
      </c>
      <c r="L215" s="849"/>
      <c r="M215" s="849">
        <v>0</v>
      </c>
      <c r="N215" s="849"/>
      <c r="O215" s="849"/>
      <c r="P215" s="837"/>
      <c r="Q215" s="850"/>
    </row>
    <row r="216" spans="1:17" ht="14.4" customHeight="1" x14ac:dyDescent="0.3">
      <c r="A216" s="831" t="s">
        <v>575</v>
      </c>
      <c r="B216" s="832" t="s">
        <v>3329</v>
      </c>
      <c r="C216" s="832" t="s">
        <v>3181</v>
      </c>
      <c r="D216" s="832" t="s">
        <v>3582</v>
      </c>
      <c r="E216" s="832" t="s">
        <v>3583</v>
      </c>
      <c r="F216" s="849">
        <v>1</v>
      </c>
      <c r="G216" s="849">
        <v>0</v>
      </c>
      <c r="H216" s="849"/>
      <c r="I216" s="849">
        <v>0</v>
      </c>
      <c r="J216" s="849"/>
      <c r="K216" s="849"/>
      <c r="L216" s="849"/>
      <c r="M216" s="849"/>
      <c r="N216" s="849"/>
      <c r="O216" s="849"/>
      <c r="P216" s="837"/>
      <c r="Q216" s="850"/>
    </row>
    <row r="217" spans="1:17" ht="14.4" customHeight="1" x14ac:dyDescent="0.3">
      <c r="A217" s="831" t="s">
        <v>575</v>
      </c>
      <c r="B217" s="832" t="s">
        <v>3329</v>
      </c>
      <c r="C217" s="832" t="s">
        <v>3181</v>
      </c>
      <c r="D217" s="832" t="s">
        <v>3584</v>
      </c>
      <c r="E217" s="832" t="s">
        <v>3585</v>
      </c>
      <c r="F217" s="849">
        <v>1</v>
      </c>
      <c r="G217" s="849">
        <v>0</v>
      </c>
      <c r="H217" s="849"/>
      <c r="I217" s="849">
        <v>0</v>
      </c>
      <c r="J217" s="849"/>
      <c r="K217" s="849"/>
      <c r="L217" s="849"/>
      <c r="M217" s="849"/>
      <c r="N217" s="849">
        <v>2</v>
      </c>
      <c r="O217" s="849">
        <v>0</v>
      </c>
      <c r="P217" s="837"/>
      <c r="Q217" s="850">
        <v>0</v>
      </c>
    </row>
    <row r="218" spans="1:17" ht="14.4" customHeight="1" x14ac:dyDescent="0.3">
      <c r="A218" s="831" t="s">
        <v>575</v>
      </c>
      <c r="B218" s="832" t="s">
        <v>3329</v>
      </c>
      <c r="C218" s="832" t="s">
        <v>3181</v>
      </c>
      <c r="D218" s="832" t="s">
        <v>3586</v>
      </c>
      <c r="E218" s="832" t="s">
        <v>3587</v>
      </c>
      <c r="F218" s="849"/>
      <c r="G218" s="849"/>
      <c r="H218" s="849"/>
      <c r="I218" s="849"/>
      <c r="J218" s="849">
        <v>2</v>
      </c>
      <c r="K218" s="849">
        <v>0</v>
      </c>
      <c r="L218" s="849"/>
      <c r="M218" s="849">
        <v>0</v>
      </c>
      <c r="N218" s="849"/>
      <c r="O218" s="849"/>
      <c r="P218" s="837"/>
      <c r="Q218" s="850"/>
    </row>
    <row r="219" spans="1:17" ht="14.4" customHeight="1" x14ac:dyDescent="0.3">
      <c r="A219" s="831" t="s">
        <v>575</v>
      </c>
      <c r="B219" s="832" t="s">
        <v>3329</v>
      </c>
      <c r="C219" s="832" t="s">
        <v>3181</v>
      </c>
      <c r="D219" s="832" t="s">
        <v>3588</v>
      </c>
      <c r="E219" s="832" t="s">
        <v>3589</v>
      </c>
      <c r="F219" s="849">
        <v>2</v>
      </c>
      <c r="G219" s="849">
        <v>0</v>
      </c>
      <c r="H219" s="849"/>
      <c r="I219" s="849">
        <v>0</v>
      </c>
      <c r="J219" s="849"/>
      <c r="K219" s="849"/>
      <c r="L219" s="849"/>
      <c r="M219" s="849"/>
      <c r="N219" s="849"/>
      <c r="O219" s="849"/>
      <c r="P219" s="837"/>
      <c r="Q219" s="850"/>
    </row>
    <row r="220" spans="1:17" ht="14.4" customHeight="1" x14ac:dyDescent="0.3">
      <c r="A220" s="831" t="s">
        <v>575</v>
      </c>
      <c r="B220" s="832" t="s">
        <v>3329</v>
      </c>
      <c r="C220" s="832" t="s">
        <v>3181</v>
      </c>
      <c r="D220" s="832" t="s">
        <v>3590</v>
      </c>
      <c r="E220" s="832" t="s">
        <v>3591</v>
      </c>
      <c r="F220" s="849"/>
      <c r="G220" s="849"/>
      <c r="H220" s="849"/>
      <c r="I220" s="849"/>
      <c r="J220" s="849">
        <v>1</v>
      </c>
      <c r="K220" s="849">
        <v>0</v>
      </c>
      <c r="L220" s="849"/>
      <c r="M220" s="849">
        <v>0</v>
      </c>
      <c r="N220" s="849"/>
      <c r="O220" s="849"/>
      <c r="P220" s="837"/>
      <c r="Q220" s="850"/>
    </row>
    <row r="221" spans="1:17" ht="14.4" customHeight="1" x14ac:dyDescent="0.3">
      <c r="A221" s="831" t="s">
        <v>575</v>
      </c>
      <c r="B221" s="832" t="s">
        <v>3329</v>
      </c>
      <c r="C221" s="832" t="s">
        <v>3181</v>
      </c>
      <c r="D221" s="832" t="s">
        <v>3592</v>
      </c>
      <c r="E221" s="832" t="s">
        <v>3593</v>
      </c>
      <c r="F221" s="849">
        <v>1</v>
      </c>
      <c r="G221" s="849">
        <v>0</v>
      </c>
      <c r="H221" s="849"/>
      <c r="I221" s="849">
        <v>0</v>
      </c>
      <c r="J221" s="849"/>
      <c r="K221" s="849"/>
      <c r="L221" s="849"/>
      <c r="M221" s="849"/>
      <c r="N221" s="849"/>
      <c r="O221" s="849"/>
      <c r="P221" s="837"/>
      <c r="Q221" s="850"/>
    </row>
    <row r="222" spans="1:17" ht="14.4" customHeight="1" x14ac:dyDescent="0.3">
      <c r="A222" s="831" t="s">
        <v>575</v>
      </c>
      <c r="B222" s="832" t="s">
        <v>3329</v>
      </c>
      <c r="C222" s="832" t="s">
        <v>3181</v>
      </c>
      <c r="D222" s="832" t="s">
        <v>3594</v>
      </c>
      <c r="E222" s="832" t="s">
        <v>3595</v>
      </c>
      <c r="F222" s="849">
        <v>6</v>
      </c>
      <c r="G222" s="849">
        <v>0</v>
      </c>
      <c r="H222" s="849"/>
      <c r="I222" s="849">
        <v>0</v>
      </c>
      <c r="J222" s="849">
        <v>12</v>
      </c>
      <c r="K222" s="849">
        <v>0</v>
      </c>
      <c r="L222" s="849"/>
      <c r="M222" s="849">
        <v>0</v>
      </c>
      <c r="N222" s="849">
        <v>1</v>
      </c>
      <c r="O222" s="849">
        <v>0</v>
      </c>
      <c r="P222" s="837"/>
      <c r="Q222" s="850">
        <v>0</v>
      </c>
    </row>
    <row r="223" spans="1:17" ht="14.4" customHeight="1" x14ac:dyDescent="0.3">
      <c r="A223" s="831" t="s">
        <v>575</v>
      </c>
      <c r="B223" s="832" t="s">
        <v>3329</v>
      </c>
      <c r="C223" s="832" t="s">
        <v>3181</v>
      </c>
      <c r="D223" s="832" t="s">
        <v>3596</v>
      </c>
      <c r="E223" s="832" t="s">
        <v>3597</v>
      </c>
      <c r="F223" s="849"/>
      <c r="G223" s="849"/>
      <c r="H223" s="849"/>
      <c r="I223" s="849"/>
      <c r="J223" s="849"/>
      <c r="K223" s="849"/>
      <c r="L223" s="849"/>
      <c r="M223" s="849"/>
      <c r="N223" s="849">
        <v>1</v>
      </c>
      <c r="O223" s="849">
        <v>0</v>
      </c>
      <c r="P223" s="837"/>
      <c r="Q223" s="850">
        <v>0</v>
      </c>
    </row>
    <row r="224" spans="1:17" ht="14.4" customHeight="1" x14ac:dyDescent="0.3">
      <c r="A224" s="831" t="s">
        <v>575</v>
      </c>
      <c r="B224" s="832" t="s">
        <v>3329</v>
      </c>
      <c r="C224" s="832" t="s">
        <v>3181</v>
      </c>
      <c r="D224" s="832" t="s">
        <v>3598</v>
      </c>
      <c r="E224" s="832" t="s">
        <v>3599</v>
      </c>
      <c r="F224" s="849"/>
      <c r="G224" s="849"/>
      <c r="H224" s="849"/>
      <c r="I224" s="849"/>
      <c r="J224" s="849">
        <v>1</v>
      </c>
      <c r="K224" s="849">
        <v>0</v>
      </c>
      <c r="L224" s="849"/>
      <c r="M224" s="849">
        <v>0</v>
      </c>
      <c r="N224" s="849"/>
      <c r="O224" s="849"/>
      <c r="P224" s="837"/>
      <c r="Q224" s="850"/>
    </row>
    <row r="225" spans="1:17" ht="14.4" customHeight="1" x14ac:dyDescent="0.3">
      <c r="A225" s="831" t="s">
        <v>575</v>
      </c>
      <c r="B225" s="832" t="s">
        <v>3329</v>
      </c>
      <c r="C225" s="832" t="s">
        <v>3181</v>
      </c>
      <c r="D225" s="832" t="s">
        <v>3298</v>
      </c>
      <c r="E225" s="832" t="s">
        <v>3299</v>
      </c>
      <c r="F225" s="849">
        <v>92</v>
      </c>
      <c r="G225" s="849">
        <v>0</v>
      </c>
      <c r="H225" s="849"/>
      <c r="I225" s="849">
        <v>0</v>
      </c>
      <c r="J225" s="849">
        <v>89</v>
      </c>
      <c r="K225" s="849">
        <v>0</v>
      </c>
      <c r="L225" s="849"/>
      <c r="M225" s="849">
        <v>0</v>
      </c>
      <c r="N225" s="849">
        <v>90</v>
      </c>
      <c r="O225" s="849">
        <v>0</v>
      </c>
      <c r="P225" s="837"/>
      <c r="Q225" s="850">
        <v>0</v>
      </c>
    </row>
    <row r="226" spans="1:17" ht="14.4" customHeight="1" x14ac:dyDescent="0.3">
      <c r="A226" s="831" t="s">
        <v>575</v>
      </c>
      <c r="B226" s="832" t="s">
        <v>3329</v>
      </c>
      <c r="C226" s="832" t="s">
        <v>3181</v>
      </c>
      <c r="D226" s="832" t="s">
        <v>3225</v>
      </c>
      <c r="E226" s="832" t="s">
        <v>3226</v>
      </c>
      <c r="F226" s="849">
        <v>1</v>
      </c>
      <c r="G226" s="849">
        <v>86</v>
      </c>
      <c r="H226" s="849">
        <v>1</v>
      </c>
      <c r="I226" s="849">
        <v>86</v>
      </c>
      <c r="J226" s="849">
        <v>2</v>
      </c>
      <c r="K226" s="849">
        <v>172</v>
      </c>
      <c r="L226" s="849">
        <v>2</v>
      </c>
      <c r="M226" s="849">
        <v>86</v>
      </c>
      <c r="N226" s="849">
        <v>4</v>
      </c>
      <c r="O226" s="849">
        <v>348</v>
      </c>
      <c r="P226" s="837">
        <v>4.0465116279069768</v>
      </c>
      <c r="Q226" s="850">
        <v>87</v>
      </c>
    </row>
    <row r="227" spans="1:17" ht="14.4" customHeight="1" x14ac:dyDescent="0.3">
      <c r="A227" s="831" t="s">
        <v>575</v>
      </c>
      <c r="B227" s="832" t="s">
        <v>3329</v>
      </c>
      <c r="C227" s="832" t="s">
        <v>3181</v>
      </c>
      <c r="D227" s="832" t="s">
        <v>3600</v>
      </c>
      <c r="E227" s="832" t="s">
        <v>3601</v>
      </c>
      <c r="F227" s="849">
        <v>41</v>
      </c>
      <c r="G227" s="849">
        <v>21812</v>
      </c>
      <c r="H227" s="849">
        <v>1</v>
      </c>
      <c r="I227" s="849">
        <v>532</v>
      </c>
      <c r="J227" s="849">
        <v>42</v>
      </c>
      <c r="K227" s="849">
        <v>22424</v>
      </c>
      <c r="L227" s="849">
        <v>1.0280579497524298</v>
      </c>
      <c r="M227" s="849">
        <v>533.90476190476193</v>
      </c>
      <c r="N227" s="849">
        <v>50</v>
      </c>
      <c r="O227" s="849">
        <v>26950</v>
      </c>
      <c r="P227" s="837">
        <v>1.2355584082156612</v>
      </c>
      <c r="Q227" s="850">
        <v>539</v>
      </c>
    </row>
    <row r="228" spans="1:17" ht="14.4" customHeight="1" x14ac:dyDescent="0.3">
      <c r="A228" s="831" t="s">
        <v>575</v>
      </c>
      <c r="B228" s="832" t="s">
        <v>3329</v>
      </c>
      <c r="C228" s="832" t="s">
        <v>3181</v>
      </c>
      <c r="D228" s="832" t="s">
        <v>3602</v>
      </c>
      <c r="E228" s="832" t="s">
        <v>3603</v>
      </c>
      <c r="F228" s="849">
        <v>762</v>
      </c>
      <c r="G228" s="849">
        <v>751869</v>
      </c>
      <c r="H228" s="849">
        <v>1</v>
      </c>
      <c r="I228" s="849">
        <v>986.70472440944877</v>
      </c>
      <c r="J228" s="849">
        <v>752</v>
      </c>
      <c r="K228" s="849">
        <v>753683</v>
      </c>
      <c r="L228" s="849">
        <v>1.0024126543320711</v>
      </c>
      <c r="M228" s="849">
        <v>1002.2380319148937</v>
      </c>
      <c r="N228" s="849">
        <v>771</v>
      </c>
      <c r="O228" s="849">
        <v>779584</v>
      </c>
      <c r="P228" s="837">
        <v>1.0368614745387827</v>
      </c>
      <c r="Q228" s="850">
        <v>1011.1335927367056</v>
      </c>
    </row>
    <row r="229" spans="1:17" ht="14.4" customHeight="1" x14ac:dyDescent="0.3">
      <c r="A229" s="831" t="s">
        <v>575</v>
      </c>
      <c r="B229" s="832" t="s">
        <v>3329</v>
      </c>
      <c r="C229" s="832" t="s">
        <v>3181</v>
      </c>
      <c r="D229" s="832" t="s">
        <v>3604</v>
      </c>
      <c r="E229" s="832" t="s">
        <v>3605</v>
      </c>
      <c r="F229" s="849">
        <v>8</v>
      </c>
      <c r="G229" s="849">
        <v>0</v>
      </c>
      <c r="H229" s="849"/>
      <c r="I229" s="849">
        <v>0</v>
      </c>
      <c r="J229" s="849"/>
      <c r="K229" s="849"/>
      <c r="L229" s="849"/>
      <c r="M229" s="849"/>
      <c r="N229" s="849"/>
      <c r="O229" s="849"/>
      <c r="P229" s="837"/>
      <c r="Q229" s="850"/>
    </row>
    <row r="230" spans="1:17" ht="14.4" customHeight="1" x14ac:dyDescent="0.3">
      <c r="A230" s="831" t="s">
        <v>575</v>
      </c>
      <c r="B230" s="832" t="s">
        <v>3329</v>
      </c>
      <c r="C230" s="832" t="s">
        <v>3181</v>
      </c>
      <c r="D230" s="832" t="s">
        <v>3606</v>
      </c>
      <c r="E230" s="832" t="s">
        <v>3607</v>
      </c>
      <c r="F230" s="849">
        <v>21</v>
      </c>
      <c r="G230" s="849">
        <v>1027950</v>
      </c>
      <c r="H230" s="849">
        <v>1</v>
      </c>
      <c r="I230" s="849">
        <v>48950</v>
      </c>
      <c r="J230" s="849">
        <v>22</v>
      </c>
      <c r="K230" s="849">
        <v>1077626</v>
      </c>
      <c r="L230" s="849">
        <v>1.0483253076511503</v>
      </c>
      <c r="M230" s="849">
        <v>48983</v>
      </c>
      <c r="N230" s="849">
        <v>17</v>
      </c>
      <c r="O230" s="849">
        <v>834535</v>
      </c>
      <c r="P230" s="837">
        <v>0.81184396128216352</v>
      </c>
      <c r="Q230" s="850">
        <v>49090.294117647056</v>
      </c>
    </row>
    <row r="231" spans="1:17" ht="14.4" customHeight="1" x14ac:dyDescent="0.3">
      <c r="A231" s="831" t="s">
        <v>575</v>
      </c>
      <c r="B231" s="832" t="s">
        <v>3329</v>
      </c>
      <c r="C231" s="832" t="s">
        <v>3181</v>
      </c>
      <c r="D231" s="832" t="s">
        <v>3608</v>
      </c>
      <c r="E231" s="832" t="s">
        <v>3609</v>
      </c>
      <c r="F231" s="849">
        <v>2</v>
      </c>
      <c r="G231" s="849">
        <v>3752</v>
      </c>
      <c r="H231" s="849">
        <v>1</v>
      </c>
      <c r="I231" s="849">
        <v>1876</v>
      </c>
      <c r="J231" s="849">
        <v>1</v>
      </c>
      <c r="K231" s="849">
        <v>1878</v>
      </c>
      <c r="L231" s="849">
        <v>0.50053304904051177</v>
      </c>
      <c r="M231" s="849">
        <v>1878</v>
      </c>
      <c r="N231" s="849">
        <v>1</v>
      </c>
      <c r="O231" s="849">
        <v>1887</v>
      </c>
      <c r="P231" s="837">
        <v>0.5029317697228145</v>
      </c>
      <c r="Q231" s="850">
        <v>1887</v>
      </c>
    </row>
    <row r="232" spans="1:17" ht="14.4" customHeight="1" x14ac:dyDescent="0.3">
      <c r="A232" s="831" t="s">
        <v>575</v>
      </c>
      <c r="B232" s="832" t="s">
        <v>3329</v>
      </c>
      <c r="C232" s="832" t="s">
        <v>3181</v>
      </c>
      <c r="D232" s="832" t="s">
        <v>3610</v>
      </c>
      <c r="E232" s="832" t="s">
        <v>3611</v>
      </c>
      <c r="F232" s="849">
        <v>1</v>
      </c>
      <c r="G232" s="849">
        <v>9346</v>
      </c>
      <c r="H232" s="849">
        <v>1</v>
      </c>
      <c r="I232" s="849">
        <v>9346</v>
      </c>
      <c r="J232" s="849"/>
      <c r="K232" s="849"/>
      <c r="L232" s="849"/>
      <c r="M232" s="849"/>
      <c r="N232" s="849">
        <v>3</v>
      </c>
      <c r="O232" s="849">
        <v>28179</v>
      </c>
      <c r="P232" s="837">
        <v>3.0150866680933022</v>
      </c>
      <c r="Q232" s="850">
        <v>9393</v>
      </c>
    </row>
    <row r="233" spans="1:17" ht="14.4" customHeight="1" x14ac:dyDescent="0.3">
      <c r="A233" s="831" t="s">
        <v>575</v>
      </c>
      <c r="B233" s="832" t="s">
        <v>3329</v>
      </c>
      <c r="C233" s="832" t="s">
        <v>3181</v>
      </c>
      <c r="D233" s="832" t="s">
        <v>3612</v>
      </c>
      <c r="E233" s="832" t="s">
        <v>3613</v>
      </c>
      <c r="F233" s="849">
        <v>4</v>
      </c>
      <c r="G233" s="849">
        <v>1780</v>
      </c>
      <c r="H233" s="849">
        <v>1</v>
      </c>
      <c r="I233" s="849">
        <v>445</v>
      </c>
      <c r="J233" s="849">
        <v>7</v>
      </c>
      <c r="K233" s="849">
        <v>3122</v>
      </c>
      <c r="L233" s="849">
        <v>1.7539325842696629</v>
      </c>
      <c r="M233" s="849">
        <v>446</v>
      </c>
      <c r="N233" s="849">
        <v>2</v>
      </c>
      <c r="O233" s="849">
        <v>896</v>
      </c>
      <c r="P233" s="837">
        <v>0.50337078651685396</v>
      </c>
      <c r="Q233" s="850">
        <v>448</v>
      </c>
    </row>
    <row r="234" spans="1:17" ht="14.4" customHeight="1" x14ac:dyDescent="0.3">
      <c r="A234" s="831" t="s">
        <v>575</v>
      </c>
      <c r="B234" s="832" t="s">
        <v>3329</v>
      </c>
      <c r="C234" s="832" t="s">
        <v>3181</v>
      </c>
      <c r="D234" s="832" t="s">
        <v>3319</v>
      </c>
      <c r="E234" s="832" t="s">
        <v>3320</v>
      </c>
      <c r="F234" s="849">
        <v>6</v>
      </c>
      <c r="G234" s="849">
        <v>5190</v>
      </c>
      <c r="H234" s="849">
        <v>1</v>
      </c>
      <c r="I234" s="849">
        <v>865</v>
      </c>
      <c r="J234" s="849">
        <v>12</v>
      </c>
      <c r="K234" s="849">
        <v>10392</v>
      </c>
      <c r="L234" s="849">
        <v>2.0023121387283238</v>
      </c>
      <c r="M234" s="849">
        <v>866</v>
      </c>
      <c r="N234" s="849">
        <v>1</v>
      </c>
      <c r="O234" s="849">
        <v>871</v>
      </c>
      <c r="P234" s="837">
        <v>0.16782273603082851</v>
      </c>
      <c r="Q234" s="850">
        <v>871</v>
      </c>
    </row>
    <row r="235" spans="1:17" ht="14.4" customHeight="1" x14ac:dyDescent="0.3">
      <c r="A235" s="831" t="s">
        <v>575</v>
      </c>
      <c r="B235" s="832" t="s">
        <v>3329</v>
      </c>
      <c r="C235" s="832" t="s">
        <v>3181</v>
      </c>
      <c r="D235" s="832" t="s">
        <v>3614</v>
      </c>
      <c r="E235" s="832" t="s">
        <v>3615</v>
      </c>
      <c r="F235" s="849">
        <v>2</v>
      </c>
      <c r="G235" s="849">
        <v>0</v>
      </c>
      <c r="H235" s="849"/>
      <c r="I235" s="849">
        <v>0</v>
      </c>
      <c r="J235" s="849">
        <v>5</v>
      </c>
      <c r="K235" s="849">
        <v>0</v>
      </c>
      <c r="L235" s="849"/>
      <c r="M235" s="849">
        <v>0</v>
      </c>
      <c r="N235" s="849">
        <v>5</v>
      </c>
      <c r="O235" s="849">
        <v>0</v>
      </c>
      <c r="P235" s="837"/>
      <c r="Q235" s="850">
        <v>0</v>
      </c>
    </row>
    <row r="236" spans="1:17" ht="14.4" customHeight="1" x14ac:dyDescent="0.3">
      <c r="A236" s="831" t="s">
        <v>575</v>
      </c>
      <c r="B236" s="832" t="s">
        <v>3329</v>
      </c>
      <c r="C236" s="832" t="s">
        <v>3181</v>
      </c>
      <c r="D236" s="832" t="s">
        <v>3616</v>
      </c>
      <c r="E236" s="832" t="s">
        <v>3617</v>
      </c>
      <c r="F236" s="849">
        <v>83</v>
      </c>
      <c r="G236" s="849">
        <v>0</v>
      </c>
      <c r="H236" s="849"/>
      <c r="I236" s="849">
        <v>0</v>
      </c>
      <c r="J236" s="849">
        <v>84</v>
      </c>
      <c r="K236" s="849">
        <v>0</v>
      </c>
      <c r="L236" s="849"/>
      <c r="M236" s="849">
        <v>0</v>
      </c>
      <c r="N236" s="849">
        <v>81</v>
      </c>
      <c r="O236" s="849">
        <v>0</v>
      </c>
      <c r="P236" s="837"/>
      <c r="Q236" s="850">
        <v>0</v>
      </c>
    </row>
    <row r="237" spans="1:17" ht="14.4" customHeight="1" x14ac:dyDescent="0.3">
      <c r="A237" s="831" t="s">
        <v>575</v>
      </c>
      <c r="B237" s="832" t="s">
        <v>3329</v>
      </c>
      <c r="C237" s="832" t="s">
        <v>3181</v>
      </c>
      <c r="D237" s="832" t="s">
        <v>3618</v>
      </c>
      <c r="E237" s="832" t="s">
        <v>3619</v>
      </c>
      <c r="F237" s="849">
        <v>66</v>
      </c>
      <c r="G237" s="849">
        <v>2553804</v>
      </c>
      <c r="H237" s="849">
        <v>1</v>
      </c>
      <c r="I237" s="849">
        <v>38694</v>
      </c>
      <c r="J237" s="849">
        <v>64</v>
      </c>
      <c r="K237" s="849">
        <v>2478214</v>
      </c>
      <c r="L237" s="849">
        <v>0.97040101746257734</v>
      </c>
      <c r="M237" s="849">
        <v>38722.09375</v>
      </c>
      <c r="N237" s="849">
        <v>70</v>
      </c>
      <c r="O237" s="849">
        <v>2717400</v>
      </c>
      <c r="P237" s="837">
        <v>1.0640597320702763</v>
      </c>
      <c r="Q237" s="850">
        <v>38820</v>
      </c>
    </row>
    <row r="238" spans="1:17" ht="14.4" customHeight="1" x14ac:dyDescent="0.3">
      <c r="A238" s="831" t="s">
        <v>575</v>
      </c>
      <c r="B238" s="832" t="s">
        <v>3329</v>
      </c>
      <c r="C238" s="832" t="s">
        <v>3181</v>
      </c>
      <c r="D238" s="832" t="s">
        <v>3304</v>
      </c>
      <c r="E238" s="832" t="s">
        <v>3305</v>
      </c>
      <c r="F238" s="849">
        <v>40</v>
      </c>
      <c r="G238" s="849">
        <v>0</v>
      </c>
      <c r="H238" s="849"/>
      <c r="I238" s="849">
        <v>0</v>
      </c>
      <c r="J238" s="849">
        <v>25</v>
      </c>
      <c r="K238" s="849">
        <v>0</v>
      </c>
      <c r="L238" s="849"/>
      <c r="M238" s="849">
        <v>0</v>
      </c>
      <c r="N238" s="849">
        <v>34</v>
      </c>
      <c r="O238" s="849">
        <v>0</v>
      </c>
      <c r="P238" s="837"/>
      <c r="Q238" s="850">
        <v>0</v>
      </c>
    </row>
    <row r="239" spans="1:17" ht="14.4" customHeight="1" x14ac:dyDescent="0.3">
      <c r="A239" s="831" t="s">
        <v>575</v>
      </c>
      <c r="B239" s="832" t="s">
        <v>3329</v>
      </c>
      <c r="C239" s="832" t="s">
        <v>3181</v>
      </c>
      <c r="D239" s="832" t="s">
        <v>3620</v>
      </c>
      <c r="E239" s="832" t="s">
        <v>3621</v>
      </c>
      <c r="F239" s="849"/>
      <c r="G239" s="849"/>
      <c r="H239" s="849"/>
      <c r="I239" s="849"/>
      <c r="J239" s="849">
        <v>1</v>
      </c>
      <c r="K239" s="849">
        <v>0</v>
      </c>
      <c r="L239" s="849"/>
      <c r="M239" s="849">
        <v>0</v>
      </c>
      <c r="N239" s="849"/>
      <c r="O239" s="849"/>
      <c r="P239" s="837"/>
      <c r="Q239" s="850"/>
    </row>
    <row r="240" spans="1:17" ht="14.4" customHeight="1" x14ac:dyDescent="0.3">
      <c r="A240" s="831" t="s">
        <v>575</v>
      </c>
      <c r="B240" s="832" t="s">
        <v>3329</v>
      </c>
      <c r="C240" s="832" t="s">
        <v>3181</v>
      </c>
      <c r="D240" s="832" t="s">
        <v>3231</v>
      </c>
      <c r="E240" s="832" t="s">
        <v>3232</v>
      </c>
      <c r="F240" s="849">
        <v>83</v>
      </c>
      <c r="G240" s="849">
        <v>30959</v>
      </c>
      <c r="H240" s="849">
        <v>1</v>
      </c>
      <c r="I240" s="849">
        <v>373</v>
      </c>
      <c r="J240" s="849">
        <v>93</v>
      </c>
      <c r="K240" s="849">
        <v>34782</v>
      </c>
      <c r="L240" s="849">
        <v>1.1234859007073872</v>
      </c>
      <c r="M240" s="849">
        <v>374</v>
      </c>
      <c r="N240" s="849">
        <v>93</v>
      </c>
      <c r="O240" s="849">
        <v>34968</v>
      </c>
      <c r="P240" s="837">
        <v>1.1294938467004749</v>
      </c>
      <c r="Q240" s="850">
        <v>376</v>
      </c>
    </row>
    <row r="241" spans="1:17" ht="14.4" customHeight="1" x14ac:dyDescent="0.3">
      <c r="A241" s="831" t="s">
        <v>575</v>
      </c>
      <c r="B241" s="832" t="s">
        <v>3329</v>
      </c>
      <c r="C241" s="832" t="s">
        <v>3181</v>
      </c>
      <c r="D241" s="832" t="s">
        <v>3622</v>
      </c>
      <c r="E241" s="832" t="s">
        <v>3623</v>
      </c>
      <c r="F241" s="849">
        <v>55</v>
      </c>
      <c r="G241" s="849">
        <v>0</v>
      </c>
      <c r="H241" s="849"/>
      <c r="I241" s="849">
        <v>0</v>
      </c>
      <c r="J241" s="849">
        <v>69</v>
      </c>
      <c r="K241" s="849">
        <v>0</v>
      </c>
      <c r="L241" s="849"/>
      <c r="M241" s="849">
        <v>0</v>
      </c>
      <c r="N241" s="849">
        <v>66</v>
      </c>
      <c r="O241" s="849">
        <v>0</v>
      </c>
      <c r="P241" s="837"/>
      <c r="Q241" s="850">
        <v>0</v>
      </c>
    </row>
    <row r="242" spans="1:17" ht="14.4" customHeight="1" x14ac:dyDescent="0.3">
      <c r="A242" s="831" t="s">
        <v>575</v>
      </c>
      <c r="B242" s="832" t="s">
        <v>3329</v>
      </c>
      <c r="C242" s="832" t="s">
        <v>3181</v>
      </c>
      <c r="D242" s="832" t="s">
        <v>3306</v>
      </c>
      <c r="E242" s="832" t="s">
        <v>3307</v>
      </c>
      <c r="F242" s="849">
        <v>9</v>
      </c>
      <c r="G242" s="849">
        <v>0</v>
      </c>
      <c r="H242" s="849"/>
      <c r="I242" s="849">
        <v>0</v>
      </c>
      <c r="J242" s="849">
        <v>5</v>
      </c>
      <c r="K242" s="849">
        <v>0</v>
      </c>
      <c r="L242" s="849"/>
      <c r="M242" s="849">
        <v>0</v>
      </c>
      <c r="N242" s="849">
        <v>14</v>
      </c>
      <c r="O242" s="849">
        <v>0</v>
      </c>
      <c r="P242" s="837"/>
      <c r="Q242" s="850">
        <v>0</v>
      </c>
    </row>
    <row r="243" spans="1:17" ht="14.4" customHeight="1" x14ac:dyDescent="0.3">
      <c r="A243" s="831" t="s">
        <v>575</v>
      </c>
      <c r="B243" s="832" t="s">
        <v>3329</v>
      </c>
      <c r="C243" s="832" t="s">
        <v>3181</v>
      </c>
      <c r="D243" s="832" t="s">
        <v>3624</v>
      </c>
      <c r="E243" s="832" t="s">
        <v>3625</v>
      </c>
      <c r="F243" s="849">
        <v>1</v>
      </c>
      <c r="G243" s="849">
        <v>0</v>
      </c>
      <c r="H243" s="849"/>
      <c r="I243" s="849">
        <v>0</v>
      </c>
      <c r="J243" s="849">
        <v>5</v>
      </c>
      <c r="K243" s="849">
        <v>0</v>
      </c>
      <c r="L243" s="849"/>
      <c r="M243" s="849">
        <v>0</v>
      </c>
      <c r="N243" s="849">
        <v>10</v>
      </c>
      <c r="O243" s="849">
        <v>0</v>
      </c>
      <c r="P243" s="837"/>
      <c r="Q243" s="850">
        <v>0</v>
      </c>
    </row>
    <row r="244" spans="1:17" ht="14.4" customHeight="1" x14ac:dyDescent="0.3">
      <c r="A244" s="831" t="s">
        <v>575</v>
      </c>
      <c r="B244" s="832" t="s">
        <v>3329</v>
      </c>
      <c r="C244" s="832" t="s">
        <v>3181</v>
      </c>
      <c r="D244" s="832" t="s">
        <v>3626</v>
      </c>
      <c r="E244" s="832" t="s">
        <v>3627</v>
      </c>
      <c r="F244" s="849">
        <v>16</v>
      </c>
      <c r="G244" s="849">
        <v>0</v>
      </c>
      <c r="H244" s="849"/>
      <c r="I244" s="849">
        <v>0</v>
      </c>
      <c r="J244" s="849">
        <v>24</v>
      </c>
      <c r="K244" s="849">
        <v>0</v>
      </c>
      <c r="L244" s="849"/>
      <c r="M244" s="849">
        <v>0</v>
      </c>
      <c r="N244" s="849">
        <v>18</v>
      </c>
      <c r="O244" s="849">
        <v>0</v>
      </c>
      <c r="P244" s="837"/>
      <c r="Q244" s="850">
        <v>0</v>
      </c>
    </row>
    <row r="245" spans="1:17" ht="14.4" customHeight="1" x14ac:dyDescent="0.3">
      <c r="A245" s="831" t="s">
        <v>575</v>
      </c>
      <c r="B245" s="832" t="s">
        <v>3329</v>
      </c>
      <c r="C245" s="832" t="s">
        <v>3181</v>
      </c>
      <c r="D245" s="832" t="s">
        <v>3628</v>
      </c>
      <c r="E245" s="832" t="s">
        <v>3629</v>
      </c>
      <c r="F245" s="849">
        <v>2</v>
      </c>
      <c r="G245" s="849">
        <v>13914</v>
      </c>
      <c r="H245" s="849">
        <v>1</v>
      </c>
      <c r="I245" s="849">
        <v>6957</v>
      </c>
      <c r="J245" s="849">
        <v>3</v>
      </c>
      <c r="K245" s="849">
        <v>20892</v>
      </c>
      <c r="L245" s="849">
        <v>1.5015092712376024</v>
      </c>
      <c r="M245" s="849">
        <v>6964</v>
      </c>
      <c r="N245" s="849">
        <v>6</v>
      </c>
      <c r="O245" s="849">
        <v>41934</v>
      </c>
      <c r="P245" s="837">
        <v>3.013799051315222</v>
      </c>
      <c r="Q245" s="850">
        <v>6989</v>
      </c>
    </row>
    <row r="246" spans="1:17" ht="14.4" customHeight="1" x14ac:dyDescent="0.3">
      <c r="A246" s="831" t="s">
        <v>575</v>
      </c>
      <c r="B246" s="832" t="s">
        <v>3329</v>
      </c>
      <c r="C246" s="832" t="s">
        <v>3181</v>
      </c>
      <c r="D246" s="832" t="s">
        <v>3630</v>
      </c>
      <c r="E246" s="832" t="s">
        <v>3631</v>
      </c>
      <c r="F246" s="849">
        <v>1</v>
      </c>
      <c r="G246" s="849">
        <v>0</v>
      </c>
      <c r="H246" s="849"/>
      <c r="I246" s="849">
        <v>0</v>
      </c>
      <c r="J246" s="849">
        <v>1</v>
      </c>
      <c r="K246" s="849">
        <v>0</v>
      </c>
      <c r="L246" s="849"/>
      <c r="M246" s="849">
        <v>0</v>
      </c>
      <c r="N246" s="849"/>
      <c r="O246" s="849"/>
      <c r="P246" s="837"/>
      <c r="Q246" s="850"/>
    </row>
    <row r="247" spans="1:17" ht="14.4" customHeight="1" x14ac:dyDescent="0.3">
      <c r="A247" s="831" t="s">
        <v>575</v>
      </c>
      <c r="B247" s="832" t="s">
        <v>3329</v>
      </c>
      <c r="C247" s="832" t="s">
        <v>3181</v>
      </c>
      <c r="D247" s="832" t="s">
        <v>3262</v>
      </c>
      <c r="E247" s="832" t="s">
        <v>3263</v>
      </c>
      <c r="F247" s="849">
        <v>103</v>
      </c>
      <c r="G247" s="849">
        <v>25853</v>
      </c>
      <c r="H247" s="849">
        <v>1</v>
      </c>
      <c r="I247" s="849">
        <v>251</v>
      </c>
      <c r="J247" s="849">
        <v>120</v>
      </c>
      <c r="K247" s="849">
        <v>30240</v>
      </c>
      <c r="L247" s="849">
        <v>1.1696901713534213</v>
      </c>
      <c r="M247" s="849">
        <v>252</v>
      </c>
      <c r="N247" s="849">
        <v>112</v>
      </c>
      <c r="O247" s="849">
        <v>28446</v>
      </c>
      <c r="P247" s="837">
        <v>1.1002978377751131</v>
      </c>
      <c r="Q247" s="850">
        <v>253.98214285714286</v>
      </c>
    </row>
    <row r="248" spans="1:17" ht="14.4" customHeight="1" x14ac:dyDescent="0.3">
      <c r="A248" s="831" t="s">
        <v>575</v>
      </c>
      <c r="B248" s="832" t="s">
        <v>3329</v>
      </c>
      <c r="C248" s="832" t="s">
        <v>3181</v>
      </c>
      <c r="D248" s="832" t="s">
        <v>3632</v>
      </c>
      <c r="E248" s="832" t="s">
        <v>3633</v>
      </c>
      <c r="F248" s="849">
        <v>5</v>
      </c>
      <c r="G248" s="849">
        <v>65385</v>
      </c>
      <c r="H248" s="849">
        <v>1</v>
      </c>
      <c r="I248" s="849">
        <v>13077</v>
      </c>
      <c r="J248" s="849">
        <v>2</v>
      </c>
      <c r="K248" s="849">
        <v>26178</v>
      </c>
      <c r="L248" s="849">
        <v>0.40036705666437256</v>
      </c>
      <c r="M248" s="849">
        <v>13089</v>
      </c>
      <c r="N248" s="849">
        <v>2</v>
      </c>
      <c r="O248" s="849">
        <v>26256</v>
      </c>
      <c r="P248" s="837">
        <v>0.4015599908235834</v>
      </c>
      <c r="Q248" s="850">
        <v>13128</v>
      </c>
    </row>
    <row r="249" spans="1:17" ht="14.4" customHeight="1" x14ac:dyDescent="0.3">
      <c r="A249" s="831" t="s">
        <v>575</v>
      </c>
      <c r="B249" s="832" t="s">
        <v>3329</v>
      </c>
      <c r="C249" s="832" t="s">
        <v>3181</v>
      </c>
      <c r="D249" s="832" t="s">
        <v>3634</v>
      </c>
      <c r="E249" s="832" t="s">
        <v>3635</v>
      </c>
      <c r="F249" s="849">
        <v>1</v>
      </c>
      <c r="G249" s="849">
        <v>4427</v>
      </c>
      <c r="H249" s="849">
        <v>1</v>
      </c>
      <c r="I249" s="849">
        <v>4427</v>
      </c>
      <c r="J249" s="849">
        <v>2</v>
      </c>
      <c r="K249" s="849">
        <v>8859</v>
      </c>
      <c r="L249" s="849">
        <v>2.0011294330246217</v>
      </c>
      <c r="M249" s="849">
        <v>4429.5</v>
      </c>
      <c r="N249" s="849"/>
      <c r="O249" s="849"/>
      <c r="P249" s="837"/>
      <c r="Q249" s="850"/>
    </row>
    <row r="250" spans="1:17" ht="14.4" customHeight="1" x14ac:dyDescent="0.3">
      <c r="A250" s="831" t="s">
        <v>575</v>
      </c>
      <c r="B250" s="832" t="s">
        <v>3329</v>
      </c>
      <c r="C250" s="832" t="s">
        <v>3181</v>
      </c>
      <c r="D250" s="832" t="s">
        <v>3636</v>
      </c>
      <c r="E250" s="832" t="s">
        <v>3637</v>
      </c>
      <c r="F250" s="849">
        <v>1</v>
      </c>
      <c r="G250" s="849">
        <v>0</v>
      </c>
      <c r="H250" s="849"/>
      <c r="I250" s="849">
        <v>0</v>
      </c>
      <c r="J250" s="849">
        <v>2</v>
      </c>
      <c r="K250" s="849">
        <v>0</v>
      </c>
      <c r="L250" s="849"/>
      <c r="M250" s="849">
        <v>0</v>
      </c>
      <c r="N250" s="849">
        <v>4</v>
      </c>
      <c r="O250" s="849">
        <v>0</v>
      </c>
      <c r="P250" s="837"/>
      <c r="Q250" s="850">
        <v>0</v>
      </c>
    </row>
    <row r="251" spans="1:17" ht="14.4" customHeight="1" x14ac:dyDescent="0.3">
      <c r="A251" s="831" t="s">
        <v>575</v>
      </c>
      <c r="B251" s="832" t="s">
        <v>3329</v>
      </c>
      <c r="C251" s="832" t="s">
        <v>3181</v>
      </c>
      <c r="D251" s="832" t="s">
        <v>3638</v>
      </c>
      <c r="E251" s="832" t="s">
        <v>3639</v>
      </c>
      <c r="F251" s="849">
        <v>53</v>
      </c>
      <c r="G251" s="849">
        <v>0</v>
      </c>
      <c r="H251" s="849"/>
      <c r="I251" s="849">
        <v>0</v>
      </c>
      <c r="J251" s="849">
        <v>67</v>
      </c>
      <c r="K251" s="849">
        <v>0</v>
      </c>
      <c r="L251" s="849"/>
      <c r="M251" s="849">
        <v>0</v>
      </c>
      <c r="N251" s="849">
        <v>62</v>
      </c>
      <c r="O251" s="849">
        <v>0</v>
      </c>
      <c r="P251" s="837"/>
      <c r="Q251" s="850">
        <v>0</v>
      </c>
    </row>
    <row r="252" spans="1:17" ht="14.4" customHeight="1" x14ac:dyDescent="0.3">
      <c r="A252" s="831" t="s">
        <v>575</v>
      </c>
      <c r="B252" s="832" t="s">
        <v>3329</v>
      </c>
      <c r="C252" s="832" t="s">
        <v>3181</v>
      </c>
      <c r="D252" s="832" t="s">
        <v>3640</v>
      </c>
      <c r="E252" s="832" t="s">
        <v>3641</v>
      </c>
      <c r="F252" s="849">
        <v>2</v>
      </c>
      <c r="G252" s="849">
        <v>0</v>
      </c>
      <c r="H252" s="849"/>
      <c r="I252" s="849">
        <v>0</v>
      </c>
      <c r="J252" s="849"/>
      <c r="K252" s="849"/>
      <c r="L252" s="849"/>
      <c r="M252" s="849"/>
      <c r="N252" s="849">
        <v>4</v>
      </c>
      <c r="O252" s="849">
        <v>0</v>
      </c>
      <c r="P252" s="837"/>
      <c r="Q252" s="850">
        <v>0</v>
      </c>
    </row>
    <row r="253" spans="1:17" ht="14.4" customHeight="1" x14ac:dyDescent="0.3">
      <c r="A253" s="831" t="s">
        <v>575</v>
      </c>
      <c r="B253" s="832" t="s">
        <v>3329</v>
      </c>
      <c r="C253" s="832" t="s">
        <v>3181</v>
      </c>
      <c r="D253" s="832" t="s">
        <v>3642</v>
      </c>
      <c r="E253" s="832" t="s">
        <v>3643</v>
      </c>
      <c r="F253" s="849">
        <v>2</v>
      </c>
      <c r="G253" s="849">
        <v>37381</v>
      </c>
      <c r="H253" s="849">
        <v>1</v>
      </c>
      <c r="I253" s="849">
        <v>18690.5</v>
      </c>
      <c r="J253" s="849"/>
      <c r="K253" s="849"/>
      <c r="L253" s="849"/>
      <c r="M253" s="849"/>
      <c r="N253" s="849"/>
      <c r="O253" s="849"/>
      <c r="P253" s="837"/>
      <c r="Q253" s="850"/>
    </row>
    <row r="254" spans="1:17" ht="14.4" customHeight="1" x14ac:dyDescent="0.3">
      <c r="A254" s="831" t="s">
        <v>575</v>
      </c>
      <c r="B254" s="832" t="s">
        <v>3329</v>
      </c>
      <c r="C254" s="832" t="s">
        <v>3181</v>
      </c>
      <c r="D254" s="832" t="s">
        <v>3644</v>
      </c>
      <c r="E254" s="832" t="s">
        <v>3645</v>
      </c>
      <c r="F254" s="849">
        <v>3</v>
      </c>
      <c r="G254" s="849">
        <v>0</v>
      </c>
      <c r="H254" s="849"/>
      <c r="I254" s="849">
        <v>0</v>
      </c>
      <c r="J254" s="849"/>
      <c r="K254" s="849"/>
      <c r="L254" s="849"/>
      <c r="M254" s="849"/>
      <c r="N254" s="849">
        <v>3</v>
      </c>
      <c r="O254" s="849">
        <v>0</v>
      </c>
      <c r="P254" s="837"/>
      <c r="Q254" s="850">
        <v>0</v>
      </c>
    </row>
    <row r="255" spans="1:17" ht="14.4" customHeight="1" x14ac:dyDescent="0.3">
      <c r="A255" s="831" t="s">
        <v>575</v>
      </c>
      <c r="B255" s="832" t="s">
        <v>3329</v>
      </c>
      <c r="C255" s="832" t="s">
        <v>3181</v>
      </c>
      <c r="D255" s="832" t="s">
        <v>3646</v>
      </c>
      <c r="E255" s="832" t="s">
        <v>3647</v>
      </c>
      <c r="F255" s="849">
        <v>2</v>
      </c>
      <c r="G255" s="849">
        <v>0</v>
      </c>
      <c r="H255" s="849"/>
      <c r="I255" s="849">
        <v>0</v>
      </c>
      <c r="J255" s="849">
        <v>3</v>
      </c>
      <c r="K255" s="849">
        <v>0</v>
      </c>
      <c r="L255" s="849"/>
      <c r="M255" s="849">
        <v>0</v>
      </c>
      <c r="N255" s="849">
        <v>3</v>
      </c>
      <c r="O255" s="849">
        <v>0</v>
      </c>
      <c r="P255" s="837"/>
      <c r="Q255" s="850">
        <v>0</v>
      </c>
    </row>
    <row r="256" spans="1:17" ht="14.4" customHeight="1" x14ac:dyDescent="0.3">
      <c r="A256" s="831" t="s">
        <v>575</v>
      </c>
      <c r="B256" s="832" t="s">
        <v>3329</v>
      </c>
      <c r="C256" s="832" t="s">
        <v>3181</v>
      </c>
      <c r="D256" s="832" t="s">
        <v>3648</v>
      </c>
      <c r="E256" s="832" t="s">
        <v>3649</v>
      </c>
      <c r="F256" s="849"/>
      <c r="G256" s="849"/>
      <c r="H256" s="849"/>
      <c r="I256" s="849"/>
      <c r="J256" s="849">
        <v>1</v>
      </c>
      <c r="K256" s="849">
        <v>0</v>
      </c>
      <c r="L256" s="849"/>
      <c r="M256" s="849">
        <v>0</v>
      </c>
      <c r="N256" s="849"/>
      <c r="O256" s="849"/>
      <c r="P256" s="837"/>
      <c r="Q256" s="850"/>
    </row>
    <row r="257" spans="1:17" ht="14.4" customHeight="1" x14ac:dyDescent="0.3">
      <c r="A257" s="831" t="s">
        <v>575</v>
      </c>
      <c r="B257" s="832" t="s">
        <v>3329</v>
      </c>
      <c r="C257" s="832" t="s">
        <v>3181</v>
      </c>
      <c r="D257" s="832" t="s">
        <v>3650</v>
      </c>
      <c r="E257" s="832" t="s">
        <v>3651</v>
      </c>
      <c r="F257" s="849">
        <v>13</v>
      </c>
      <c r="G257" s="849">
        <v>0</v>
      </c>
      <c r="H257" s="849"/>
      <c r="I257" s="849">
        <v>0</v>
      </c>
      <c r="J257" s="849">
        <v>19</v>
      </c>
      <c r="K257" s="849">
        <v>0</v>
      </c>
      <c r="L257" s="849"/>
      <c r="M257" s="849">
        <v>0</v>
      </c>
      <c r="N257" s="849">
        <v>18</v>
      </c>
      <c r="O257" s="849">
        <v>0</v>
      </c>
      <c r="P257" s="837"/>
      <c r="Q257" s="850">
        <v>0</v>
      </c>
    </row>
    <row r="258" spans="1:17" ht="14.4" customHeight="1" x14ac:dyDescent="0.3">
      <c r="A258" s="831" t="s">
        <v>575</v>
      </c>
      <c r="B258" s="832" t="s">
        <v>3329</v>
      </c>
      <c r="C258" s="832" t="s">
        <v>3181</v>
      </c>
      <c r="D258" s="832" t="s">
        <v>3652</v>
      </c>
      <c r="E258" s="832" t="s">
        <v>3653</v>
      </c>
      <c r="F258" s="849">
        <v>2</v>
      </c>
      <c r="G258" s="849">
        <v>0</v>
      </c>
      <c r="H258" s="849"/>
      <c r="I258" s="849">
        <v>0</v>
      </c>
      <c r="J258" s="849">
        <v>2</v>
      </c>
      <c r="K258" s="849">
        <v>0</v>
      </c>
      <c r="L258" s="849"/>
      <c r="M258" s="849">
        <v>0</v>
      </c>
      <c r="N258" s="849">
        <v>1</v>
      </c>
      <c r="O258" s="849">
        <v>0</v>
      </c>
      <c r="P258" s="837"/>
      <c r="Q258" s="850">
        <v>0</v>
      </c>
    </row>
    <row r="259" spans="1:17" ht="14.4" customHeight="1" x14ac:dyDescent="0.3">
      <c r="A259" s="831" t="s">
        <v>575</v>
      </c>
      <c r="B259" s="832" t="s">
        <v>3329</v>
      </c>
      <c r="C259" s="832" t="s">
        <v>3181</v>
      </c>
      <c r="D259" s="832" t="s">
        <v>3654</v>
      </c>
      <c r="E259" s="832" t="s">
        <v>3651</v>
      </c>
      <c r="F259" s="849">
        <v>14</v>
      </c>
      <c r="G259" s="849">
        <v>0</v>
      </c>
      <c r="H259" s="849"/>
      <c r="I259" s="849">
        <v>0</v>
      </c>
      <c r="J259" s="849">
        <v>10</v>
      </c>
      <c r="K259" s="849">
        <v>0</v>
      </c>
      <c r="L259" s="849"/>
      <c r="M259" s="849">
        <v>0</v>
      </c>
      <c r="N259" s="849">
        <v>17</v>
      </c>
      <c r="O259" s="849">
        <v>0</v>
      </c>
      <c r="P259" s="837"/>
      <c r="Q259" s="850">
        <v>0</v>
      </c>
    </row>
    <row r="260" spans="1:17" ht="14.4" customHeight="1" x14ac:dyDescent="0.3">
      <c r="A260" s="831" t="s">
        <v>575</v>
      </c>
      <c r="B260" s="832" t="s">
        <v>3329</v>
      </c>
      <c r="C260" s="832" t="s">
        <v>3181</v>
      </c>
      <c r="D260" s="832" t="s">
        <v>3655</v>
      </c>
      <c r="E260" s="832" t="s">
        <v>3656</v>
      </c>
      <c r="F260" s="849">
        <v>4</v>
      </c>
      <c r="G260" s="849">
        <v>0</v>
      </c>
      <c r="H260" s="849"/>
      <c r="I260" s="849">
        <v>0</v>
      </c>
      <c r="J260" s="849">
        <v>4</v>
      </c>
      <c r="K260" s="849">
        <v>0</v>
      </c>
      <c r="L260" s="849"/>
      <c r="M260" s="849">
        <v>0</v>
      </c>
      <c r="N260" s="849">
        <v>8</v>
      </c>
      <c r="O260" s="849">
        <v>0</v>
      </c>
      <c r="P260" s="837"/>
      <c r="Q260" s="850">
        <v>0</v>
      </c>
    </row>
    <row r="261" spans="1:17" ht="14.4" customHeight="1" x14ac:dyDescent="0.3">
      <c r="A261" s="831" t="s">
        <v>575</v>
      </c>
      <c r="B261" s="832" t="s">
        <v>3329</v>
      </c>
      <c r="C261" s="832" t="s">
        <v>3181</v>
      </c>
      <c r="D261" s="832" t="s">
        <v>3657</v>
      </c>
      <c r="E261" s="832" t="s">
        <v>3658</v>
      </c>
      <c r="F261" s="849">
        <v>1</v>
      </c>
      <c r="G261" s="849">
        <v>0</v>
      </c>
      <c r="H261" s="849"/>
      <c r="I261" s="849">
        <v>0</v>
      </c>
      <c r="J261" s="849">
        <v>1</v>
      </c>
      <c r="K261" s="849">
        <v>0</v>
      </c>
      <c r="L261" s="849"/>
      <c r="M261" s="849">
        <v>0</v>
      </c>
      <c r="N261" s="849">
        <v>1</v>
      </c>
      <c r="O261" s="849">
        <v>0</v>
      </c>
      <c r="P261" s="837"/>
      <c r="Q261" s="850">
        <v>0</v>
      </c>
    </row>
    <row r="262" spans="1:17" ht="14.4" customHeight="1" x14ac:dyDescent="0.3">
      <c r="A262" s="831" t="s">
        <v>575</v>
      </c>
      <c r="B262" s="832" t="s">
        <v>3329</v>
      </c>
      <c r="C262" s="832" t="s">
        <v>3181</v>
      </c>
      <c r="D262" s="832" t="s">
        <v>3659</v>
      </c>
      <c r="E262" s="832" t="s">
        <v>3660</v>
      </c>
      <c r="F262" s="849">
        <v>1</v>
      </c>
      <c r="G262" s="849">
        <v>49187</v>
      </c>
      <c r="H262" s="849">
        <v>1</v>
      </c>
      <c r="I262" s="849">
        <v>49187</v>
      </c>
      <c r="J262" s="849">
        <v>4</v>
      </c>
      <c r="K262" s="849">
        <v>196892</v>
      </c>
      <c r="L262" s="849">
        <v>4.0029276028218836</v>
      </c>
      <c r="M262" s="849">
        <v>49223</v>
      </c>
      <c r="N262" s="849">
        <v>4</v>
      </c>
      <c r="O262" s="849">
        <v>197380</v>
      </c>
      <c r="P262" s="837">
        <v>4.0128489234960458</v>
      </c>
      <c r="Q262" s="850">
        <v>49345</v>
      </c>
    </row>
    <row r="263" spans="1:17" ht="14.4" customHeight="1" x14ac:dyDescent="0.3">
      <c r="A263" s="831" t="s">
        <v>575</v>
      </c>
      <c r="B263" s="832" t="s">
        <v>3329</v>
      </c>
      <c r="C263" s="832" t="s">
        <v>3181</v>
      </c>
      <c r="D263" s="832" t="s">
        <v>3661</v>
      </c>
      <c r="E263" s="832" t="s">
        <v>3662</v>
      </c>
      <c r="F263" s="849">
        <v>3</v>
      </c>
      <c r="G263" s="849">
        <v>0</v>
      </c>
      <c r="H263" s="849"/>
      <c r="I263" s="849">
        <v>0</v>
      </c>
      <c r="J263" s="849">
        <v>3</v>
      </c>
      <c r="K263" s="849">
        <v>0</v>
      </c>
      <c r="L263" s="849"/>
      <c r="M263" s="849">
        <v>0</v>
      </c>
      <c r="N263" s="849">
        <v>3</v>
      </c>
      <c r="O263" s="849">
        <v>0</v>
      </c>
      <c r="P263" s="837"/>
      <c r="Q263" s="850">
        <v>0</v>
      </c>
    </row>
    <row r="264" spans="1:17" ht="14.4" customHeight="1" x14ac:dyDescent="0.3">
      <c r="A264" s="831" t="s">
        <v>575</v>
      </c>
      <c r="B264" s="832" t="s">
        <v>3329</v>
      </c>
      <c r="C264" s="832" t="s">
        <v>3181</v>
      </c>
      <c r="D264" s="832" t="s">
        <v>3663</v>
      </c>
      <c r="E264" s="832" t="s">
        <v>3581</v>
      </c>
      <c r="F264" s="849"/>
      <c r="G264" s="849"/>
      <c r="H264" s="849"/>
      <c r="I264" s="849"/>
      <c r="J264" s="849">
        <v>2</v>
      </c>
      <c r="K264" s="849">
        <v>0</v>
      </c>
      <c r="L264" s="849"/>
      <c r="M264" s="849">
        <v>0</v>
      </c>
      <c r="N264" s="849">
        <v>1</v>
      </c>
      <c r="O264" s="849">
        <v>0</v>
      </c>
      <c r="P264" s="837"/>
      <c r="Q264" s="850">
        <v>0</v>
      </c>
    </row>
    <row r="265" spans="1:17" ht="14.4" customHeight="1" x14ac:dyDescent="0.3">
      <c r="A265" s="831" t="s">
        <v>575</v>
      </c>
      <c r="B265" s="832" t="s">
        <v>3329</v>
      </c>
      <c r="C265" s="832" t="s">
        <v>3181</v>
      </c>
      <c r="D265" s="832" t="s">
        <v>3664</v>
      </c>
      <c r="E265" s="832" t="s">
        <v>3665</v>
      </c>
      <c r="F265" s="849">
        <v>1</v>
      </c>
      <c r="G265" s="849">
        <v>0</v>
      </c>
      <c r="H265" s="849"/>
      <c r="I265" s="849">
        <v>0</v>
      </c>
      <c r="J265" s="849"/>
      <c r="K265" s="849"/>
      <c r="L265" s="849"/>
      <c r="M265" s="849"/>
      <c r="N265" s="849"/>
      <c r="O265" s="849"/>
      <c r="P265" s="837"/>
      <c r="Q265" s="850"/>
    </row>
    <row r="266" spans="1:17" ht="14.4" customHeight="1" x14ac:dyDescent="0.3">
      <c r="A266" s="831" t="s">
        <v>575</v>
      </c>
      <c r="B266" s="832" t="s">
        <v>3329</v>
      </c>
      <c r="C266" s="832" t="s">
        <v>3181</v>
      </c>
      <c r="D266" s="832" t="s">
        <v>3666</v>
      </c>
      <c r="E266" s="832" t="s">
        <v>3667</v>
      </c>
      <c r="F266" s="849">
        <v>1</v>
      </c>
      <c r="G266" s="849">
        <v>0</v>
      </c>
      <c r="H266" s="849"/>
      <c r="I266" s="849">
        <v>0</v>
      </c>
      <c r="J266" s="849">
        <v>2</v>
      </c>
      <c r="K266" s="849">
        <v>0</v>
      </c>
      <c r="L266" s="849"/>
      <c r="M266" s="849">
        <v>0</v>
      </c>
      <c r="N266" s="849">
        <v>4</v>
      </c>
      <c r="O266" s="849">
        <v>0</v>
      </c>
      <c r="P266" s="837"/>
      <c r="Q266" s="850">
        <v>0</v>
      </c>
    </row>
    <row r="267" spans="1:17" ht="14.4" customHeight="1" x14ac:dyDescent="0.3">
      <c r="A267" s="831" t="s">
        <v>575</v>
      </c>
      <c r="B267" s="832" t="s">
        <v>3329</v>
      </c>
      <c r="C267" s="832" t="s">
        <v>3181</v>
      </c>
      <c r="D267" s="832" t="s">
        <v>3668</v>
      </c>
      <c r="E267" s="832" t="s">
        <v>3667</v>
      </c>
      <c r="F267" s="849">
        <v>1</v>
      </c>
      <c r="G267" s="849">
        <v>0</v>
      </c>
      <c r="H267" s="849"/>
      <c r="I267" s="849">
        <v>0</v>
      </c>
      <c r="J267" s="849">
        <v>1</v>
      </c>
      <c r="K267" s="849">
        <v>0</v>
      </c>
      <c r="L267" s="849"/>
      <c r="M267" s="849">
        <v>0</v>
      </c>
      <c r="N267" s="849"/>
      <c r="O267" s="849"/>
      <c r="P267" s="837"/>
      <c r="Q267" s="850"/>
    </row>
    <row r="268" spans="1:17" ht="14.4" customHeight="1" x14ac:dyDescent="0.3">
      <c r="A268" s="831" t="s">
        <v>575</v>
      </c>
      <c r="B268" s="832" t="s">
        <v>3329</v>
      </c>
      <c r="C268" s="832" t="s">
        <v>3181</v>
      </c>
      <c r="D268" s="832" t="s">
        <v>3669</v>
      </c>
      <c r="E268" s="832" t="s">
        <v>3670</v>
      </c>
      <c r="F268" s="849"/>
      <c r="G268" s="849"/>
      <c r="H268" s="849"/>
      <c r="I268" s="849"/>
      <c r="J268" s="849">
        <v>1</v>
      </c>
      <c r="K268" s="849">
        <v>0</v>
      </c>
      <c r="L268" s="849"/>
      <c r="M268" s="849">
        <v>0</v>
      </c>
      <c r="N268" s="849"/>
      <c r="O268" s="849"/>
      <c r="P268" s="837"/>
      <c r="Q268" s="850"/>
    </row>
    <row r="269" spans="1:17" ht="14.4" customHeight="1" x14ac:dyDescent="0.3">
      <c r="A269" s="831" t="s">
        <v>575</v>
      </c>
      <c r="B269" s="832" t="s">
        <v>3329</v>
      </c>
      <c r="C269" s="832" t="s">
        <v>3181</v>
      </c>
      <c r="D269" s="832" t="s">
        <v>3671</v>
      </c>
      <c r="E269" s="832" t="s">
        <v>3672</v>
      </c>
      <c r="F269" s="849">
        <v>4</v>
      </c>
      <c r="G269" s="849">
        <v>0</v>
      </c>
      <c r="H269" s="849"/>
      <c r="I269" s="849">
        <v>0</v>
      </c>
      <c r="J269" s="849">
        <v>1</v>
      </c>
      <c r="K269" s="849">
        <v>0</v>
      </c>
      <c r="L269" s="849"/>
      <c r="M269" s="849">
        <v>0</v>
      </c>
      <c r="N269" s="849"/>
      <c r="O269" s="849"/>
      <c r="P269" s="837"/>
      <c r="Q269" s="850"/>
    </row>
    <row r="270" spans="1:17" ht="14.4" customHeight="1" x14ac:dyDescent="0.3">
      <c r="A270" s="831" t="s">
        <v>575</v>
      </c>
      <c r="B270" s="832" t="s">
        <v>3329</v>
      </c>
      <c r="C270" s="832" t="s">
        <v>3181</v>
      </c>
      <c r="D270" s="832" t="s">
        <v>3673</v>
      </c>
      <c r="E270" s="832" t="s">
        <v>3674</v>
      </c>
      <c r="F270" s="849"/>
      <c r="G270" s="849"/>
      <c r="H270" s="849"/>
      <c r="I270" s="849"/>
      <c r="J270" s="849"/>
      <c r="K270" s="849"/>
      <c r="L270" s="849"/>
      <c r="M270" s="849"/>
      <c r="N270" s="849">
        <v>2</v>
      </c>
      <c r="O270" s="849">
        <v>0</v>
      </c>
      <c r="P270" s="837"/>
      <c r="Q270" s="850">
        <v>0</v>
      </c>
    </row>
    <row r="271" spans="1:17" ht="14.4" customHeight="1" x14ac:dyDescent="0.3">
      <c r="A271" s="831" t="s">
        <v>575</v>
      </c>
      <c r="B271" s="832" t="s">
        <v>3329</v>
      </c>
      <c r="C271" s="832" t="s">
        <v>3181</v>
      </c>
      <c r="D271" s="832" t="s">
        <v>3675</v>
      </c>
      <c r="E271" s="832" t="s">
        <v>3676</v>
      </c>
      <c r="F271" s="849"/>
      <c r="G271" s="849"/>
      <c r="H271" s="849"/>
      <c r="I271" s="849"/>
      <c r="J271" s="849"/>
      <c r="K271" s="849"/>
      <c r="L271" s="849"/>
      <c r="M271" s="849"/>
      <c r="N271" s="849">
        <v>1</v>
      </c>
      <c r="O271" s="849">
        <v>0</v>
      </c>
      <c r="P271" s="837"/>
      <c r="Q271" s="850">
        <v>0</v>
      </c>
    </row>
    <row r="272" spans="1:17" ht="14.4" customHeight="1" x14ac:dyDescent="0.3">
      <c r="A272" s="831" t="s">
        <v>575</v>
      </c>
      <c r="B272" s="832" t="s">
        <v>3329</v>
      </c>
      <c r="C272" s="832" t="s">
        <v>3181</v>
      </c>
      <c r="D272" s="832" t="s">
        <v>3677</v>
      </c>
      <c r="E272" s="832" t="s">
        <v>3678</v>
      </c>
      <c r="F272" s="849">
        <v>2</v>
      </c>
      <c r="G272" s="849">
        <v>0</v>
      </c>
      <c r="H272" s="849"/>
      <c r="I272" s="849">
        <v>0</v>
      </c>
      <c r="J272" s="849"/>
      <c r="K272" s="849"/>
      <c r="L272" s="849"/>
      <c r="M272" s="849"/>
      <c r="N272" s="849"/>
      <c r="O272" s="849"/>
      <c r="P272" s="837"/>
      <c r="Q272" s="850"/>
    </row>
    <row r="273" spans="1:17" ht="14.4" customHeight="1" x14ac:dyDescent="0.3">
      <c r="A273" s="831" t="s">
        <v>575</v>
      </c>
      <c r="B273" s="832" t="s">
        <v>3329</v>
      </c>
      <c r="C273" s="832" t="s">
        <v>3181</v>
      </c>
      <c r="D273" s="832" t="s">
        <v>3679</v>
      </c>
      <c r="E273" s="832" t="s">
        <v>3680</v>
      </c>
      <c r="F273" s="849">
        <v>2</v>
      </c>
      <c r="G273" s="849">
        <v>0</v>
      </c>
      <c r="H273" s="849"/>
      <c r="I273" s="849">
        <v>0</v>
      </c>
      <c r="J273" s="849">
        <v>6</v>
      </c>
      <c r="K273" s="849">
        <v>0</v>
      </c>
      <c r="L273" s="849"/>
      <c r="M273" s="849">
        <v>0</v>
      </c>
      <c r="N273" s="849">
        <v>1</v>
      </c>
      <c r="O273" s="849">
        <v>0</v>
      </c>
      <c r="P273" s="837"/>
      <c r="Q273" s="850">
        <v>0</v>
      </c>
    </row>
    <row r="274" spans="1:17" ht="14.4" customHeight="1" x14ac:dyDescent="0.3">
      <c r="A274" s="831" t="s">
        <v>575</v>
      </c>
      <c r="B274" s="832" t="s">
        <v>3329</v>
      </c>
      <c r="C274" s="832" t="s">
        <v>3181</v>
      </c>
      <c r="D274" s="832" t="s">
        <v>3681</v>
      </c>
      <c r="E274" s="832" t="s">
        <v>3682</v>
      </c>
      <c r="F274" s="849">
        <v>1</v>
      </c>
      <c r="G274" s="849">
        <v>0</v>
      </c>
      <c r="H274" s="849"/>
      <c r="I274" s="849">
        <v>0</v>
      </c>
      <c r="J274" s="849">
        <v>1</v>
      </c>
      <c r="K274" s="849">
        <v>0</v>
      </c>
      <c r="L274" s="849"/>
      <c r="M274" s="849">
        <v>0</v>
      </c>
      <c r="N274" s="849"/>
      <c r="O274" s="849"/>
      <c r="P274" s="837"/>
      <c r="Q274" s="850"/>
    </row>
    <row r="275" spans="1:17" ht="14.4" customHeight="1" x14ac:dyDescent="0.3">
      <c r="A275" s="831" t="s">
        <v>575</v>
      </c>
      <c r="B275" s="832" t="s">
        <v>3329</v>
      </c>
      <c r="C275" s="832" t="s">
        <v>3181</v>
      </c>
      <c r="D275" s="832" t="s">
        <v>3683</v>
      </c>
      <c r="E275" s="832" t="s">
        <v>3684</v>
      </c>
      <c r="F275" s="849"/>
      <c r="G275" s="849"/>
      <c r="H275" s="849"/>
      <c r="I275" s="849"/>
      <c r="J275" s="849"/>
      <c r="K275" s="849"/>
      <c r="L275" s="849"/>
      <c r="M275" s="849"/>
      <c r="N275" s="849">
        <v>1</v>
      </c>
      <c r="O275" s="849">
        <v>0</v>
      </c>
      <c r="P275" s="837"/>
      <c r="Q275" s="850">
        <v>0</v>
      </c>
    </row>
    <row r="276" spans="1:17" ht="14.4" customHeight="1" x14ac:dyDescent="0.3">
      <c r="A276" s="831" t="s">
        <v>575</v>
      </c>
      <c r="B276" s="832" t="s">
        <v>3329</v>
      </c>
      <c r="C276" s="832" t="s">
        <v>3181</v>
      </c>
      <c r="D276" s="832" t="s">
        <v>3685</v>
      </c>
      <c r="E276" s="832" t="s">
        <v>3686</v>
      </c>
      <c r="F276" s="849"/>
      <c r="G276" s="849"/>
      <c r="H276" s="849"/>
      <c r="I276" s="849"/>
      <c r="J276" s="849">
        <v>1</v>
      </c>
      <c r="K276" s="849">
        <v>0</v>
      </c>
      <c r="L276" s="849"/>
      <c r="M276" s="849">
        <v>0</v>
      </c>
      <c r="N276" s="849"/>
      <c r="O276" s="849"/>
      <c r="P276" s="837"/>
      <c r="Q276" s="850"/>
    </row>
    <row r="277" spans="1:17" ht="14.4" customHeight="1" x14ac:dyDescent="0.3">
      <c r="A277" s="831" t="s">
        <v>575</v>
      </c>
      <c r="B277" s="832" t="s">
        <v>3329</v>
      </c>
      <c r="C277" s="832" t="s">
        <v>3181</v>
      </c>
      <c r="D277" s="832" t="s">
        <v>3687</v>
      </c>
      <c r="E277" s="832" t="s">
        <v>3688</v>
      </c>
      <c r="F277" s="849"/>
      <c r="G277" s="849"/>
      <c r="H277" s="849"/>
      <c r="I277" s="849"/>
      <c r="J277" s="849"/>
      <c r="K277" s="849"/>
      <c r="L277" s="849"/>
      <c r="M277" s="849"/>
      <c r="N277" s="849">
        <v>1</v>
      </c>
      <c r="O277" s="849">
        <v>0</v>
      </c>
      <c r="P277" s="837"/>
      <c r="Q277" s="850">
        <v>0</v>
      </c>
    </row>
    <row r="278" spans="1:17" ht="14.4" customHeight="1" x14ac:dyDescent="0.3">
      <c r="A278" s="831" t="s">
        <v>575</v>
      </c>
      <c r="B278" s="832" t="s">
        <v>3329</v>
      </c>
      <c r="C278" s="832" t="s">
        <v>3181</v>
      </c>
      <c r="D278" s="832" t="s">
        <v>3689</v>
      </c>
      <c r="E278" s="832" t="s">
        <v>3690</v>
      </c>
      <c r="F278" s="849"/>
      <c r="G278" s="849"/>
      <c r="H278" s="849"/>
      <c r="I278" s="849"/>
      <c r="J278" s="849"/>
      <c r="K278" s="849"/>
      <c r="L278" s="849"/>
      <c r="M278" s="849"/>
      <c r="N278" s="849">
        <v>1</v>
      </c>
      <c r="O278" s="849">
        <v>0</v>
      </c>
      <c r="P278" s="837"/>
      <c r="Q278" s="850">
        <v>0</v>
      </c>
    </row>
    <row r="279" spans="1:17" ht="14.4" customHeight="1" x14ac:dyDescent="0.3">
      <c r="A279" s="831" t="s">
        <v>575</v>
      </c>
      <c r="B279" s="832" t="s">
        <v>3329</v>
      </c>
      <c r="C279" s="832" t="s">
        <v>3181</v>
      </c>
      <c r="D279" s="832" t="s">
        <v>3691</v>
      </c>
      <c r="E279" s="832" t="s">
        <v>3692</v>
      </c>
      <c r="F279" s="849"/>
      <c r="G279" s="849"/>
      <c r="H279" s="849"/>
      <c r="I279" s="849"/>
      <c r="J279" s="849">
        <v>1</v>
      </c>
      <c r="K279" s="849">
        <v>0</v>
      </c>
      <c r="L279" s="849"/>
      <c r="M279" s="849">
        <v>0</v>
      </c>
      <c r="N279" s="849"/>
      <c r="O279" s="849"/>
      <c r="P279" s="837"/>
      <c r="Q279" s="850"/>
    </row>
    <row r="280" spans="1:17" ht="14.4" customHeight="1" x14ac:dyDescent="0.3">
      <c r="A280" s="831" t="s">
        <v>575</v>
      </c>
      <c r="B280" s="832" t="s">
        <v>3329</v>
      </c>
      <c r="C280" s="832" t="s">
        <v>3181</v>
      </c>
      <c r="D280" s="832" t="s">
        <v>3693</v>
      </c>
      <c r="E280" s="832" t="s">
        <v>3694</v>
      </c>
      <c r="F280" s="849">
        <v>1</v>
      </c>
      <c r="G280" s="849">
        <v>0</v>
      </c>
      <c r="H280" s="849"/>
      <c r="I280" s="849">
        <v>0</v>
      </c>
      <c r="J280" s="849"/>
      <c r="K280" s="849"/>
      <c r="L280" s="849"/>
      <c r="M280" s="849"/>
      <c r="N280" s="849"/>
      <c r="O280" s="849"/>
      <c r="P280" s="837"/>
      <c r="Q280" s="850"/>
    </row>
    <row r="281" spans="1:17" ht="14.4" customHeight="1" x14ac:dyDescent="0.3">
      <c r="A281" s="831" t="s">
        <v>575</v>
      </c>
      <c r="B281" s="832" t="s">
        <v>3329</v>
      </c>
      <c r="C281" s="832" t="s">
        <v>3181</v>
      </c>
      <c r="D281" s="832" t="s">
        <v>3695</v>
      </c>
      <c r="E281" s="832" t="s">
        <v>3696</v>
      </c>
      <c r="F281" s="849">
        <v>1</v>
      </c>
      <c r="G281" s="849">
        <v>7605</v>
      </c>
      <c r="H281" s="849">
        <v>1</v>
      </c>
      <c r="I281" s="849">
        <v>7605</v>
      </c>
      <c r="J281" s="849"/>
      <c r="K281" s="849"/>
      <c r="L281" s="849"/>
      <c r="M281" s="849"/>
      <c r="N281" s="849">
        <v>3</v>
      </c>
      <c r="O281" s="849">
        <v>22908</v>
      </c>
      <c r="P281" s="837">
        <v>3.0122287968441817</v>
      </c>
      <c r="Q281" s="850">
        <v>7636</v>
      </c>
    </row>
    <row r="282" spans="1:17" ht="14.4" customHeight="1" x14ac:dyDescent="0.3">
      <c r="A282" s="831" t="s">
        <v>575</v>
      </c>
      <c r="B282" s="832" t="s">
        <v>3329</v>
      </c>
      <c r="C282" s="832" t="s">
        <v>3181</v>
      </c>
      <c r="D282" s="832" t="s">
        <v>3697</v>
      </c>
      <c r="E282" s="832" t="s">
        <v>3698</v>
      </c>
      <c r="F282" s="849"/>
      <c r="G282" s="849"/>
      <c r="H282" s="849"/>
      <c r="I282" s="849"/>
      <c r="J282" s="849"/>
      <c r="K282" s="849"/>
      <c r="L282" s="849"/>
      <c r="M282" s="849"/>
      <c r="N282" s="849">
        <v>1</v>
      </c>
      <c r="O282" s="849">
        <v>0</v>
      </c>
      <c r="P282" s="837"/>
      <c r="Q282" s="850">
        <v>0</v>
      </c>
    </row>
    <row r="283" spans="1:17" ht="14.4" customHeight="1" x14ac:dyDescent="0.3">
      <c r="A283" s="831" t="s">
        <v>575</v>
      </c>
      <c r="B283" s="832" t="s">
        <v>3329</v>
      </c>
      <c r="C283" s="832" t="s">
        <v>3181</v>
      </c>
      <c r="D283" s="832" t="s">
        <v>3699</v>
      </c>
      <c r="E283" s="832" t="s">
        <v>3700</v>
      </c>
      <c r="F283" s="849"/>
      <c r="G283" s="849"/>
      <c r="H283" s="849"/>
      <c r="I283" s="849"/>
      <c r="J283" s="849">
        <v>2</v>
      </c>
      <c r="K283" s="849">
        <v>0</v>
      </c>
      <c r="L283" s="849"/>
      <c r="M283" s="849">
        <v>0</v>
      </c>
      <c r="N283" s="849">
        <v>5</v>
      </c>
      <c r="O283" s="849">
        <v>0</v>
      </c>
      <c r="P283" s="837"/>
      <c r="Q283" s="850">
        <v>0</v>
      </c>
    </row>
    <row r="284" spans="1:17" ht="14.4" customHeight="1" x14ac:dyDescent="0.3">
      <c r="A284" s="831" t="s">
        <v>575</v>
      </c>
      <c r="B284" s="832" t="s">
        <v>3329</v>
      </c>
      <c r="C284" s="832" t="s">
        <v>3181</v>
      </c>
      <c r="D284" s="832" t="s">
        <v>3701</v>
      </c>
      <c r="E284" s="832" t="s">
        <v>3702</v>
      </c>
      <c r="F284" s="849">
        <v>1</v>
      </c>
      <c r="G284" s="849">
        <v>0</v>
      </c>
      <c r="H284" s="849"/>
      <c r="I284" s="849">
        <v>0</v>
      </c>
      <c r="J284" s="849"/>
      <c r="K284" s="849"/>
      <c r="L284" s="849"/>
      <c r="M284" s="849"/>
      <c r="N284" s="849"/>
      <c r="O284" s="849"/>
      <c r="P284" s="837"/>
      <c r="Q284" s="850"/>
    </row>
    <row r="285" spans="1:17" ht="14.4" customHeight="1" x14ac:dyDescent="0.3">
      <c r="A285" s="831" t="s">
        <v>575</v>
      </c>
      <c r="B285" s="832" t="s">
        <v>3329</v>
      </c>
      <c r="C285" s="832" t="s">
        <v>3181</v>
      </c>
      <c r="D285" s="832" t="s">
        <v>3703</v>
      </c>
      <c r="E285" s="832" t="s">
        <v>3599</v>
      </c>
      <c r="F285" s="849"/>
      <c r="G285" s="849"/>
      <c r="H285" s="849"/>
      <c r="I285" s="849"/>
      <c r="J285" s="849">
        <v>1</v>
      </c>
      <c r="K285" s="849">
        <v>0</v>
      </c>
      <c r="L285" s="849"/>
      <c r="M285" s="849">
        <v>0</v>
      </c>
      <c r="N285" s="849"/>
      <c r="O285" s="849"/>
      <c r="P285" s="837"/>
      <c r="Q285" s="850"/>
    </row>
    <row r="286" spans="1:17" ht="14.4" customHeight="1" x14ac:dyDescent="0.3">
      <c r="A286" s="831" t="s">
        <v>575</v>
      </c>
      <c r="B286" s="832" t="s">
        <v>3329</v>
      </c>
      <c r="C286" s="832" t="s">
        <v>3181</v>
      </c>
      <c r="D286" s="832" t="s">
        <v>3704</v>
      </c>
      <c r="E286" s="832" t="s">
        <v>3705</v>
      </c>
      <c r="F286" s="849"/>
      <c r="G286" s="849"/>
      <c r="H286" s="849"/>
      <c r="I286" s="849"/>
      <c r="J286" s="849"/>
      <c r="K286" s="849"/>
      <c r="L286" s="849"/>
      <c r="M286" s="849"/>
      <c r="N286" s="849">
        <v>51</v>
      </c>
      <c r="O286" s="849">
        <v>0</v>
      </c>
      <c r="P286" s="837"/>
      <c r="Q286" s="850">
        <v>0</v>
      </c>
    </row>
    <row r="287" spans="1:17" ht="14.4" customHeight="1" x14ac:dyDescent="0.3">
      <c r="A287" s="831" t="s">
        <v>575</v>
      </c>
      <c r="B287" s="832" t="s">
        <v>3329</v>
      </c>
      <c r="C287" s="832" t="s">
        <v>3181</v>
      </c>
      <c r="D287" s="832" t="s">
        <v>3706</v>
      </c>
      <c r="E287" s="832" t="s">
        <v>3707</v>
      </c>
      <c r="F287" s="849"/>
      <c r="G287" s="849"/>
      <c r="H287" s="849"/>
      <c r="I287" s="849"/>
      <c r="J287" s="849"/>
      <c r="K287" s="849"/>
      <c r="L287" s="849"/>
      <c r="M287" s="849"/>
      <c r="N287" s="849">
        <v>1</v>
      </c>
      <c r="O287" s="849">
        <v>0</v>
      </c>
      <c r="P287" s="837"/>
      <c r="Q287" s="850">
        <v>0</v>
      </c>
    </row>
    <row r="288" spans="1:17" ht="14.4" customHeight="1" x14ac:dyDescent="0.3">
      <c r="A288" s="831" t="s">
        <v>575</v>
      </c>
      <c r="B288" s="832" t="s">
        <v>3329</v>
      </c>
      <c r="C288" s="832" t="s">
        <v>3181</v>
      </c>
      <c r="D288" s="832" t="s">
        <v>3708</v>
      </c>
      <c r="E288" s="832" t="s">
        <v>3709</v>
      </c>
      <c r="F288" s="849"/>
      <c r="G288" s="849"/>
      <c r="H288" s="849"/>
      <c r="I288" s="849"/>
      <c r="J288" s="849"/>
      <c r="K288" s="849"/>
      <c r="L288" s="849"/>
      <c r="M288" s="849"/>
      <c r="N288" s="849">
        <v>1</v>
      </c>
      <c r="O288" s="849">
        <v>0</v>
      </c>
      <c r="P288" s="837"/>
      <c r="Q288" s="850">
        <v>0</v>
      </c>
    </row>
    <row r="289" spans="1:17" ht="14.4" customHeight="1" x14ac:dyDescent="0.3">
      <c r="A289" s="831" t="s">
        <v>575</v>
      </c>
      <c r="B289" s="832" t="s">
        <v>3710</v>
      </c>
      <c r="C289" s="832" t="s">
        <v>3330</v>
      </c>
      <c r="D289" s="832" t="s">
        <v>3331</v>
      </c>
      <c r="E289" s="832" t="s">
        <v>1173</v>
      </c>
      <c r="F289" s="849">
        <v>1</v>
      </c>
      <c r="G289" s="849">
        <v>4988.13</v>
      </c>
      <c r="H289" s="849">
        <v>1</v>
      </c>
      <c r="I289" s="849">
        <v>4988.13</v>
      </c>
      <c r="J289" s="849"/>
      <c r="K289" s="849"/>
      <c r="L289" s="849"/>
      <c r="M289" s="849"/>
      <c r="N289" s="849">
        <v>7</v>
      </c>
      <c r="O289" s="849">
        <v>36071.760000000002</v>
      </c>
      <c r="P289" s="837">
        <v>7.2315196275959126</v>
      </c>
      <c r="Q289" s="850">
        <v>5153.1085714285718</v>
      </c>
    </row>
    <row r="290" spans="1:17" ht="14.4" customHeight="1" x14ac:dyDescent="0.3">
      <c r="A290" s="831" t="s">
        <v>575</v>
      </c>
      <c r="B290" s="832" t="s">
        <v>3710</v>
      </c>
      <c r="C290" s="832" t="s">
        <v>3330</v>
      </c>
      <c r="D290" s="832" t="s">
        <v>3711</v>
      </c>
      <c r="E290" s="832" t="s">
        <v>3712</v>
      </c>
      <c r="F290" s="849"/>
      <c r="G290" s="849"/>
      <c r="H290" s="849"/>
      <c r="I290" s="849"/>
      <c r="J290" s="849">
        <v>24</v>
      </c>
      <c r="K290" s="849">
        <v>1921.92</v>
      </c>
      <c r="L290" s="849"/>
      <c r="M290" s="849">
        <v>80.08</v>
      </c>
      <c r="N290" s="849"/>
      <c r="O290" s="849"/>
      <c r="P290" s="837"/>
      <c r="Q290" s="850"/>
    </row>
    <row r="291" spans="1:17" ht="14.4" customHeight="1" x14ac:dyDescent="0.3">
      <c r="A291" s="831" t="s">
        <v>575</v>
      </c>
      <c r="B291" s="832" t="s">
        <v>3710</v>
      </c>
      <c r="C291" s="832" t="s">
        <v>3330</v>
      </c>
      <c r="D291" s="832" t="s">
        <v>3332</v>
      </c>
      <c r="E291" s="832" t="s">
        <v>1532</v>
      </c>
      <c r="F291" s="849">
        <v>2.1</v>
      </c>
      <c r="G291" s="849">
        <v>926.59</v>
      </c>
      <c r="H291" s="849">
        <v>1</v>
      </c>
      <c r="I291" s="849">
        <v>441.23333333333335</v>
      </c>
      <c r="J291" s="849"/>
      <c r="K291" s="849"/>
      <c r="L291" s="849"/>
      <c r="M291" s="849"/>
      <c r="N291" s="849">
        <v>1.6</v>
      </c>
      <c r="O291" s="849">
        <v>604.88</v>
      </c>
      <c r="P291" s="837">
        <v>0.65280221025480523</v>
      </c>
      <c r="Q291" s="850">
        <v>378.04999999999995</v>
      </c>
    </row>
    <row r="292" spans="1:17" ht="14.4" customHeight="1" x14ac:dyDescent="0.3">
      <c r="A292" s="831" t="s">
        <v>575</v>
      </c>
      <c r="B292" s="832" t="s">
        <v>3710</v>
      </c>
      <c r="C292" s="832" t="s">
        <v>3330</v>
      </c>
      <c r="D292" s="832" t="s">
        <v>3333</v>
      </c>
      <c r="E292" s="832" t="s">
        <v>945</v>
      </c>
      <c r="F292" s="849">
        <v>128</v>
      </c>
      <c r="G292" s="849">
        <v>7475.2000000000007</v>
      </c>
      <c r="H292" s="849">
        <v>1</v>
      </c>
      <c r="I292" s="849">
        <v>58.400000000000006</v>
      </c>
      <c r="J292" s="849">
        <v>70</v>
      </c>
      <c r="K292" s="849">
        <v>4088</v>
      </c>
      <c r="L292" s="849">
        <v>0.546875</v>
      </c>
      <c r="M292" s="849">
        <v>58.4</v>
      </c>
      <c r="N292" s="849">
        <v>118</v>
      </c>
      <c r="O292" s="849">
        <v>4106.5</v>
      </c>
      <c r="P292" s="837">
        <v>0.54934985017123283</v>
      </c>
      <c r="Q292" s="850">
        <v>34.800847457627121</v>
      </c>
    </row>
    <row r="293" spans="1:17" ht="14.4" customHeight="1" x14ac:dyDescent="0.3">
      <c r="A293" s="831" t="s">
        <v>575</v>
      </c>
      <c r="B293" s="832" t="s">
        <v>3710</v>
      </c>
      <c r="C293" s="832" t="s">
        <v>3330</v>
      </c>
      <c r="D293" s="832" t="s">
        <v>3713</v>
      </c>
      <c r="E293" s="832" t="s">
        <v>3714</v>
      </c>
      <c r="F293" s="849">
        <v>5.2</v>
      </c>
      <c r="G293" s="849">
        <v>62469.68</v>
      </c>
      <c r="H293" s="849">
        <v>1</v>
      </c>
      <c r="I293" s="849">
        <v>12013.4</v>
      </c>
      <c r="J293" s="849">
        <v>0.8</v>
      </c>
      <c r="K293" s="849">
        <v>9610.7199999999993</v>
      </c>
      <c r="L293" s="849">
        <v>0.15384615384615383</v>
      </c>
      <c r="M293" s="849">
        <v>12013.399999999998</v>
      </c>
      <c r="N293" s="849"/>
      <c r="O293" s="849"/>
      <c r="P293" s="837"/>
      <c r="Q293" s="850"/>
    </row>
    <row r="294" spans="1:17" ht="14.4" customHeight="1" x14ac:dyDescent="0.3">
      <c r="A294" s="831" t="s">
        <v>575</v>
      </c>
      <c r="B294" s="832" t="s">
        <v>3710</v>
      </c>
      <c r="C294" s="832" t="s">
        <v>3330</v>
      </c>
      <c r="D294" s="832" t="s">
        <v>3334</v>
      </c>
      <c r="E294" s="832" t="s">
        <v>3335</v>
      </c>
      <c r="F294" s="849">
        <v>0.5</v>
      </c>
      <c r="G294" s="849">
        <v>193.31</v>
      </c>
      <c r="H294" s="849">
        <v>1</v>
      </c>
      <c r="I294" s="849">
        <v>386.62</v>
      </c>
      <c r="J294" s="849">
        <v>2</v>
      </c>
      <c r="K294" s="849">
        <v>773.20999999999992</v>
      </c>
      <c r="L294" s="849">
        <v>3.9998448088562406</v>
      </c>
      <c r="M294" s="849">
        <v>386.60499999999996</v>
      </c>
      <c r="N294" s="849"/>
      <c r="O294" s="849"/>
      <c r="P294" s="837"/>
      <c r="Q294" s="850"/>
    </row>
    <row r="295" spans="1:17" ht="14.4" customHeight="1" x14ac:dyDescent="0.3">
      <c r="A295" s="831" t="s">
        <v>575</v>
      </c>
      <c r="B295" s="832" t="s">
        <v>3710</v>
      </c>
      <c r="C295" s="832" t="s">
        <v>3330</v>
      </c>
      <c r="D295" s="832" t="s">
        <v>3336</v>
      </c>
      <c r="E295" s="832" t="s">
        <v>1170</v>
      </c>
      <c r="F295" s="849">
        <v>4</v>
      </c>
      <c r="G295" s="849">
        <v>36633.08</v>
      </c>
      <c r="H295" s="849">
        <v>1</v>
      </c>
      <c r="I295" s="849">
        <v>9158.27</v>
      </c>
      <c r="J295" s="849">
        <v>3</v>
      </c>
      <c r="K295" s="849">
        <v>27474.81</v>
      </c>
      <c r="L295" s="849">
        <v>0.75</v>
      </c>
      <c r="M295" s="849">
        <v>9158.27</v>
      </c>
      <c r="N295" s="849">
        <v>12</v>
      </c>
      <c r="O295" s="849">
        <v>109797.77</v>
      </c>
      <c r="P295" s="837">
        <v>2.9972300991344434</v>
      </c>
      <c r="Q295" s="850">
        <v>9149.814166666667</v>
      </c>
    </row>
    <row r="296" spans="1:17" ht="14.4" customHeight="1" x14ac:dyDescent="0.3">
      <c r="A296" s="831" t="s">
        <v>575</v>
      </c>
      <c r="B296" s="832" t="s">
        <v>3710</v>
      </c>
      <c r="C296" s="832" t="s">
        <v>3330</v>
      </c>
      <c r="D296" s="832" t="s">
        <v>3337</v>
      </c>
      <c r="E296" s="832" t="s">
        <v>1170</v>
      </c>
      <c r="F296" s="849">
        <v>1</v>
      </c>
      <c r="G296" s="849">
        <v>16469.2</v>
      </c>
      <c r="H296" s="849">
        <v>1</v>
      </c>
      <c r="I296" s="849">
        <v>16469.2</v>
      </c>
      <c r="J296" s="849"/>
      <c r="K296" s="849"/>
      <c r="L296" s="849"/>
      <c r="M296" s="849"/>
      <c r="N296" s="849"/>
      <c r="O296" s="849"/>
      <c r="P296" s="837"/>
      <c r="Q296" s="850"/>
    </row>
    <row r="297" spans="1:17" ht="14.4" customHeight="1" x14ac:dyDescent="0.3">
      <c r="A297" s="831" t="s">
        <v>575</v>
      </c>
      <c r="B297" s="832" t="s">
        <v>3710</v>
      </c>
      <c r="C297" s="832" t="s">
        <v>3330</v>
      </c>
      <c r="D297" s="832" t="s">
        <v>3715</v>
      </c>
      <c r="E297" s="832" t="s">
        <v>3716</v>
      </c>
      <c r="F297" s="849">
        <v>42</v>
      </c>
      <c r="G297" s="849">
        <v>1800.96</v>
      </c>
      <c r="H297" s="849">
        <v>1</v>
      </c>
      <c r="I297" s="849">
        <v>42.88</v>
      </c>
      <c r="J297" s="849"/>
      <c r="K297" s="849"/>
      <c r="L297" s="849"/>
      <c r="M297" s="849"/>
      <c r="N297" s="849"/>
      <c r="O297" s="849"/>
      <c r="P297" s="837"/>
      <c r="Q297" s="850"/>
    </row>
    <row r="298" spans="1:17" ht="14.4" customHeight="1" x14ac:dyDescent="0.3">
      <c r="A298" s="831" t="s">
        <v>575</v>
      </c>
      <c r="B298" s="832" t="s">
        <v>3710</v>
      </c>
      <c r="C298" s="832" t="s">
        <v>3330</v>
      </c>
      <c r="D298" s="832" t="s">
        <v>3338</v>
      </c>
      <c r="E298" s="832" t="s">
        <v>3339</v>
      </c>
      <c r="F298" s="849">
        <v>0.2</v>
      </c>
      <c r="G298" s="849">
        <v>108.69</v>
      </c>
      <c r="H298" s="849">
        <v>1</v>
      </c>
      <c r="I298" s="849">
        <v>543.44999999999993</v>
      </c>
      <c r="J298" s="849"/>
      <c r="K298" s="849"/>
      <c r="L298" s="849"/>
      <c r="M298" s="849"/>
      <c r="N298" s="849"/>
      <c r="O298" s="849"/>
      <c r="P298" s="837"/>
      <c r="Q298" s="850"/>
    </row>
    <row r="299" spans="1:17" ht="14.4" customHeight="1" x14ac:dyDescent="0.3">
      <c r="A299" s="831" t="s">
        <v>575</v>
      </c>
      <c r="B299" s="832" t="s">
        <v>3710</v>
      </c>
      <c r="C299" s="832" t="s">
        <v>3330</v>
      </c>
      <c r="D299" s="832" t="s">
        <v>3340</v>
      </c>
      <c r="E299" s="832" t="s">
        <v>929</v>
      </c>
      <c r="F299" s="849">
        <v>6</v>
      </c>
      <c r="G299" s="849">
        <v>463.32</v>
      </c>
      <c r="H299" s="849">
        <v>1</v>
      </c>
      <c r="I299" s="849">
        <v>77.22</v>
      </c>
      <c r="J299" s="849"/>
      <c r="K299" s="849"/>
      <c r="L299" s="849"/>
      <c r="M299" s="849"/>
      <c r="N299" s="849"/>
      <c r="O299" s="849"/>
      <c r="P299" s="837"/>
      <c r="Q299" s="850"/>
    </row>
    <row r="300" spans="1:17" ht="14.4" customHeight="1" x14ac:dyDescent="0.3">
      <c r="A300" s="831" t="s">
        <v>575</v>
      </c>
      <c r="B300" s="832" t="s">
        <v>3710</v>
      </c>
      <c r="C300" s="832" t="s">
        <v>3330</v>
      </c>
      <c r="D300" s="832" t="s">
        <v>3341</v>
      </c>
      <c r="E300" s="832" t="s">
        <v>3342</v>
      </c>
      <c r="F300" s="849">
        <v>2.5999999999999996</v>
      </c>
      <c r="G300" s="849">
        <v>706.46</v>
      </c>
      <c r="H300" s="849">
        <v>1</v>
      </c>
      <c r="I300" s="849">
        <v>271.71538461538466</v>
      </c>
      <c r="J300" s="849">
        <v>8</v>
      </c>
      <c r="K300" s="849">
        <v>2173.73</v>
      </c>
      <c r="L300" s="849">
        <v>3.0769328765959854</v>
      </c>
      <c r="M300" s="849">
        <v>271.71625</v>
      </c>
      <c r="N300" s="849">
        <v>13.4</v>
      </c>
      <c r="O300" s="849">
        <v>2433.88</v>
      </c>
      <c r="P300" s="837">
        <v>3.4451773631911218</v>
      </c>
      <c r="Q300" s="850">
        <v>181.63283582089554</v>
      </c>
    </row>
    <row r="301" spans="1:17" ht="14.4" customHeight="1" x14ac:dyDescent="0.3">
      <c r="A301" s="831" t="s">
        <v>575</v>
      </c>
      <c r="B301" s="832" t="s">
        <v>3710</v>
      </c>
      <c r="C301" s="832" t="s">
        <v>3330</v>
      </c>
      <c r="D301" s="832" t="s">
        <v>3717</v>
      </c>
      <c r="E301" s="832" t="s">
        <v>3718</v>
      </c>
      <c r="F301" s="849"/>
      <c r="G301" s="849"/>
      <c r="H301" s="849"/>
      <c r="I301" s="849"/>
      <c r="J301" s="849">
        <v>1</v>
      </c>
      <c r="K301" s="849">
        <v>5985.75</v>
      </c>
      <c r="L301" s="849"/>
      <c r="M301" s="849">
        <v>5985.75</v>
      </c>
      <c r="N301" s="849"/>
      <c r="O301" s="849"/>
      <c r="P301" s="837"/>
      <c r="Q301" s="850"/>
    </row>
    <row r="302" spans="1:17" ht="14.4" customHeight="1" x14ac:dyDescent="0.3">
      <c r="A302" s="831" t="s">
        <v>575</v>
      </c>
      <c r="B302" s="832" t="s">
        <v>3710</v>
      </c>
      <c r="C302" s="832" t="s">
        <v>3330</v>
      </c>
      <c r="D302" s="832" t="s">
        <v>3343</v>
      </c>
      <c r="E302" s="832" t="s">
        <v>3344</v>
      </c>
      <c r="F302" s="849">
        <v>4.5</v>
      </c>
      <c r="G302" s="849">
        <v>14686.800000000001</v>
      </c>
      <c r="H302" s="849">
        <v>1</v>
      </c>
      <c r="I302" s="849">
        <v>3263.7333333333336</v>
      </c>
      <c r="J302" s="849"/>
      <c r="K302" s="849"/>
      <c r="L302" s="849"/>
      <c r="M302" s="849"/>
      <c r="N302" s="849">
        <v>0.3</v>
      </c>
      <c r="O302" s="849">
        <v>979.12</v>
      </c>
      <c r="P302" s="837">
        <v>6.6666666666666666E-2</v>
      </c>
      <c r="Q302" s="850">
        <v>3263.7333333333336</v>
      </c>
    </row>
    <row r="303" spans="1:17" ht="14.4" customHeight="1" x14ac:dyDescent="0.3">
      <c r="A303" s="831" t="s">
        <v>575</v>
      </c>
      <c r="B303" s="832" t="s">
        <v>3710</v>
      </c>
      <c r="C303" s="832" t="s">
        <v>3330</v>
      </c>
      <c r="D303" s="832" t="s">
        <v>3345</v>
      </c>
      <c r="E303" s="832" t="s">
        <v>3346</v>
      </c>
      <c r="F303" s="849">
        <v>7</v>
      </c>
      <c r="G303" s="849">
        <v>1534.4</v>
      </c>
      <c r="H303" s="849">
        <v>1</v>
      </c>
      <c r="I303" s="849">
        <v>219.20000000000002</v>
      </c>
      <c r="J303" s="849">
        <v>7</v>
      </c>
      <c r="K303" s="849">
        <v>1534.4</v>
      </c>
      <c r="L303" s="849">
        <v>1</v>
      </c>
      <c r="M303" s="849">
        <v>219.20000000000002</v>
      </c>
      <c r="N303" s="849"/>
      <c r="O303" s="849"/>
      <c r="P303" s="837"/>
      <c r="Q303" s="850"/>
    </row>
    <row r="304" spans="1:17" ht="14.4" customHeight="1" x14ac:dyDescent="0.3">
      <c r="A304" s="831" t="s">
        <v>575</v>
      </c>
      <c r="B304" s="832" t="s">
        <v>3710</v>
      </c>
      <c r="C304" s="832" t="s">
        <v>3330</v>
      </c>
      <c r="D304" s="832" t="s">
        <v>3719</v>
      </c>
      <c r="E304" s="832" t="s">
        <v>3720</v>
      </c>
      <c r="F304" s="849">
        <v>16</v>
      </c>
      <c r="G304" s="849">
        <v>1052</v>
      </c>
      <c r="H304" s="849">
        <v>1</v>
      </c>
      <c r="I304" s="849">
        <v>65.75</v>
      </c>
      <c r="J304" s="849"/>
      <c r="K304" s="849"/>
      <c r="L304" s="849"/>
      <c r="M304" s="849"/>
      <c r="N304" s="849"/>
      <c r="O304" s="849"/>
      <c r="P304" s="837"/>
      <c r="Q304" s="850"/>
    </row>
    <row r="305" spans="1:17" ht="14.4" customHeight="1" x14ac:dyDescent="0.3">
      <c r="A305" s="831" t="s">
        <v>575</v>
      </c>
      <c r="B305" s="832" t="s">
        <v>3710</v>
      </c>
      <c r="C305" s="832" t="s">
        <v>3330</v>
      </c>
      <c r="D305" s="832" t="s">
        <v>3721</v>
      </c>
      <c r="E305" s="832" t="s">
        <v>3350</v>
      </c>
      <c r="F305" s="849">
        <v>0.3</v>
      </c>
      <c r="G305" s="849">
        <v>13.91</v>
      </c>
      <c r="H305" s="849">
        <v>1</v>
      </c>
      <c r="I305" s="849">
        <v>46.366666666666667</v>
      </c>
      <c r="J305" s="849"/>
      <c r="K305" s="849"/>
      <c r="L305" s="849"/>
      <c r="M305" s="849"/>
      <c r="N305" s="849"/>
      <c r="O305" s="849"/>
      <c r="P305" s="837"/>
      <c r="Q305" s="850"/>
    </row>
    <row r="306" spans="1:17" ht="14.4" customHeight="1" x14ac:dyDescent="0.3">
      <c r="A306" s="831" t="s">
        <v>575</v>
      </c>
      <c r="B306" s="832" t="s">
        <v>3710</v>
      </c>
      <c r="C306" s="832" t="s">
        <v>3330</v>
      </c>
      <c r="D306" s="832" t="s">
        <v>3349</v>
      </c>
      <c r="E306" s="832" t="s">
        <v>3350</v>
      </c>
      <c r="F306" s="849">
        <v>1.3</v>
      </c>
      <c r="G306" s="849">
        <v>102.44</v>
      </c>
      <c r="H306" s="849">
        <v>1</v>
      </c>
      <c r="I306" s="849">
        <v>78.8</v>
      </c>
      <c r="J306" s="849">
        <v>0.1</v>
      </c>
      <c r="K306" s="849">
        <v>7.88</v>
      </c>
      <c r="L306" s="849">
        <v>7.6923076923076927E-2</v>
      </c>
      <c r="M306" s="849">
        <v>78.8</v>
      </c>
      <c r="N306" s="849">
        <v>7.4</v>
      </c>
      <c r="O306" s="849">
        <v>434.38</v>
      </c>
      <c r="P306" s="837">
        <v>4.2403358063256542</v>
      </c>
      <c r="Q306" s="850">
        <v>58.699999999999996</v>
      </c>
    </row>
    <row r="307" spans="1:17" ht="14.4" customHeight="1" x14ac:dyDescent="0.3">
      <c r="A307" s="831" t="s">
        <v>575</v>
      </c>
      <c r="B307" s="832" t="s">
        <v>3710</v>
      </c>
      <c r="C307" s="832" t="s">
        <v>3330</v>
      </c>
      <c r="D307" s="832" t="s">
        <v>3722</v>
      </c>
      <c r="E307" s="832" t="s">
        <v>3723</v>
      </c>
      <c r="F307" s="849">
        <v>58</v>
      </c>
      <c r="G307" s="849">
        <v>74666.880000000005</v>
      </c>
      <c r="H307" s="849">
        <v>1</v>
      </c>
      <c r="I307" s="849">
        <v>1287.3600000000001</v>
      </c>
      <c r="J307" s="849"/>
      <c r="K307" s="849"/>
      <c r="L307" s="849"/>
      <c r="M307" s="849"/>
      <c r="N307" s="849"/>
      <c r="O307" s="849"/>
      <c r="P307" s="837"/>
      <c r="Q307" s="850"/>
    </row>
    <row r="308" spans="1:17" ht="14.4" customHeight="1" x14ac:dyDescent="0.3">
      <c r="A308" s="831" t="s">
        <v>575</v>
      </c>
      <c r="B308" s="832" t="s">
        <v>3710</v>
      </c>
      <c r="C308" s="832" t="s">
        <v>3330</v>
      </c>
      <c r="D308" s="832" t="s">
        <v>3351</v>
      </c>
      <c r="E308" s="832" t="s">
        <v>3352</v>
      </c>
      <c r="F308" s="849">
        <v>1.1000000000000001</v>
      </c>
      <c r="G308" s="849">
        <v>659.79</v>
      </c>
      <c r="H308" s="849">
        <v>1</v>
      </c>
      <c r="I308" s="849">
        <v>599.80909090909086</v>
      </c>
      <c r="J308" s="849"/>
      <c r="K308" s="849"/>
      <c r="L308" s="849"/>
      <c r="M308" s="849"/>
      <c r="N308" s="849"/>
      <c r="O308" s="849"/>
      <c r="P308" s="837"/>
      <c r="Q308" s="850"/>
    </row>
    <row r="309" spans="1:17" ht="14.4" customHeight="1" x14ac:dyDescent="0.3">
      <c r="A309" s="831" t="s">
        <v>575</v>
      </c>
      <c r="B309" s="832" t="s">
        <v>3710</v>
      </c>
      <c r="C309" s="832" t="s">
        <v>3330</v>
      </c>
      <c r="D309" s="832" t="s">
        <v>3724</v>
      </c>
      <c r="E309" s="832" t="s">
        <v>3352</v>
      </c>
      <c r="F309" s="849">
        <v>0.7</v>
      </c>
      <c r="G309" s="849">
        <v>559.83000000000004</v>
      </c>
      <c r="H309" s="849">
        <v>1</v>
      </c>
      <c r="I309" s="849">
        <v>799.75714285714298</v>
      </c>
      <c r="J309" s="849"/>
      <c r="K309" s="849"/>
      <c r="L309" s="849"/>
      <c r="M309" s="849"/>
      <c r="N309" s="849"/>
      <c r="O309" s="849"/>
      <c r="P309" s="837"/>
      <c r="Q309" s="850"/>
    </row>
    <row r="310" spans="1:17" ht="14.4" customHeight="1" x14ac:dyDescent="0.3">
      <c r="A310" s="831" t="s">
        <v>575</v>
      </c>
      <c r="B310" s="832" t="s">
        <v>3710</v>
      </c>
      <c r="C310" s="832" t="s">
        <v>3330</v>
      </c>
      <c r="D310" s="832" t="s">
        <v>3725</v>
      </c>
      <c r="E310" s="832" t="s">
        <v>925</v>
      </c>
      <c r="F310" s="849">
        <v>12</v>
      </c>
      <c r="G310" s="849">
        <v>1109.8800000000001</v>
      </c>
      <c r="H310" s="849">
        <v>1</v>
      </c>
      <c r="I310" s="849">
        <v>92.490000000000009</v>
      </c>
      <c r="J310" s="849"/>
      <c r="K310" s="849"/>
      <c r="L310" s="849"/>
      <c r="M310" s="849"/>
      <c r="N310" s="849"/>
      <c r="O310" s="849"/>
      <c r="P310" s="837"/>
      <c r="Q310" s="850"/>
    </row>
    <row r="311" spans="1:17" ht="14.4" customHeight="1" x14ac:dyDescent="0.3">
      <c r="A311" s="831" t="s">
        <v>575</v>
      </c>
      <c r="B311" s="832" t="s">
        <v>3710</v>
      </c>
      <c r="C311" s="832" t="s">
        <v>3330</v>
      </c>
      <c r="D311" s="832" t="s">
        <v>3726</v>
      </c>
      <c r="E311" s="832" t="s">
        <v>1166</v>
      </c>
      <c r="F311" s="849"/>
      <c r="G311" s="849"/>
      <c r="H311" s="849"/>
      <c r="I311" s="849"/>
      <c r="J311" s="849">
        <v>26</v>
      </c>
      <c r="K311" s="849">
        <v>33471.360000000001</v>
      </c>
      <c r="L311" s="849"/>
      <c r="M311" s="849">
        <v>1287.3600000000001</v>
      </c>
      <c r="N311" s="849">
        <v>72</v>
      </c>
      <c r="O311" s="849">
        <v>92689.920000000013</v>
      </c>
      <c r="P311" s="837"/>
      <c r="Q311" s="850">
        <v>1287.3600000000001</v>
      </c>
    </row>
    <row r="312" spans="1:17" ht="14.4" customHeight="1" x14ac:dyDescent="0.3">
      <c r="A312" s="831" t="s">
        <v>575</v>
      </c>
      <c r="B312" s="832" t="s">
        <v>3710</v>
      </c>
      <c r="C312" s="832" t="s">
        <v>3330</v>
      </c>
      <c r="D312" s="832" t="s">
        <v>3357</v>
      </c>
      <c r="E312" s="832" t="s">
        <v>3358</v>
      </c>
      <c r="F312" s="849">
        <v>28</v>
      </c>
      <c r="G312" s="849">
        <v>6137.6</v>
      </c>
      <c r="H312" s="849">
        <v>1</v>
      </c>
      <c r="I312" s="849">
        <v>219.20000000000002</v>
      </c>
      <c r="J312" s="849"/>
      <c r="K312" s="849"/>
      <c r="L312" s="849"/>
      <c r="M312" s="849"/>
      <c r="N312" s="849"/>
      <c r="O312" s="849"/>
      <c r="P312" s="837"/>
      <c r="Q312" s="850"/>
    </row>
    <row r="313" spans="1:17" ht="14.4" customHeight="1" x14ac:dyDescent="0.3">
      <c r="A313" s="831" t="s">
        <v>575</v>
      </c>
      <c r="B313" s="832" t="s">
        <v>3710</v>
      </c>
      <c r="C313" s="832" t="s">
        <v>3330</v>
      </c>
      <c r="D313" s="832" t="s">
        <v>3359</v>
      </c>
      <c r="E313" s="832" t="s">
        <v>3360</v>
      </c>
      <c r="F313" s="849">
        <v>0.5</v>
      </c>
      <c r="G313" s="849">
        <v>193.01999999999998</v>
      </c>
      <c r="H313" s="849">
        <v>1</v>
      </c>
      <c r="I313" s="849">
        <v>386.03999999999996</v>
      </c>
      <c r="J313" s="849">
        <v>0.7</v>
      </c>
      <c r="K313" s="849">
        <v>270.22000000000003</v>
      </c>
      <c r="L313" s="849">
        <v>1.3999585535177705</v>
      </c>
      <c r="M313" s="849">
        <v>386.02857142857147</v>
      </c>
      <c r="N313" s="849">
        <v>1.7000000000000002</v>
      </c>
      <c r="O313" s="849">
        <v>333.45</v>
      </c>
      <c r="P313" s="837">
        <v>1.7275411874417159</v>
      </c>
      <c r="Q313" s="850">
        <v>196.14705882352939</v>
      </c>
    </row>
    <row r="314" spans="1:17" ht="14.4" customHeight="1" x14ac:dyDescent="0.3">
      <c r="A314" s="831" t="s">
        <v>575</v>
      </c>
      <c r="B314" s="832" t="s">
        <v>3710</v>
      </c>
      <c r="C314" s="832" t="s">
        <v>3330</v>
      </c>
      <c r="D314" s="832" t="s">
        <v>3361</v>
      </c>
      <c r="E314" s="832" t="s">
        <v>3360</v>
      </c>
      <c r="F314" s="849"/>
      <c r="G314" s="849"/>
      <c r="H314" s="849"/>
      <c r="I314" s="849"/>
      <c r="J314" s="849"/>
      <c r="K314" s="849"/>
      <c r="L314" s="849"/>
      <c r="M314" s="849"/>
      <c r="N314" s="849">
        <v>4.6999999999999993</v>
      </c>
      <c r="O314" s="849">
        <v>1549.61</v>
      </c>
      <c r="P314" s="837"/>
      <c r="Q314" s="850">
        <v>329.70425531914896</v>
      </c>
    </row>
    <row r="315" spans="1:17" ht="14.4" customHeight="1" x14ac:dyDescent="0.3">
      <c r="A315" s="831" t="s">
        <v>575</v>
      </c>
      <c r="B315" s="832" t="s">
        <v>3710</v>
      </c>
      <c r="C315" s="832" t="s">
        <v>3330</v>
      </c>
      <c r="D315" s="832" t="s">
        <v>3727</v>
      </c>
      <c r="E315" s="832" t="s">
        <v>3728</v>
      </c>
      <c r="F315" s="849">
        <v>1.5</v>
      </c>
      <c r="G315" s="849">
        <v>5101.62</v>
      </c>
      <c r="H315" s="849">
        <v>1</v>
      </c>
      <c r="I315" s="849">
        <v>3401.08</v>
      </c>
      <c r="J315" s="849"/>
      <c r="K315" s="849"/>
      <c r="L315" s="849"/>
      <c r="M315" s="849"/>
      <c r="N315" s="849"/>
      <c r="O315" s="849"/>
      <c r="P315" s="837"/>
      <c r="Q315" s="850"/>
    </row>
    <row r="316" spans="1:17" ht="14.4" customHeight="1" x14ac:dyDescent="0.3">
      <c r="A316" s="831" t="s">
        <v>575</v>
      </c>
      <c r="B316" s="832" t="s">
        <v>3710</v>
      </c>
      <c r="C316" s="832" t="s">
        <v>3330</v>
      </c>
      <c r="D316" s="832" t="s">
        <v>3362</v>
      </c>
      <c r="E316" s="832" t="s">
        <v>1436</v>
      </c>
      <c r="F316" s="849">
        <v>1.2000000000000002</v>
      </c>
      <c r="G316" s="849">
        <v>496.01</v>
      </c>
      <c r="H316" s="849">
        <v>1</v>
      </c>
      <c r="I316" s="849">
        <v>413.34166666666658</v>
      </c>
      <c r="J316" s="849">
        <v>2</v>
      </c>
      <c r="K316" s="849">
        <v>857.49</v>
      </c>
      <c r="L316" s="849">
        <v>1.7287756295235983</v>
      </c>
      <c r="M316" s="849">
        <v>428.745</v>
      </c>
      <c r="N316" s="849">
        <v>3.5999999999999996</v>
      </c>
      <c r="O316" s="849">
        <v>534.6</v>
      </c>
      <c r="P316" s="837">
        <v>1.0778008507892987</v>
      </c>
      <c r="Q316" s="850">
        <v>148.50000000000003</v>
      </c>
    </row>
    <row r="317" spans="1:17" ht="14.4" customHeight="1" x14ac:dyDescent="0.3">
      <c r="A317" s="831" t="s">
        <v>575</v>
      </c>
      <c r="B317" s="832" t="s">
        <v>3710</v>
      </c>
      <c r="C317" s="832" t="s">
        <v>3330</v>
      </c>
      <c r="D317" s="832" t="s">
        <v>3729</v>
      </c>
      <c r="E317" s="832" t="s">
        <v>3730</v>
      </c>
      <c r="F317" s="849">
        <v>5</v>
      </c>
      <c r="G317" s="849">
        <v>51647.45</v>
      </c>
      <c r="H317" s="849">
        <v>1</v>
      </c>
      <c r="I317" s="849">
        <v>10329.49</v>
      </c>
      <c r="J317" s="849"/>
      <c r="K317" s="849"/>
      <c r="L317" s="849"/>
      <c r="M317" s="849"/>
      <c r="N317" s="849"/>
      <c r="O317" s="849"/>
      <c r="P317" s="837"/>
      <c r="Q317" s="850"/>
    </row>
    <row r="318" spans="1:17" ht="14.4" customHeight="1" x14ac:dyDescent="0.3">
      <c r="A318" s="831" t="s">
        <v>575</v>
      </c>
      <c r="B318" s="832" t="s">
        <v>3710</v>
      </c>
      <c r="C318" s="832" t="s">
        <v>3330</v>
      </c>
      <c r="D318" s="832" t="s">
        <v>3363</v>
      </c>
      <c r="E318" s="832" t="s">
        <v>1168</v>
      </c>
      <c r="F318" s="849">
        <v>2</v>
      </c>
      <c r="G318" s="849">
        <v>6345.56</v>
      </c>
      <c r="H318" s="849">
        <v>1</v>
      </c>
      <c r="I318" s="849">
        <v>3172.78</v>
      </c>
      <c r="J318" s="849"/>
      <c r="K318" s="849"/>
      <c r="L318" s="849"/>
      <c r="M318" s="849"/>
      <c r="N318" s="849">
        <v>4</v>
      </c>
      <c r="O318" s="849">
        <v>12691.12</v>
      </c>
      <c r="P318" s="837">
        <v>2</v>
      </c>
      <c r="Q318" s="850">
        <v>3172.78</v>
      </c>
    </row>
    <row r="319" spans="1:17" ht="14.4" customHeight="1" x14ac:dyDescent="0.3">
      <c r="A319" s="831" t="s">
        <v>575</v>
      </c>
      <c r="B319" s="832" t="s">
        <v>3710</v>
      </c>
      <c r="C319" s="832" t="s">
        <v>3330</v>
      </c>
      <c r="D319" s="832" t="s">
        <v>3731</v>
      </c>
      <c r="E319" s="832" t="s">
        <v>1168</v>
      </c>
      <c r="F319" s="849"/>
      <c r="G319" s="849"/>
      <c r="H319" s="849"/>
      <c r="I319" s="849"/>
      <c r="J319" s="849"/>
      <c r="K319" s="849"/>
      <c r="L319" s="849"/>
      <c r="M319" s="849"/>
      <c r="N319" s="849">
        <v>2</v>
      </c>
      <c r="O319" s="849">
        <v>12691.14</v>
      </c>
      <c r="P319" s="837"/>
      <c r="Q319" s="850">
        <v>6345.57</v>
      </c>
    </row>
    <row r="320" spans="1:17" ht="14.4" customHeight="1" x14ac:dyDescent="0.3">
      <c r="A320" s="831" t="s">
        <v>575</v>
      </c>
      <c r="B320" s="832" t="s">
        <v>3710</v>
      </c>
      <c r="C320" s="832" t="s">
        <v>3330</v>
      </c>
      <c r="D320" s="832" t="s">
        <v>3364</v>
      </c>
      <c r="E320" s="832" t="s">
        <v>3365</v>
      </c>
      <c r="F320" s="849">
        <v>3</v>
      </c>
      <c r="G320" s="849">
        <v>1751.85</v>
      </c>
      <c r="H320" s="849">
        <v>1</v>
      </c>
      <c r="I320" s="849">
        <v>583.94999999999993</v>
      </c>
      <c r="J320" s="849"/>
      <c r="K320" s="849"/>
      <c r="L320" s="849"/>
      <c r="M320" s="849"/>
      <c r="N320" s="849"/>
      <c r="O320" s="849"/>
      <c r="P320" s="837"/>
      <c r="Q320" s="850"/>
    </row>
    <row r="321" spans="1:17" ht="14.4" customHeight="1" x14ac:dyDescent="0.3">
      <c r="A321" s="831" t="s">
        <v>575</v>
      </c>
      <c r="B321" s="832" t="s">
        <v>3710</v>
      </c>
      <c r="C321" s="832" t="s">
        <v>3330</v>
      </c>
      <c r="D321" s="832" t="s">
        <v>3367</v>
      </c>
      <c r="E321" s="832" t="s">
        <v>1415</v>
      </c>
      <c r="F321" s="849"/>
      <c r="G321" s="849"/>
      <c r="H321" s="849"/>
      <c r="I321" s="849"/>
      <c r="J321" s="849"/>
      <c r="K321" s="849"/>
      <c r="L321" s="849"/>
      <c r="M321" s="849"/>
      <c r="N321" s="849">
        <v>5.8</v>
      </c>
      <c r="O321" s="849">
        <v>2660.46</v>
      </c>
      <c r="P321" s="837"/>
      <c r="Q321" s="850">
        <v>458.70000000000005</v>
      </c>
    </row>
    <row r="322" spans="1:17" ht="14.4" customHeight="1" x14ac:dyDescent="0.3">
      <c r="A322" s="831" t="s">
        <v>575</v>
      </c>
      <c r="B322" s="832" t="s">
        <v>3710</v>
      </c>
      <c r="C322" s="832" t="s">
        <v>3330</v>
      </c>
      <c r="D322" s="832" t="s">
        <v>3732</v>
      </c>
      <c r="E322" s="832" t="s">
        <v>3733</v>
      </c>
      <c r="F322" s="849"/>
      <c r="G322" s="849"/>
      <c r="H322" s="849"/>
      <c r="I322" s="849"/>
      <c r="J322" s="849">
        <v>0.1</v>
      </c>
      <c r="K322" s="849">
        <v>326.37</v>
      </c>
      <c r="L322" s="849"/>
      <c r="M322" s="849">
        <v>3263.7</v>
      </c>
      <c r="N322" s="849"/>
      <c r="O322" s="849"/>
      <c r="P322" s="837"/>
      <c r="Q322" s="850"/>
    </row>
    <row r="323" spans="1:17" ht="14.4" customHeight="1" x14ac:dyDescent="0.3">
      <c r="A323" s="831" t="s">
        <v>575</v>
      </c>
      <c r="B323" s="832" t="s">
        <v>3710</v>
      </c>
      <c r="C323" s="832" t="s">
        <v>3330</v>
      </c>
      <c r="D323" s="832" t="s">
        <v>3370</v>
      </c>
      <c r="E323" s="832" t="s">
        <v>3369</v>
      </c>
      <c r="F323" s="849"/>
      <c r="G323" s="849"/>
      <c r="H323" s="849"/>
      <c r="I323" s="849"/>
      <c r="J323" s="849">
        <v>2.4</v>
      </c>
      <c r="K323" s="849">
        <v>1921.92</v>
      </c>
      <c r="L323" s="849"/>
      <c r="M323" s="849">
        <v>800.80000000000007</v>
      </c>
      <c r="N323" s="849"/>
      <c r="O323" s="849"/>
      <c r="P323" s="837"/>
      <c r="Q323" s="850"/>
    </row>
    <row r="324" spans="1:17" ht="14.4" customHeight="1" x14ac:dyDescent="0.3">
      <c r="A324" s="831" t="s">
        <v>575</v>
      </c>
      <c r="B324" s="832" t="s">
        <v>3710</v>
      </c>
      <c r="C324" s="832" t="s">
        <v>3330</v>
      </c>
      <c r="D324" s="832" t="s">
        <v>3734</v>
      </c>
      <c r="E324" s="832" t="s">
        <v>1430</v>
      </c>
      <c r="F324" s="849"/>
      <c r="G324" s="849"/>
      <c r="H324" s="849"/>
      <c r="I324" s="849"/>
      <c r="J324" s="849"/>
      <c r="K324" s="849"/>
      <c r="L324" s="849"/>
      <c r="M324" s="849"/>
      <c r="N324" s="849">
        <v>50.2</v>
      </c>
      <c r="O324" s="849">
        <v>1676.18</v>
      </c>
      <c r="P324" s="837"/>
      <c r="Q324" s="850">
        <v>33.390039840637449</v>
      </c>
    </row>
    <row r="325" spans="1:17" ht="14.4" customHeight="1" x14ac:dyDescent="0.3">
      <c r="A325" s="831" t="s">
        <v>575</v>
      </c>
      <c r="B325" s="832" t="s">
        <v>3710</v>
      </c>
      <c r="C325" s="832" t="s">
        <v>3330</v>
      </c>
      <c r="D325" s="832" t="s">
        <v>3371</v>
      </c>
      <c r="E325" s="832" t="s">
        <v>3372</v>
      </c>
      <c r="F325" s="849">
        <v>1.9000000000000001</v>
      </c>
      <c r="G325" s="849">
        <v>629.70000000000005</v>
      </c>
      <c r="H325" s="849">
        <v>1</v>
      </c>
      <c r="I325" s="849">
        <v>331.42105263157896</v>
      </c>
      <c r="J325" s="849">
        <v>3.1999999999999997</v>
      </c>
      <c r="K325" s="849">
        <v>1060.56</v>
      </c>
      <c r="L325" s="849">
        <v>1.68423058599333</v>
      </c>
      <c r="M325" s="849">
        <v>331.42500000000001</v>
      </c>
      <c r="N325" s="849">
        <v>4</v>
      </c>
      <c r="O325" s="849">
        <v>536.13</v>
      </c>
      <c r="P325" s="837">
        <v>0.85140543115769407</v>
      </c>
      <c r="Q325" s="850">
        <v>134.0325</v>
      </c>
    </row>
    <row r="326" spans="1:17" ht="14.4" customHeight="1" x14ac:dyDescent="0.3">
      <c r="A326" s="831" t="s">
        <v>575</v>
      </c>
      <c r="B326" s="832" t="s">
        <v>3710</v>
      </c>
      <c r="C326" s="832" t="s">
        <v>3330</v>
      </c>
      <c r="D326" s="832" t="s">
        <v>3735</v>
      </c>
      <c r="E326" s="832" t="s">
        <v>3736</v>
      </c>
      <c r="F326" s="849"/>
      <c r="G326" s="849"/>
      <c r="H326" s="849"/>
      <c r="I326" s="849"/>
      <c r="J326" s="849">
        <v>1.3</v>
      </c>
      <c r="K326" s="849">
        <v>9271.73</v>
      </c>
      <c r="L326" s="849"/>
      <c r="M326" s="849">
        <v>7132.0999999999995</v>
      </c>
      <c r="N326" s="849"/>
      <c r="O326" s="849"/>
      <c r="P326" s="837"/>
      <c r="Q326" s="850"/>
    </row>
    <row r="327" spans="1:17" ht="14.4" customHeight="1" x14ac:dyDescent="0.3">
      <c r="A327" s="831" t="s">
        <v>575</v>
      </c>
      <c r="B327" s="832" t="s">
        <v>3710</v>
      </c>
      <c r="C327" s="832" t="s">
        <v>3330</v>
      </c>
      <c r="D327" s="832" t="s">
        <v>3737</v>
      </c>
      <c r="E327" s="832" t="s">
        <v>1500</v>
      </c>
      <c r="F327" s="849"/>
      <c r="G327" s="849"/>
      <c r="H327" s="849"/>
      <c r="I327" s="849"/>
      <c r="J327" s="849"/>
      <c r="K327" s="849"/>
      <c r="L327" s="849"/>
      <c r="M327" s="849"/>
      <c r="N327" s="849">
        <v>4</v>
      </c>
      <c r="O327" s="849">
        <v>127792.44</v>
      </c>
      <c r="P327" s="837"/>
      <c r="Q327" s="850">
        <v>31948.11</v>
      </c>
    </row>
    <row r="328" spans="1:17" ht="14.4" customHeight="1" x14ac:dyDescent="0.3">
      <c r="A328" s="831" t="s">
        <v>575</v>
      </c>
      <c r="B328" s="832" t="s">
        <v>3710</v>
      </c>
      <c r="C328" s="832" t="s">
        <v>3330</v>
      </c>
      <c r="D328" s="832" t="s">
        <v>3373</v>
      </c>
      <c r="E328" s="832" t="s">
        <v>3374</v>
      </c>
      <c r="F328" s="849"/>
      <c r="G328" s="849"/>
      <c r="H328" s="849"/>
      <c r="I328" s="849"/>
      <c r="J328" s="849">
        <v>2.1</v>
      </c>
      <c r="K328" s="849">
        <v>4463.76</v>
      </c>
      <c r="L328" s="849"/>
      <c r="M328" s="849">
        <v>2125.6</v>
      </c>
      <c r="N328" s="849"/>
      <c r="O328" s="849"/>
      <c r="P328" s="837"/>
      <c r="Q328" s="850"/>
    </row>
    <row r="329" spans="1:17" ht="14.4" customHeight="1" x14ac:dyDescent="0.3">
      <c r="A329" s="831" t="s">
        <v>575</v>
      </c>
      <c r="B329" s="832" t="s">
        <v>3710</v>
      </c>
      <c r="C329" s="832" t="s">
        <v>3330</v>
      </c>
      <c r="D329" s="832" t="s">
        <v>3376</v>
      </c>
      <c r="E329" s="832" t="s">
        <v>3377</v>
      </c>
      <c r="F329" s="849"/>
      <c r="G329" s="849"/>
      <c r="H329" s="849"/>
      <c r="I329" s="849"/>
      <c r="J329" s="849">
        <v>0.8</v>
      </c>
      <c r="K329" s="849">
        <v>309.3</v>
      </c>
      <c r="L329" s="849"/>
      <c r="M329" s="849">
        <v>386.625</v>
      </c>
      <c r="N329" s="849"/>
      <c r="O329" s="849"/>
      <c r="P329" s="837"/>
      <c r="Q329" s="850"/>
    </row>
    <row r="330" spans="1:17" ht="14.4" customHeight="1" x14ac:dyDescent="0.3">
      <c r="A330" s="831" t="s">
        <v>575</v>
      </c>
      <c r="B330" s="832" t="s">
        <v>3710</v>
      </c>
      <c r="C330" s="832" t="s">
        <v>3330</v>
      </c>
      <c r="D330" s="832" t="s">
        <v>3378</v>
      </c>
      <c r="E330" s="832" t="s">
        <v>3379</v>
      </c>
      <c r="F330" s="849"/>
      <c r="G330" s="849"/>
      <c r="H330" s="849"/>
      <c r="I330" s="849"/>
      <c r="J330" s="849">
        <v>1</v>
      </c>
      <c r="K330" s="849">
        <v>3172.78</v>
      </c>
      <c r="L330" s="849"/>
      <c r="M330" s="849">
        <v>3172.78</v>
      </c>
      <c r="N330" s="849"/>
      <c r="O330" s="849"/>
      <c r="P330" s="837"/>
      <c r="Q330" s="850"/>
    </row>
    <row r="331" spans="1:17" ht="14.4" customHeight="1" x14ac:dyDescent="0.3">
      <c r="A331" s="831" t="s">
        <v>575</v>
      </c>
      <c r="B331" s="832" t="s">
        <v>3710</v>
      </c>
      <c r="C331" s="832" t="s">
        <v>3330</v>
      </c>
      <c r="D331" s="832" t="s">
        <v>3738</v>
      </c>
      <c r="E331" s="832" t="s">
        <v>1173</v>
      </c>
      <c r="F331" s="849"/>
      <c r="G331" s="849"/>
      <c r="H331" s="849"/>
      <c r="I331" s="849"/>
      <c r="J331" s="849"/>
      <c r="K331" s="849"/>
      <c r="L331" s="849"/>
      <c r="M331" s="849"/>
      <c r="N331" s="849">
        <v>3</v>
      </c>
      <c r="O331" s="849">
        <v>29124.36</v>
      </c>
      <c r="P331" s="837"/>
      <c r="Q331" s="850">
        <v>9708.1200000000008</v>
      </c>
    </row>
    <row r="332" spans="1:17" ht="14.4" customHeight="1" x14ac:dyDescent="0.3">
      <c r="A332" s="831" t="s">
        <v>575</v>
      </c>
      <c r="B332" s="832" t="s">
        <v>3710</v>
      </c>
      <c r="C332" s="832" t="s">
        <v>3330</v>
      </c>
      <c r="D332" s="832" t="s">
        <v>3739</v>
      </c>
      <c r="E332" s="832" t="s">
        <v>3740</v>
      </c>
      <c r="F332" s="849"/>
      <c r="G332" s="849"/>
      <c r="H332" s="849"/>
      <c r="I332" s="849"/>
      <c r="J332" s="849"/>
      <c r="K332" s="849"/>
      <c r="L332" s="849"/>
      <c r="M332" s="849"/>
      <c r="N332" s="849">
        <v>5</v>
      </c>
      <c r="O332" s="849">
        <v>6436.8</v>
      </c>
      <c r="P332" s="837"/>
      <c r="Q332" s="850">
        <v>1287.3600000000001</v>
      </c>
    </row>
    <row r="333" spans="1:17" ht="14.4" customHeight="1" x14ac:dyDescent="0.3">
      <c r="A333" s="831" t="s">
        <v>575</v>
      </c>
      <c r="B333" s="832" t="s">
        <v>3710</v>
      </c>
      <c r="C333" s="832" t="s">
        <v>3382</v>
      </c>
      <c r="D333" s="832" t="s">
        <v>3383</v>
      </c>
      <c r="E333" s="832" t="s">
        <v>3384</v>
      </c>
      <c r="F333" s="849">
        <v>112</v>
      </c>
      <c r="G333" s="849">
        <v>292473.73</v>
      </c>
      <c r="H333" s="849">
        <v>1</v>
      </c>
      <c r="I333" s="849">
        <v>2611.3725892857142</v>
      </c>
      <c r="J333" s="849">
        <v>118</v>
      </c>
      <c r="K333" s="849">
        <v>311655.7</v>
      </c>
      <c r="L333" s="849">
        <v>1.0655852749578569</v>
      </c>
      <c r="M333" s="849">
        <v>2641.15</v>
      </c>
      <c r="N333" s="849">
        <v>224</v>
      </c>
      <c r="O333" s="849">
        <v>596332.79999999993</v>
      </c>
      <c r="P333" s="837">
        <v>2.0389277354926882</v>
      </c>
      <c r="Q333" s="850">
        <v>2662.2</v>
      </c>
    </row>
    <row r="334" spans="1:17" ht="14.4" customHeight="1" x14ac:dyDescent="0.3">
      <c r="A334" s="831" t="s">
        <v>575</v>
      </c>
      <c r="B334" s="832" t="s">
        <v>3710</v>
      </c>
      <c r="C334" s="832" t="s">
        <v>3382</v>
      </c>
      <c r="D334" s="832" t="s">
        <v>3741</v>
      </c>
      <c r="E334" s="832" t="s">
        <v>3742</v>
      </c>
      <c r="F334" s="849">
        <v>6</v>
      </c>
      <c r="G334" s="849">
        <v>61457.08</v>
      </c>
      <c r="H334" s="849">
        <v>1</v>
      </c>
      <c r="I334" s="849">
        <v>10242.846666666666</v>
      </c>
      <c r="J334" s="849">
        <v>2</v>
      </c>
      <c r="K334" s="849">
        <v>20618.3</v>
      </c>
      <c r="L334" s="849">
        <v>0.33549104513263561</v>
      </c>
      <c r="M334" s="849">
        <v>10309.15</v>
      </c>
      <c r="N334" s="849">
        <v>7</v>
      </c>
      <c r="O334" s="849">
        <v>72412.55</v>
      </c>
      <c r="P334" s="837">
        <v>1.1782621302541547</v>
      </c>
      <c r="Q334" s="850">
        <v>10344.65</v>
      </c>
    </row>
    <row r="335" spans="1:17" ht="14.4" customHeight="1" x14ac:dyDescent="0.3">
      <c r="A335" s="831" t="s">
        <v>575</v>
      </c>
      <c r="B335" s="832" t="s">
        <v>3710</v>
      </c>
      <c r="C335" s="832" t="s">
        <v>3382</v>
      </c>
      <c r="D335" s="832" t="s">
        <v>3385</v>
      </c>
      <c r="E335" s="832" t="s">
        <v>3386</v>
      </c>
      <c r="F335" s="849">
        <v>67</v>
      </c>
      <c r="G335" s="849">
        <v>78800.59</v>
      </c>
      <c r="H335" s="849">
        <v>1</v>
      </c>
      <c r="I335" s="849">
        <v>1176.1282089552237</v>
      </c>
      <c r="J335" s="849">
        <v>68</v>
      </c>
      <c r="K335" s="849">
        <v>82389.48</v>
      </c>
      <c r="L335" s="849">
        <v>1.0455439483384579</v>
      </c>
      <c r="M335" s="849">
        <v>1211.6099999999999</v>
      </c>
      <c r="N335" s="849">
        <v>94</v>
      </c>
      <c r="O335" s="849">
        <v>115088.9</v>
      </c>
      <c r="P335" s="837">
        <v>1.4605081002566098</v>
      </c>
      <c r="Q335" s="850">
        <v>1224.3499999999999</v>
      </c>
    </row>
    <row r="336" spans="1:17" ht="14.4" customHeight="1" x14ac:dyDescent="0.3">
      <c r="A336" s="831" t="s">
        <v>575</v>
      </c>
      <c r="B336" s="832" t="s">
        <v>3710</v>
      </c>
      <c r="C336" s="832" t="s">
        <v>3234</v>
      </c>
      <c r="D336" s="832" t="s">
        <v>3743</v>
      </c>
      <c r="E336" s="832" t="s">
        <v>3744</v>
      </c>
      <c r="F336" s="849">
        <v>2</v>
      </c>
      <c r="G336" s="849">
        <v>1528.8</v>
      </c>
      <c r="H336" s="849">
        <v>1</v>
      </c>
      <c r="I336" s="849">
        <v>764.4</v>
      </c>
      <c r="J336" s="849"/>
      <c r="K336" s="849"/>
      <c r="L336" s="849"/>
      <c r="M336" s="849"/>
      <c r="N336" s="849">
        <v>2</v>
      </c>
      <c r="O336" s="849">
        <v>1528.8</v>
      </c>
      <c r="P336" s="837">
        <v>1</v>
      </c>
      <c r="Q336" s="850">
        <v>764.4</v>
      </c>
    </row>
    <row r="337" spans="1:17" ht="14.4" customHeight="1" x14ac:dyDescent="0.3">
      <c r="A337" s="831" t="s">
        <v>575</v>
      </c>
      <c r="B337" s="832" t="s">
        <v>3710</v>
      </c>
      <c r="C337" s="832" t="s">
        <v>3234</v>
      </c>
      <c r="D337" s="832" t="s">
        <v>3745</v>
      </c>
      <c r="E337" s="832" t="s">
        <v>3746</v>
      </c>
      <c r="F337" s="849">
        <v>2</v>
      </c>
      <c r="G337" s="849">
        <v>1578.58</v>
      </c>
      <c r="H337" s="849">
        <v>1</v>
      </c>
      <c r="I337" s="849">
        <v>789.29</v>
      </c>
      <c r="J337" s="849"/>
      <c r="K337" s="849"/>
      <c r="L337" s="849"/>
      <c r="M337" s="849"/>
      <c r="N337" s="849"/>
      <c r="O337" s="849"/>
      <c r="P337" s="837"/>
      <c r="Q337" s="850"/>
    </row>
    <row r="338" spans="1:17" ht="14.4" customHeight="1" x14ac:dyDescent="0.3">
      <c r="A338" s="831" t="s">
        <v>575</v>
      </c>
      <c r="B338" s="832" t="s">
        <v>3710</v>
      </c>
      <c r="C338" s="832" t="s">
        <v>3234</v>
      </c>
      <c r="D338" s="832" t="s">
        <v>3389</v>
      </c>
      <c r="E338" s="832" t="s">
        <v>3390</v>
      </c>
      <c r="F338" s="849"/>
      <c r="G338" s="849"/>
      <c r="H338" s="849"/>
      <c r="I338" s="849"/>
      <c r="J338" s="849">
        <v>1</v>
      </c>
      <c r="K338" s="849">
        <v>45021.47</v>
      </c>
      <c r="L338" s="849"/>
      <c r="M338" s="849">
        <v>45021.47</v>
      </c>
      <c r="N338" s="849"/>
      <c r="O338" s="849"/>
      <c r="P338" s="837"/>
      <c r="Q338" s="850"/>
    </row>
    <row r="339" spans="1:17" ht="14.4" customHeight="1" x14ac:dyDescent="0.3">
      <c r="A339" s="831" t="s">
        <v>575</v>
      </c>
      <c r="B339" s="832" t="s">
        <v>3710</v>
      </c>
      <c r="C339" s="832" t="s">
        <v>3234</v>
      </c>
      <c r="D339" s="832" t="s">
        <v>3395</v>
      </c>
      <c r="E339" s="832" t="s">
        <v>3396</v>
      </c>
      <c r="F339" s="849">
        <v>1</v>
      </c>
      <c r="G339" s="849">
        <v>10414.42</v>
      </c>
      <c r="H339" s="849">
        <v>1</v>
      </c>
      <c r="I339" s="849">
        <v>10414.42</v>
      </c>
      <c r="J339" s="849"/>
      <c r="K339" s="849"/>
      <c r="L339" s="849"/>
      <c r="M339" s="849"/>
      <c r="N339" s="849"/>
      <c r="O339" s="849"/>
      <c r="P339" s="837"/>
      <c r="Q339" s="850"/>
    </row>
    <row r="340" spans="1:17" ht="14.4" customHeight="1" x14ac:dyDescent="0.3">
      <c r="A340" s="831" t="s">
        <v>575</v>
      </c>
      <c r="B340" s="832" t="s">
        <v>3710</v>
      </c>
      <c r="C340" s="832" t="s">
        <v>3234</v>
      </c>
      <c r="D340" s="832" t="s">
        <v>3397</v>
      </c>
      <c r="E340" s="832" t="s">
        <v>3398</v>
      </c>
      <c r="F340" s="849">
        <v>5</v>
      </c>
      <c r="G340" s="849">
        <v>79588.25</v>
      </c>
      <c r="H340" s="849">
        <v>1</v>
      </c>
      <c r="I340" s="849">
        <v>15917.65</v>
      </c>
      <c r="J340" s="849">
        <v>1</v>
      </c>
      <c r="K340" s="849">
        <v>15917.65</v>
      </c>
      <c r="L340" s="849">
        <v>0.19999999999999998</v>
      </c>
      <c r="M340" s="849">
        <v>15917.65</v>
      </c>
      <c r="N340" s="849"/>
      <c r="O340" s="849"/>
      <c r="P340" s="837"/>
      <c r="Q340" s="850"/>
    </row>
    <row r="341" spans="1:17" ht="14.4" customHeight="1" x14ac:dyDescent="0.3">
      <c r="A341" s="831" t="s">
        <v>575</v>
      </c>
      <c r="B341" s="832" t="s">
        <v>3710</v>
      </c>
      <c r="C341" s="832" t="s">
        <v>3234</v>
      </c>
      <c r="D341" s="832" t="s">
        <v>3399</v>
      </c>
      <c r="E341" s="832" t="s">
        <v>3400</v>
      </c>
      <c r="F341" s="849">
        <v>5</v>
      </c>
      <c r="G341" s="849">
        <v>34100</v>
      </c>
      <c r="H341" s="849">
        <v>1</v>
      </c>
      <c r="I341" s="849">
        <v>6820</v>
      </c>
      <c r="J341" s="849">
        <v>1</v>
      </c>
      <c r="K341" s="849">
        <v>6104.66</v>
      </c>
      <c r="L341" s="849">
        <v>0.17902228739002932</v>
      </c>
      <c r="M341" s="849">
        <v>6104.66</v>
      </c>
      <c r="N341" s="849"/>
      <c r="O341" s="849"/>
      <c r="P341" s="837"/>
      <c r="Q341" s="850"/>
    </row>
    <row r="342" spans="1:17" ht="14.4" customHeight="1" x14ac:dyDescent="0.3">
      <c r="A342" s="831" t="s">
        <v>575</v>
      </c>
      <c r="B342" s="832" t="s">
        <v>3710</v>
      </c>
      <c r="C342" s="832" t="s">
        <v>3234</v>
      </c>
      <c r="D342" s="832" t="s">
        <v>3401</v>
      </c>
      <c r="E342" s="832" t="s">
        <v>3402</v>
      </c>
      <c r="F342" s="849">
        <v>8</v>
      </c>
      <c r="G342" s="849">
        <v>56800</v>
      </c>
      <c r="H342" s="849">
        <v>1</v>
      </c>
      <c r="I342" s="849">
        <v>7100</v>
      </c>
      <c r="J342" s="849">
        <v>9</v>
      </c>
      <c r="K342" s="849">
        <v>63900</v>
      </c>
      <c r="L342" s="849">
        <v>1.125</v>
      </c>
      <c r="M342" s="849">
        <v>7100</v>
      </c>
      <c r="N342" s="849">
        <v>8</v>
      </c>
      <c r="O342" s="849">
        <v>56800</v>
      </c>
      <c r="P342" s="837">
        <v>1</v>
      </c>
      <c r="Q342" s="850">
        <v>7100</v>
      </c>
    </row>
    <row r="343" spans="1:17" ht="14.4" customHeight="1" x14ac:dyDescent="0.3">
      <c r="A343" s="831" t="s">
        <v>575</v>
      </c>
      <c r="B343" s="832" t="s">
        <v>3710</v>
      </c>
      <c r="C343" s="832" t="s">
        <v>3234</v>
      </c>
      <c r="D343" s="832" t="s">
        <v>3403</v>
      </c>
      <c r="E343" s="832" t="s">
        <v>3404</v>
      </c>
      <c r="F343" s="849">
        <v>5</v>
      </c>
      <c r="G343" s="849">
        <v>44000</v>
      </c>
      <c r="H343" s="849">
        <v>1</v>
      </c>
      <c r="I343" s="849">
        <v>8800</v>
      </c>
      <c r="J343" s="849">
        <v>1</v>
      </c>
      <c r="K343" s="849">
        <v>7545.39</v>
      </c>
      <c r="L343" s="849">
        <v>0.17148613636363638</v>
      </c>
      <c r="M343" s="849">
        <v>7545.39</v>
      </c>
      <c r="N343" s="849"/>
      <c r="O343" s="849"/>
      <c r="P343" s="837"/>
      <c r="Q343" s="850"/>
    </row>
    <row r="344" spans="1:17" ht="14.4" customHeight="1" x14ac:dyDescent="0.3">
      <c r="A344" s="831" t="s">
        <v>575</v>
      </c>
      <c r="B344" s="832" t="s">
        <v>3710</v>
      </c>
      <c r="C344" s="832" t="s">
        <v>3234</v>
      </c>
      <c r="D344" s="832" t="s">
        <v>3405</v>
      </c>
      <c r="E344" s="832" t="s">
        <v>3406</v>
      </c>
      <c r="F344" s="849">
        <v>6</v>
      </c>
      <c r="G344" s="849">
        <v>6990</v>
      </c>
      <c r="H344" s="849">
        <v>1</v>
      </c>
      <c r="I344" s="849">
        <v>1165</v>
      </c>
      <c r="J344" s="849">
        <v>9</v>
      </c>
      <c r="K344" s="849">
        <v>10485</v>
      </c>
      <c r="L344" s="849">
        <v>1.5</v>
      </c>
      <c r="M344" s="849">
        <v>1165</v>
      </c>
      <c r="N344" s="849">
        <v>8</v>
      </c>
      <c r="O344" s="849">
        <v>9320</v>
      </c>
      <c r="P344" s="837">
        <v>1.3333333333333333</v>
      </c>
      <c r="Q344" s="850">
        <v>1165</v>
      </c>
    </row>
    <row r="345" spans="1:17" ht="14.4" customHeight="1" x14ac:dyDescent="0.3">
      <c r="A345" s="831" t="s">
        <v>575</v>
      </c>
      <c r="B345" s="832" t="s">
        <v>3710</v>
      </c>
      <c r="C345" s="832" t="s">
        <v>3234</v>
      </c>
      <c r="D345" s="832" t="s">
        <v>3407</v>
      </c>
      <c r="E345" s="832" t="s">
        <v>3408</v>
      </c>
      <c r="F345" s="849">
        <v>5</v>
      </c>
      <c r="G345" s="849">
        <v>3710</v>
      </c>
      <c r="H345" s="849">
        <v>1</v>
      </c>
      <c r="I345" s="849">
        <v>742</v>
      </c>
      <c r="J345" s="849">
        <v>1</v>
      </c>
      <c r="K345" s="849">
        <v>742</v>
      </c>
      <c r="L345" s="849">
        <v>0.2</v>
      </c>
      <c r="M345" s="849">
        <v>742</v>
      </c>
      <c r="N345" s="849">
        <v>2</v>
      </c>
      <c r="O345" s="849">
        <v>1484</v>
      </c>
      <c r="P345" s="837">
        <v>0.4</v>
      </c>
      <c r="Q345" s="850">
        <v>742</v>
      </c>
    </row>
    <row r="346" spans="1:17" ht="14.4" customHeight="1" x14ac:dyDescent="0.3">
      <c r="A346" s="831" t="s">
        <v>575</v>
      </c>
      <c r="B346" s="832" t="s">
        <v>3710</v>
      </c>
      <c r="C346" s="832" t="s">
        <v>3234</v>
      </c>
      <c r="D346" s="832" t="s">
        <v>3409</v>
      </c>
      <c r="E346" s="832" t="s">
        <v>3410</v>
      </c>
      <c r="F346" s="849">
        <v>7</v>
      </c>
      <c r="G346" s="849">
        <v>3682</v>
      </c>
      <c r="H346" s="849">
        <v>1</v>
      </c>
      <c r="I346" s="849">
        <v>526</v>
      </c>
      <c r="J346" s="849">
        <v>9</v>
      </c>
      <c r="K346" s="849">
        <v>4734</v>
      </c>
      <c r="L346" s="849">
        <v>1.2857142857142858</v>
      </c>
      <c r="M346" s="849">
        <v>526</v>
      </c>
      <c r="N346" s="849">
        <v>8</v>
      </c>
      <c r="O346" s="849">
        <v>4208</v>
      </c>
      <c r="P346" s="837">
        <v>1.1428571428571428</v>
      </c>
      <c r="Q346" s="850">
        <v>526</v>
      </c>
    </row>
    <row r="347" spans="1:17" ht="14.4" customHeight="1" x14ac:dyDescent="0.3">
      <c r="A347" s="831" t="s">
        <v>575</v>
      </c>
      <c r="B347" s="832" t="s">
        <v>3710</v>
      </c>
      <c r="C347" s="832" t="s">
        <v>3234</v>
      </c>
      <c r="D347" s="832" t="s">
        <v>3411</v>
      </c>
      <c r="E347" s="832" t="s">
        <v>3412</v>
      </c>
      <c r="F347" s="849">
        <v>1</v>
      </c>
      <c r="G347" s="849">
        <v>35942</v>
      </c>
      <c r="H347" s="849">
        <v>1</v>
      </c>
      <c r="I347" s="849">
        <v>35942</v>
      </c>
      <c r="J347" s="849"/>
      <c r="K347" s="849"/>
      <c r="L347" s="849"/>
      <c r="M347" s="849"/>
      <c r="N347" s="849"/>
      <c r="O347" s="849"/>
      <c r="P347" s="837"/>
      <c r="Q347" s="850"/>
    </row>
    <row r="348" spans="1:17" ht="14.4" customHeight="1" x14ac:dyDescent="0.3">
      <c r="A348" s="831" t="s">
        <v>575</v>
      </c>
      <c r="B348" s="832" t="s">
        <v>3710</v>
      </c>
      <c r="C348" s="832" t="s">
        <v>3234</v>
      </c>
      <c r="D348" s="832" t="s">
        <v>3413</v>
      </c>
      <c r="E348" s="832" t="s">
        <v>3414</v>
      </c>
      <c r="F348" s="849">
        <v>8</v>
      </c>
      <c r="G348" s="849">
        <v>7486.72</v>
      </c>
      <c r="H348" s="849">
        <v>1</v>
      </c>
      <c r="I348" s="849">
        <v>935.84</v>
      </c>
      <c r="J348" s="849">
        <v>9</v>
      </c>
      <c r="K348" s="849">
        <v>8422.56</v>
      </c>
      <c r="L348" s="849">
        <v>1.125</v>
      </c>
      <c r="M348" s="849">
        <v>935.83999999999992</v>
      </c>
      <c r="N348" s="849">
        <v>7</v>
      </c>
      <c r="O348" s="849">
        <v>6550.88</v>
      </c>
      <c r="P348" s="837">
        <v>0.875</v>
      </c>
      <c r="Q348" s="850">
        <v>935.84</v>
      </c>
    </row>
    <row r="349" spans="1:17" ht="14.4" customHeight="1" x14ac:dyDescent="0.3">
      <c r="A349" s="831" t="s">
        <v>575</v>
      </c>
      <c r="B349" s="832" t="s">
        <v>3710</v>
      </c>
      <c r="C349" s="832" t="s">
        <v>3234</v>
      </c>
      <c r="D349" s="832" t="s">
        <v>3415</v>
      </c>
      <c r="E349" s="832" t="s">
        <v>3416</v>
      </c>
      <c r="F349" s="849">
        <v>2</v>
      </c>
      <c r="G349" s="849">
        <v>14509.1</v>
      </c>
      <c r="H349" s="849">
        <v>1</v>
      </c>
      <c r="I349" s="849">
        <v>7254.55</v>
      </c>
      <c r="J349" s="849"/>
      <c r="K349" s="849"/>
      <c r="L349" s="849"/>
      <c r="M349" s="849"/>
      <c r="N349" s="849">
        <v>1</v>
      </c>
      <c r="O349" s="849">
        <v>7254.55</v>
      </c>
      <c r="P349" s="837">
        <v>0.5</v>
      </c>
      <c r="Q349" s="850">
        <v>7254.55</v>
      </c>
    </row>
    <row r="350" spans="1:17" ht="14.4" customHeight="1" x14ac:dyDescent="0.3">
      <c r="A350" s="831" t="s">
        <v>575</v>
      </c>
      <c r="B350" s="832" t="s">
        <v>3710</v>
      </c>
      <c r="C350" s="832" t="s">
        <v>3234</v>
      </c>
      <c r="D350" s="832" t="s">
        <v>3417</v>
      </c>
      <c r="E350" s="832" t="s">
        <v>3418</v>
      </c>
      <c r="F350" s="849">
        <v>1</v>
      </c>
      <c r="G350" s="849">
        <v>6649</v>
      </c>
      <c r="H350" s="849">
        <v>1</v>
      </c>
      <c r="I350" s="849">
        <v>6649</v>
      </c>
      <c r="J350" s="849"/>
      <c r="K350" s="849"/>
      <c r="L350" s="849"/>
      <c r="M350" s="849"/>
      <c r="N350" s="849"/>
      <c r="O350" s="849"/>
      <c r="P350" s="837"/>
      <c r="Q350" s="850"/>
    </row>
    <row r="351" spans="1:17" ht="14.4" customHeight="1" x14ac:dyDescent="0.3">
      <c r="A351" s="831" t="s">
        <v>575</v>
      </c>
      <c r="B351" s="832" t="s">
        <v>3710</v>
      </c>
      <c r="C351" s="832" t="s">
        <v>3234</v>
      </c>
      <c r="D351" s="832" t="s">
        <v>3423</v>
      </c>
      <c r="E351" s="832" t="s">
        <v>3424</v>
      </c>
      <c r="F351" s="849">
        <v>3</v>
      </c>
      <c r="G351" s="849">
        <v>4082.25</v>
      </c>
      <c r="H351" s="849">
        <v>1</v>
      </c>
      <c r="I351" s="849">
        <v>1360.75</v>
      </c>
      <c r="J351" s="849">
        <v>1</v>
      </c>
      <c r="K351" s="849">
        <v>1360.75</v>
      </c>
      <c r="L351" s="849">
        <v>0.33333333333333331</v>
      </c>
      <c r="M351" s="849">
        <v>1360.75</v>
      </c>
      <c r="N351" s="849">
        <v>1</v>
      </c>
      <c r="O351" s="849">
        <v>1360.75</v>
      </c>
      <c r="P351" s="837">
        <v>0.33333333333333331</v>
      </c>
      <c r="Q351" s="850">
        <v>1360.75</v>
      </c>
    </row>
    <row r="352" spans="1:17" ht="14.4" customHeight="1" x14ac:dyDescent="0.3">
      <c r="A352" s="831" t="s">
        <v>575</v>
      </c>
      <c r="B352" s="832" t="s">
        <v>3710</v>
      </c>
      <c r="C352" s="832" t="s">
        <v>3234</v>
      </c>
      <c r="D352" s="832" t="s">
        <v>3425</v>
      </c>
      <c r="E352" s="832" t="s">
        <v>3426</v>
      </c>
      <c r="F352" s="849">
        <v>2</v>
      </c>
      <c r="G352" s="849">
        <v>9355</v>
      </c>
      <c r="H352" s="849">
        <v>1</v>
      </c>
      <c r="I352" s="849">
        <v>4677.5</v>
      </c>
      <c r="J352" s="849"/>
      <c r="K352" s="849"/>
      <c r="L352" s="849"/>
      <c r="M352" s="849"/>
      <c r="N352" s="849">
        <v>2</v>
      </c>
      <c r="O352" s="849">
        <v>9355</v>
      </c>
      <c r="P352" s="837">
        <v>1</v>
      </c>
      <c r="Q352" s="850">
        <v>4677.5</v>
      </c>
    </row>
    <row r="353" spans="1:17" ht="14.4" customHeight="1" x14ac:dyDescent="0.3">
      <c r="A353" s="831" t="s">
        <v>575</v>
      </c>
      <c r="B353" s="832" t="s">
        <v>3710</v>
      </c>
      <c r="C353" s="832" t="s">
        <v>3234</v>
      </c>
      <c r="D353" s="832" t="s">
        <v>3747</v>
      </c>
      <c r="E353" s="832" t="s">
        <v>3748</v>
      </c>
      <c r="F353" s="849"/>
      <c r="G353" s="849"/>
      <c r="H353" s="849"/>
      <c r="I353" s="849"/>
      <c r="J353" s="849">
        <v>1</v>
      </c>
      <c r="K353" s="849">
        <v>4798</v>
      </c>
      <c r="L353" s="849"/>
      <c r="M353" s="849">
        <v>4798</v>
      </c>
      <c r="N353" s="849"/>
      <c r="O353" s="849"/>
      <c r="P353" s="837"/>
      <c r="Q353" s="850"/>
    </row>
    <row r="354" spans="1:17" ht="14.4" customHeight="1" x14ac:dyDescent="0.3">
      <c r="A354" s="831" t="s">
        <v>575</v>
      </c>
      <c r="B354" s="832" t="s">
        <v>3710</v>
      </c>
      <c r="C354" s="832" t="s">
        <v>3234</v>
      </c>
      <c r="D354" s="832" t="s">
        <v>3439</v>
      </c>
      <c r="E354" s="832" t="s">
        <v>3440</v>
      </c>
      <c r="F354" s="849">
        <v>2</v>
      </c>
      <c r="G354" s="849">
        <v>3676</v>
      </c>
      <c r="H354" s="849">
        <v>1</v>
      </c>
      <c r="I354" s="849">
        <v>1838</v>
      </c>
      <c r="J354" s="849"/>
      <c r="K354" s="849"/>
      <c r="L354" s="849"/>
      <c r="M354" s="849"/>
      <c r="N354" s="849">
        <v>1</v>
      </c>
      <c r="O354" s="849">
        <v>1838</v>
      </c>
      <c r="P354" s="837">
        <v>0.5</v>
      </c>
      <c r="Q354" s="850">
        <v>1838</v>
      </c>
    </row>
    <row r="355" spans="1:17" ht="14.4" customHeight="1" x14ac:dyDescent="0.3">
      <c r="A355" s="831" t="s">
        <v>575</v>
      </c>
      <c r="B355" s="832" t="s">
        <v>3710</v>
      </c>
      <c r="C355" s="832" t="s">
        <v>3234</v>
      </c>
      <c r="D355" s="832" t="s">
        <v>3749</v>
      </c>
      <c r="E355" s="832" t="s">
        <v>3750</v>
      </c>
      <c r="F355" s="849">
        <v>3</v>
      </c>
      <c r="G355" s="849">
        <v>207686.97000000003</v>
      </c>
      <c r="H355" s="849">
        <v>1</v>
      </c>
      <c r="I355" s="849">
        <v>69228.990000000005</v>
      </c>
      <c r="J355" s="849"/>
      <c r="K355" s="849"/>
      <c r="L355" s="849"/>
      <c r="M355" s="849"/>
      <c r="N355" s="849">
        <v>3</v>
      </c>
      <c r="O355" s="849">
        <v>202828.79</v>
      </c>
      <c r="P355" s="837">
        <v>0.97660816179272092</v>
      </c>
      <c r="Q355" s="850">
        <v>67609.596666666665</v>
      </c>
    </row>
    <row r="356" spans="1:17" ht="14.4" customHeight="1" x14ac:dyDescent="0.3">
      <c r="A356" s="831" t="s">
        <v>575</v>
      </c>
      <c r="B356" s="832" t="s">
        <v>3710</v>
      </c>
      <c r="C356" s="832" t="s">
        <v>3234</v>
      </c>
      <c r="D356" s="832" t="s">
        <v>3751</v>
      </c>
      <c r="E356" s="832" t="s">
        <v>3752</v>
      </c>
      <c r="F356" s="849"/>
      <c r="G356" s="849"/>
      <c r="H356" s="849"/>
      <c r="I356" s="849"/>
      <c r="J356" s="849">
        <v>1</v>
      </c>
      <c r="K356" s="849">
        <v>1796</v>
      </c>
      <c r="L356" s="849"/>
      <c r="M356" s="849">
        <v>1796</v>
      </c>
      <c r="N356" s="849"/>
      <c r="O356" s="849"/>
      <c r="P356" s="837"/>
      <c r="Q356" s="850"/>
    </row>
    <row r="357" spans="1:17" ht="14.4" customHeight="1" x14ac:dyDescent="0.3">
      <c r="A357" s="831" t="s">
        <v>575</v>
      </c>
      <c r="B357" s="832" t="s">
        <v>3710</v>
      </c>
      <c r="C357" s="832" t="s">
        <v>3234</v>
      </c>
      <c r="D357" s="832" t="s">
        <v>3443</v>
      </c>
      <c r="E357" s="832" t="s">
        <v>3444</v>
      </c>
      <c r="F357" s="849"/>
      <c r="G357" s="849"/>
      <c r="H357" s="849"/>
      <c r="I357" s="849"/>
      <c r="J357" s="849">
        <v>2</v>
      </c>
      <c r="K357" s="849">
        <v>47672.72</v>
      </c>
      <c r="L357" s="849"/>
      <c r="M357" s="849">
        <v>23836.36</v>
      </c>
      <c r="N357" s="849"/>
      <c r="O357" s="849"/>
      <c r="P357" s="837"/>
      <c r="Q357" s="850"/>
    </row>
    <row r="358" spans="1:17" ht="14.4" customHeight="1" x14ac:dyDescent="0.3">
      <c r="A358" s="831" t="s">
        <v>575</v>
      </c>
      <c r="B358" s="832" t="s">
        <v>3710</v>
      </c>
      <c r="C358" s="832" t="s">
        <v>3234</v>
      </c>
      <c r="D358" s="832" t="s">
        <v>3445</v>
      </c>
      <c r="E358" s="832" t="s">
        <v>3446</v>
      </c>
      <c r="F358" s="849">
        <v>1</v>
      </c>
      <c r="G358" s="849">
        <v>4949.88</v>
      </c>
      <c r="H358" s="849">
        <v>1</v>
      </c>
      <c r="I358" s="849">
        <v>4949.88</v>
      </c>
      <c r="J358" s="849">
        <v>1</v>
      </c>
      <c r="K358" s="849">
        <v>4949.88</v>
      </c>
      <c r="L358" s="849">
        <v>1</v>
      </c>
      <c r="M358" s="849">
        <v>4949.88</v>
      </c>
      <c r="N358" s="849"/>
      <c r="O358" s="849"/>
      <c r="P358" s="837"/>
      <c r="Q358" s="850"/>
    </row>
    <row r="359" spans="1:17" ht="14.4" customHeight="1" x14ac:dyDescent="0.3">
      <c r="A359" s="831" t="s">
        <v>575</v>
      </c>
      <c r="B359" s="832" t="s">
        <v>3710</v>
      </c>
      <c r="C359" s="832" t="s">
        <v>3234</v>
      </c>
      <c r="D359" s="832" t="s">
        <v>3449</v>
      </c>
      <c r="E359" s="832" t="s">
        <v>3450</v>
      </c>
      <c r="F359" s="849">
        <v>2</v>
      </c>
      <c r="G359" s="849">
        <v>51640.54</v>
      </c>
      <c r="H359" s="849">
        <v>1</v>
      </c>
      <c r="I359" s="849">
        <v>25820.27</v>
      </c>
      <c r="J359" s="849">
        <v>1</v>
      </c>
      <c r="K359" s="849">
        <v>25820.27</v>
      </c>
      <c r="L359" s="849">
        <v>0.5</v>
      </c>
      <c r="M359" s="849">
        <v>25820.27</v>
      </c>
      <c r="N359" s="849">
        <v>2</v>
      </c>
      <c r="O359" s="849">
        <v>17311.080000000002</v>
      </c>
      <c r="P359" s="837">
        <v>0.33522267582794452</v>
      </c>
      <c r="Q359" s="850">
        <v>8655.5400000000009</v>
      </c>
    </row>
    <row r="360" spans="1:17" ht="14.4" customHeight="1" x14ac:dyDescent="0.3">
      <c r="A360" s="831" t="s">
        <v>575</v>
      </c>
      <c r="B360" s="832" t="s">
        <v>3710</v>
      </c>
      <c r="C360" s="832" t="s">
        <v>3234</v>
      </c>
      <c r="D360" s="832" t="s">
        <v>3451</v>
      </c>
      <c r="E360" s="832" t="s">
        <v>3452</v>
      </c>
      <c r="F360" s="849"/>
      <c r="G360" s="849"/>
      <c r="H360" s="849"/>
      <c r="I360" s="849"/>
      <c r="J360" s="849"/>
      <c r="K360" s="849"/>
      <c r="L360" s="849"/>
      <c r="M360" s="849"/>
      <c r="N360" s="849">
        <v>1</v>
      </c>
      <c r="O360" s="849">
        <v>14509.09</v>
      </c>
      <c r="P360" s="837"/>
      <c r="Q360" s="850">
        <v>14509.09</v>
      </c>
    </row>
    <row r="361" spans="1:17" ht="14.4" customHeight="1" x14ac:dyDescent="0.3">
      <c r="A361" s="831" t="s">
        <v>575</v>
      </c>
      <c r="B361" s="832" t="s">
        <v>3710</v>
      </c>
      <c r="C361" s="832" t="s">
        <v>3234</v>
      </c>
      <c r="D361" s="832" t="s">
        <v>3453</v>
      </c>
      <c r="E361" s="832" t="s">
        <v>3454</v>
      </c>
      <c r="F361" s="849">
        <v>2</v>
      </c>
      <c r="G361" s="849">
        <v>32672</v>
      </c>
      <c r="H361" s="849">
        <v>1</v>
      </c>
      <c r="I361" s="849">
        <v>16336</v>
      </c>
      <c r="J361" s="849">
        <v>1</v>
      </c>
      <c r="K361" s="849">
        <v>8990.91</v>
      </c>
      <c r="L361" s="849">
        <v>0.27518701028403525</v>
      </c>
      <c r="M361" s="849">
        <v>8990.91</v>
      </c>
      <c r="N361" s="849">
        <v>2</v>
      </c>
      <c r="O361" s="849">
        <v>17981.82</v>
      </c>
      <c r="P361" s="837">
        <v>0.5503740205680705</v>
      </c>
      <c r="Q361" s="850">
        <v>8990.91</v>
      </c>
    </row>
    <row r="362" spans="1:17" ht="14.4" customHeight="1" x14ac:dyDescent="0.3">
      <c r="A362" s="831" t="s">
        <v>575</v>
      </c>
      <c r="B362" s="832" t="s">
        <v>3710</v>
      </c>
      <c r="C362" s="832" t="s">
        <v>3234</v>
      </c>
      <c r="D362" s="832" t="s">
        <v>3455</v>
      </c>
      <c r="E362" s="832" t="s">
        <v>3456</v>
      </c>
      <c r="F362" s="849">
        <v>6</v>
      </c>
      <c r="G362" s="849">
        <v>7830</v>
      </c>
      <c r="H362" s="849">
        <v>1</v>
      </c>
      <c r="I362" s="849">
        <v>1305</v>
      </c>
      <c r="J362" s="849">
        <v>9</v>
      </c>
      <c r="K362" s="849">
        <v>11745</v>
      </c>
      <c r="L362" s="849">
        <v>1.5</v>
      </c>
      <c r="M362" s="849">
        <v>1305</v>
      </c>
      <c r="N362" s="849">
        <v>8</v>
      </c>
      <c r="O362" s="849">
        <v>10440</v>
      </c>
      <c r="P362" s="837">
        <v>1.3333333333333333</v>
      </c>
      <c r="Q362" s="850">
        <v>1305</v>
      </c>
    </row>
    <row r="363" spans="1:17" ht="14.4" customHeight="1" x14ac:dyDescent="0.3">
      <c r="A363" s="831" t="s">
        <v>575</v>
      </c>
      <c r="B363" s="832" t="s">
        <v>3710</v>
      </c>
      <c r="C363" s="832" t="s">
        <v>3234</v>
      </c>
      <c r="D363" s="832" t="s">
        <v>3457</v>
      </c>
      <c r="E363" s="832" t="s">
        <v>3458</v>
      </c>
      <c r="F363" s="849">
        <v>5</v>
      </c>
      <c r="G363" s="849">
        <v>5390</v>
      </c>
      <c r="H363" s="849">
        <v>1</v>
      </c>
      <c r="I363" s="849">
        <v>1078</v>
      </c>
      <c r="J363" s="849">
        <v>9</v>
      </c>
      <c r="K363" s="849">
        <v>9702</v>
      </c>
      <c r="L363" s="849">
        <v>1.8</v>
      </c>
      <c r="M363" s="849">
        <v>1078</v>
      </c>
      <c r="N363" s="849">
        <v>7</v>
      </c>
      <c r="O363" s="849">
        <v>7546</v>
      </c>
      <c r="P363" s="837">
        <v>1.4</v>
      </c>
      <c r="Q363" s="850">
        <v>1078</v>
      </c>
    </row>
    <row r="364" spans="1:17" ht="14.4" customHeight="1" x14ac:dyDescent="0.3">
      <c r="A364" s="831" t="s">
        <v>575</v>
      </c>
      <c r="B364" s="832" t="s">
        <v>3710</v>
      </c>
      <c r="C364" s="832" t="s">
        <v>3234</v>
      </c>
      <c r="D364" s="832" t="s">
        <v>3753</v>
      </c>
      <c r="E364" s="832" t="s">
        <v>3754</v>
      </c>
      <c r="F364" s="849">
        <v>3</v>
      </c>
      <c r="G364" s="849">
        <v>24309</v>
      </c>
      <c r="H364" s="849">
        <v>1</v>
      </c>
      <c r="I364" s="849">
        <v>8103</v>
      </c>
      <c r="J364" s="849">
        <v>1</v>
      </c>
      <c r="K364" s="849">
        <v>8103</v>
      </c>
      <c r="L364" s="849">
        <v>0.33333333333333331</v>
      </c>
      <c r="M364" s="849">
        <v>8103</v>
      </c>
      <c r="N364" s="849"/>
      <c r="O364" s="849"/>
      <c r="P364" s="837"/>
      <c r="Q364" s="850"/>
    </row>
    <row r="365" spans="1:17" ht="14.4" customHeight="1" x14ac:dyDescent="0.3">
      <c r="A365" s="831" t="s">
        <v>575</v>
      </c>
      <c r="B365" s="832" t="s">
        <v>3710</v>
      </c>
      <c r="C365" s="832" t="s">
        <v>3234</v>
      </c>
      <c r="D365" s="832" t="s">
        <v>3459</v>
      </c>
      <c r="E365" s="832" t="s">
        <v>3460</v>
      </c>
      <c r="F365" s="849">
        <v>3</v>
      </c>
      <c r="G365" s="849">
        <v>17016</v>
      </c>
      <c r="H365" s="849">
        <v>1</v>
      </c>
      <c r="I365" s="849">
        <v>5672</v>
      </c>
      <c r="J365" s="849">
        <v>1</v>
      </c>
      <c r="K365" s="849">
        <v>5672</v>
      </c>
      <c r="L365" s="849">
        <v>0.33333333333333331</v>
      </c>
      <c r="M365" s="849">
        <v>5672</v>
      </c>
      <c r="N365" s="849">
        <v>1</v>
      </c>
      <c r="O365" s="849">
        <v>5672</v>
      </c>
      <c r="P365" s="837">
        <v>0.33333333333333331</v>
      </c>
      <c r="Q365" s="850">
        <v>5672</v>
      </c>
    </row>
    <row r="366" spans="1:17" ht="14.4" customHeight="1" x14ac:dyDescent="0.3">
      <c r="A366" s="831" t="s">
        <v>575</v>
      </c>
      <c r="B366" s="832" t="s">
        <v>3710</v>
      </c>
      <c r="C366" s="832" t="s">
        <v>3234</v>
      </c>
      <c r="D366" s="832" t="s">
        <v>3461</v>
      </c>
      <c r="E366" s="832" t="s">
        <v>3462</v>
      </c>
      <c r="F366" s="849">
        <v>16</v>
      </c>
      <c r="G366" s="849">
        <v>3392</v>
      </c>
      <c r="H366" s="849">
        <v>1</v>
      </c>
      <c r="I366" s="849">
        <v>212</v>
      </c>
      <c r="J366" s="849">
        <v>15</v>
      </c>
      <c r="K366" s="849">
        <v>3180</v>
      </c>
      <c r="L366" s="849">
        <v>0.9375</v>
      </c>
      <c r="M366" s="849">
        <v>212</v>
      </c>
      <c r="N366" s="849">
        <v>18</v>
      </c>
      <c r="O366" s="849">
        <v>3816</v>
      </c>
      <c r="P366" s="837">
        <v>1.125</v>
      </c>
      <c r="Q366" s="850">
        <v>212</v>
      </c>
    </row>
    <row r="367" spans="1:17" ht="14.4" customHeight="1" x14ac:dyDescent="0.3">
      <c r="A367" s="831" t="s">
        <v>575</v>
      </c>
      <c r="B367" s="832" t="s">
        <v>3710</v>
      </c>
      <c r="C367" s="832" t="s">
        <v>3234</v>
      </c>
      <c r="D367" s="832" t="s">
        <v>3463</v>
      </c>
      <c r="E367" s="832" t="s">
        <v>3464</v>
      </c>
      <c r="F367" s="849">
        <v>7</v>
      </c>
      <c r="G367" s="849">
        <v>9660</v>
      </c>
      <c r="H367" s="849">
        <v>1</v>
      </c>
      <c r="I367" s="849">
        <v>1380</v>
      </c>
      <c r="J367" s="849">
        <v>2</v>
      </c>
      <c r="K367" s="849">
        <v>2760</v>
      </c>
      <c r="L367" s="849">
        <v>0.2857142857142857</v>
      </c>
      <c r="M367" s="849">
        <v>1380</v>
      </c>
      <c r="N367" s="849"/>
      <c r="O367" s="849"/>
      <c r="P367" s="837"/>
      <c r="Q367" s="850"/>
    </row>
    <row r="368" spans="1:17" ht="14.4" customHeight="1" x14ac:dyDescent="0.3">
      <c r="A368" s="831" t="s">
        <v>575</v>
      </c>
      <c r="B368" s="832" t="s">
        <v>3710</v>
      </c>
      <c r="C368" s="832" t="s">
        <v>3234</v>
      </c>
      <c r="D368" s="832" t="s">
        <v>3465</v>
      </c>
      <c r="E368" s="832" t="s">
        <v>3466</v>
      </c>
      <c r="F368" s="849">
        <v>2</v>
      </c>
      <c r="G368" s="849">
        <v>2624</v>
      </c>
      <c r="H368" s="849">
        <v>1</v>
      </c>
      <c r="I368" s="849">
        <v>1312</v>
      </c>
      <c r="J368" s="849">
        <v>1</v>
      </c>
      <c r="K368" s="849">
        <v>1312</v>
      </c>
      <c r="L368" s="849">
        <v>0.5</v>
      </c>
      <c r="M368" s="849">
        <v>1312</v>
      </c>
      <c r="N368" s="849"/>
      <c r="O368" s="849"/>
      <c r="P368" s="837"/>
      <c r="Q368" s="850"/>
    </row>
    <row r="369" spans="1:17" ht="14.4" customHeight="1" x14ac:dyDescent="0.3">
      <c r="A369" s="831" t="s">
        <v>575</v>
      </c>
      <c r="B369" s="832" t="s">
        <v>3710</v>
      </c>
      <c r="C369" s="832" t="s">
        <v>3234</v>
      </c>
      <c r="D369" s="832" t="s">
        <v>3467</v>
      </c>
      <c r="E369" s="832" t="s">
        <v>3468</v>
      </c>
      <c r="F369" s="849">
        <v>2</v>
      </c>
      <c r="G369" s="849">
        <v>3120</v>
      </c>
      <c r="H369" s="849">
        <v>1</v>
      </c>
      <c r="I369" s="849">
        <v>1560</v>
      </c>
      <c r="J369" s="849">
        <v>3</v>
      </c>
      <c r="K369" s="849">
        <v>4680</v>
      </c>
      <c r="L369" s="849">
        <v>1.5</v>
      </c>
      <c r="M369" s="849">
        <v>1560</v>
      </c>
      <c r="N369" s="849"/>
      <c r="O369" s="849"/>
      <c r="P369" s="837"/>
      <c r="Q369" s="850"/>
    </row>
    <row r="370" spans="1:17" ht="14.4" customHeight="1" x14ac:dyDescent="0.3">
      <c r="A370" s="831" t="s">
        <v>575</v>
      </c>
      <c r="B370" s="832" t="s">
        <v>3710</v>
      </c>
      <c r="C370" s="832" t="s">
        <v>3234</v>
      </c>
      <c r="D370" s="832" t="s">
        <v>3469</v>
      </c>
      <c r="E370" s="832" t="s">
        <v>3470</v>
      </c>
      <c r="F370" s="849">
        <v>3</v>
      </c>
      <c r="G370" s="849">
        <v>17426.46</v>
      </c>
      <c r="H370" s="849">
        <v>1</v>
      </c>
      <c r="I370" s="849">
        <v>5808.82</v>
      </c>
      <c r="J370" s="849">
        <v>1</v>
      </c>
      <c r="K370" s="849">
        <v>5808.82</v>
      </c>
      <c r="L370" s="849">
        <v>0.33333333333333331</v>
      </c>
      <c r="M370" s="849">
        <v>5808.82</v>
      </c>
      <c r="N370" s="849">
        <v>3</v>
      </c>
      <c r="O370" s="849">
        <v>17426.46</v>
      </c>
      <c r="P370" s="837">
        <v>1</v>
      </c>
      <c r="Q370" s="850">
        <v>5808.82</v>
      </c>
    </row>
    <row r="371" spans="1:17" ht="14.4" customHeight="1" x14ac:dyDescent="0.3">
      <c r="A371" s="831" t="s">
        <v>575</v>
      </c>
      <c r="B371" s="832" t="s">
        <v>3710</v>
      </c>
      <c r="C371" s="832" t="s">
        <v>3234</v>
      </c>
      <c r="D371" s="832" t="s">
        <v>3471</v>
      </c>
      <c r="E371" s="832" t="s">
        <v>3472</v>
      </c>
      <c r="F371" s="849">
        <v>2</v>
      </c>
      <c r="G371" s="849">
        <v>16449.16</v>
      </c>
      <c r="H371" s="849">
        <v>1</v>
      </c>
      <c r="I371" s="849">
        <v>8224.58</v>
      </c>
      <c r="J371" s="849">
        <v>1</v>
      </c>
      <c r="K371" s="849">
        <v>8224.58</v>
      </c>
      <c r="L371" s="849">
        <v>0.5</v>
      </c>
      <c r="M371" s="849">
        <v>8224.58</v>
      </c>
      <c r="N371" s="849">
        <v>3</v>
      </c>
      <c r="O371" s="849">
        <v>24673.739999999998</v>
      </c>
      <c r="P371" s="837">
        <v>1.5</v>
      </c>
      <c r="Q371" s="850">
        <v>8224.58</v>
      </c>
    </row>
    <row r="372" spans="1:17" ht="14.4" customHeight="1" x14ac:dyDescent="0.3">
      <c r="A372" s="831" t="s">
        <v>575</v>
      </c>
      <c r="B372" s="832" t="s">
        <v>3710</v>
      </c>
      <c r="C372" s="832" t="s">
        <v>3234</v>
      </c>
      <c r="D372" s="832" t="s">
        <v>3476</v>
      </c>
      <c r="E372" s="832" t="s">
        <v>3477</v>
      </c>
      <c r="F372" s="849">
        <v>8</v>
      </c>
      <c r="G372" s="849">
        <v>9949.119999999999</v>
      </c>
      <c r="H372" s="849">
        <v>1</v>
      </c>
      <c r="I372" s="849">
        <v>1243.6399999999999</v>
      </c>
      <c r="J372" s="849">
        <v>11</v>
      </c>
      <c r="K372" s="849">
        <v>13680.04</v>
      </c>
      <c r="L372" s="849">
        <v>1.3750000000000002</v>
      </c>
      <c r="M372" s="849">
        <v>1243.6400000000001</v>
      </c>
      <c r="N372" s="849">
        <v>11</v>
      </c>
      <c r="O372" s="849">
        <v>13680.04</v>
      </c>
      <c r="P372" s="837">
        <v>1.3750000000000002</v>
      </c>
      <c r="Q372" s="850">
        <v>1243.6400000000001</v>
      </c>
    </row>
    <row r="373" spans="1:17" ht="14.4" customHeight="1" x14ac:dyDescent="0.3">
      <c r="A373" s="831" t="s">
        <v>575</v>
      </c>
      <c r="B373" s="832" t="s">
        <v>3710</v>
      </c>
      <c r="C373" s="832" t="s">
        <v>3234</v>
      </c>
      <c r="D373" s="832" t="s">
        <v>3480</v>
      </c>
      <c r="E373" s="832" t="s">
        <v>3481</v>
      </c>
      <c r="F373" s="849">
        <v>2</v>
      </c>
      <c r="G373" s="849">
        <v>3316</v>
      </c>
      <c r="H373" s="849">
        <v>1</v>
      </c>
      <c r="I373" s="849">
        <v>1658</v>
      </c>
      <c r="J373" s="849"/>
      <c r="K373" s="849"/>
      <c r="L373" s="849"/>
      <c r="M373" s="849"/>
      <c r="N373" s="849"/>
      <c r="O373" s="849"/>
      <c r="P373" s="837"/>
      <c r="Q373" s="850"/>
    </row>
    <row r="374" spans="1:17" ht="14.4" customHeight="1" x14ac:dyDescent="0.3">
      <c r="A374" s="831" t="s">
        <v>575</v>
      </c>
      <c r="B374" s="832" t="s">
        <v>3710</v>
      </c>
      <c r="C374" s="832" t="s">
        <v>3234</v>
      </c>
      <c r="D374" s="832" t="s">
        <v>3487</v>
      </c>
      <c r="E374" s="832" t="s">
        <v>3488</v>
      </c>
      <c r="F374" s="849">
        <v>6</v>
      </c>
      <c r="G374" s="849">
        <v>10725.599999999999</v>
      </c>
      <c r="H374" s="849">
        <v>1</v>
      </c>
      <c r="I374" s="849">
        <v>1787.5999999999997</v>
      </c>
      <c r="J374" s="849">
        <v>10</v>
      </c>
      <c r="K374" s="849">
        <v>17152.16</v>
      </c>
      <c r="L374" s="849">
        <v>1.5991795330797347</v>
      </c>
      <c r="M374" s="849">
        <v>1715.2159999999999</v>
      </c>
      <c r="N374" s="849">
        <v>4</v>
      </c>
      <c r="O374" s="849">
        <v>6788.48</v>
      </c>
      <c r="P374" s="837">
        <v>0.63292309987320061</v>
      </c>
      <c r="Q374" s="850">
        <v>1697.12</v>
      </c>
    </row>
    <row r="375" spans="1:17" ht="14.4" customHeight="1" x14ac:dyDescent="0.3">
      <c r="A375" s="831" t="s">
        <v>575</v>
      </c>
      <c r="B375" s="832" t="s">
        <v>3710</v>
      </c>
      <c r="C375" s="832" t="s">
        <v>3234</v>
      </c>
      <c r="D375" s="832" t="s">
        <v>3491</v>
      </c>
      <c r="E375" s="832" t="s">
        <v>3492</v>
      </c>
      <c r="F375" s="849">
        <v>1</v>
      </c>
      <c r="G375" s="849">
        <v>70587</v>
      </c>
      <c r="H375" s="849">
        <v>1</v>
      </c>
      <c r="I375" s="849">
        <v>70587</v>
      </c>
      <c r="J375" s="849"/>
      <c r="K375" s="849"/>
      <c r="L375" s="849"/>
      <c r="M375" s="849"/>
      <c r="N375" s="849"/>
      <c r="O375" s="849"/>
      <c r="P375" s="837"/>
      <c r="Q375" s="850"/>
    </row>
    <row r="376" spans="1:17" ht="14.4" customHeight="1" x14ac:dyDescent="0.3">
      <c r="A376" s="831" t="s">
        <v>575</v>
      </c>
      <c r="B376" s="832" t="s">
        <v>3710</v>
      </c>
      <c r="C376" s="832" t="s">
        <v>3234</v>
      </c>
      <c r="D376" s="832" t="s">
        <v>3755</v>
      </c>
      <c r="E376" s="832" t="s">
        <v>3502</v>
      </c>
      <c r="F376" s="849">
        <v>1</v>
      </c>
      <c r="G376" s="849">
        <v>12270</v>
      </c>
      <c r="H376" s="849">
        <v>1</v>
      </c>
      <c r="I376" s="849">
        <v>12270</v>
      </c>
      <c r="J376" s="849">
        <v>1</v>
      </c>
      <c r="K376" s="849">
        <v>12270</v>
      </c>
      <c r="L376" s="849">
        <v>1</v>
      </c>
      <c r="M376" s="849">
        <v>12270</v>
      </c>
      <c r="N376" s="849"/>
      <c r="O376" s="849"/>
      <c r="P376" s="837"/>
      <c r="Q376" s="850"/>
    </row>
    <row r="377" spans="1:17" ht="14.4" customHeight="1" x14ac:dyDescent="0.3">
      <c r="A377" s="831" t="s">
        <v>575</v>
      </c>
      <c r="B377" s="832" t="s">
        <v>3710</v>
      </c>
      <c r="C377" s="832" t="s">
        <v>3234</v>
      </c>
      <c r="D377" s="832" t="s">
        <v>3499</v>
      </c>
      <c r="E377" s="832" t="s">
        <v>3500</v>
      </c>
      <c r="F377" s="849">
        <v>2</v>
      </c>
      <c r="G377" s="849">
        <v>27380.720000000001</v>
      </c>
      <c r="H377" s="849">
        <v>1</v>
      </c>
      <c r="I377" s="849">
        <v>13690.36</v>
      </c>
      <c r="J377" s="849"/>
      <c r="K377" s="849"/>
      <c r="L377" s="849"/>
      <c r="M377" s="849"/>
      <c r="N377" s="849">
        <v>2</v>
      </c>
      <c r="O377" s="849">
        <v>27380.720000000001</v>
      </c>
      <c r="P377" s="837">
        <v>1</v>
      </c>
      <c r="Q377" s="850">
        <v>13690.36</v>
      </c>
    </row>
    <row r="378" spans="1:17" ht="14.4" customHeight="1" x14ac:dyDescent="0.3">
      <c r="A378" s="831" t="s">
        <v>575</v>
      </c>
      <c r="B378" s="832" t="s">
        <v>3710</v>
      </c>
      <c r="C378" s="832" t="s">
        <v>3234</v>
      </c>
      <c r="D378" s="832" t="s">
        <v>3501</v>
      </c>
      <c r="E378" s="832" t="s">
        <v>3502</v>
      </c>
      <c r="F378" s="849">
        <v>1</v>
      </c>
      <c r="G378" s="849">
        <v>18950</v>
      </c>
      <c r="H378" s="849">
        <v>1</v>
      </c>
      <c r="I378" s="849">
        <v>18950</v>
      </c>
      <c r="J378" s="849">
        <v>1</v>
      </c>
      <c r="K378" s="849">
        <v>18950</v>
      </c>
      <c r="L378" s="849">
        <v>1</v>
      </c>
      <c r="M378" s="849">
        <v>18950</v>
      </c>
      <c r="N378" s="849"/>
      <c r="O378" s="849"/>
      <c r="P378" s="837"/>
      <c r="Q378" s="850"/>
    </row>
    <row r="379" spans="1:17" ht="14.4" customHeight="1" x14ac:dyDescent="0.3">
      <c r="A379" s="831" t="s">
        <v>575</v>
      </c>
      <c r="B379" s="832" t="s">
        <v>3710</v>
      </c>
      <c r="C379" s="832" t="s">
        <v>3234</v>
      </c>
      <c r="D379" s="832" t="s">
        <v>3503</v>
      </c>
      <c r="E379" s="832" t="s">
        <v>3504</v>
      </c>
      <c r="F379" s="849"/>
      <c r="G379" s="849"/>
      <c r="H379" s="849"/>
      <c r="I379" s="849"/>
      <c r="J379" s="849">
        <v>1</v>
      </c>
      <c r="K379" s="849">
        <v>2487.27</v>
      </c>
      <c r="L379" s="849"/>
      <c r="M379" s="849">
        <v>2487.27</v>
      </c>
      <c r="N379" s="849"/>
      <c r="O379" s="849"/>
      <c r="P379" s="837"/>
      <c r="Q379" s="850"/>
    </row>
    <row r="380" spans="1:17" ht="14.4" customHeight="1" x14ac:dyDescent="0.3">
      <c r="A380" s="831" t="s">
        <v>575</v>
      </c>
      <c r="B380" s="832" t="s">
        <v>3710</v>
      </c>
      <c r="C380" s="832" t="s">
        <v>3234</v>
      </c>
      <c r="D380" s="832" t="s">
        <v>3756</v>
      </c>
      <c r="E380" s="832" t="s">
        <v>3757</v>
      </c>
      <c r="F380" s="849">
        <v>2</v>
      </c>
      <c r="G380" s="849">
        <v>17367.38</v>
      </c>
      <c r="H380" s="849">
        <v>1</v>
      </c>
      <c r="I380" s="849">
        <v>8683.69</v>
      </c>
      <c r="J380" s="849"/>
      <c r="K380" s="849"/>
      <c r="L380" s="849"/>
      <c r="M380" s="849"/>
      <c r="N380" s="849">
        <v>1</v>
      </c>
      <c r="O380" s="849">
        <v>8683.69</v>
      </c>
      <c r="P380" s="837">
        <v>0.5</v>
      </c>
      <c r="Q380" s="850">
        <v>8683.69</v>
      </c>
    </row>
    <row r="381" spans="1:17" ht="14.4" customHeight="1" x14ac:dyDescent="0.3">
      <c r="A381" s="831" t="s">
        <v>575</v>
      </c>
      <c r="B381" s="832" t="s">
        <v>3710</v>
      </c>
      <c r="C381" s="832" t="s">
        <v>3234</v>
      </c>
      <c r="D381" s="832" t="s">
        <v>3758</v>
      </c>
      <c r="E381" s="832" t="s">
        <v>3759</v>
      </c>
      <c r="F381" s="849">
        <v>4</v>
      </c>
      <c r="G381" s="849">
        <v>28361.119999999999</v>
      </c>
      <c r="H381" s="849">
        <v>1</v>
      </c>
      <c r="I381" s="849">
        <v>7090.28</v>
      </c>
      <c r="J381" s="849"/>
      <c r="K381" s="849"/>
      <c r="L381" s="849"/>
      <c r="M381" s="849"/>
      <c r="N381" s="849">
        <v>6</v>
      </c>
      <c r="O381" s="849">
        <v>42541.68</v>
      </c>
      <c r="P381" s="837">
        <v>1.5</v>
      </c>
      <c r="Q381" s="850">
        <v>7090.28</v>
      </c>
    </row>
    <row r="382" spans="1:17" ht="14.4" customHeight="1" x14ac:dyDescent="0.3">
      <c r="A382" s="831" t="s">
        <v>575</v>
      </c>
      <c r="B382" s="832" t="s">
        <v>3710</v>
      </c>
      <c r="C382" s="832" t="s">
        <v>3234</v>
      </c>
      <c r="D382" s="832" t="s">
        <v>3513</v>
      </c>
      <c r="E382" s="832" t="s">
        <v>3514</v>
      </c>
      <c r="F382" s="849">
        <v>2</v>
      </c>
      <c r="G382" s="849">
        <v>10227.74</v>
      </c>
      <c r="H382" s="849">
        <v>1</v>
      </c>
      <c r="I382" s="849">
        <v>5113.87</v>
      </c>
      <c r="J382" s="849"/>
      <c r="K382" s="849"/>
      <c r="L382" s="849"/>
      <c r="M382" s="849"/>
      <c r="N382" s="849">
        <v>3</v>
      </c>
      <c r="O382" s="849">
        <v>15341.61</v>
      </c>
      <c r="P382" s="837">
        <v>1.5</v>
      </c>
      <c r="Q382" s="850">
        <v>5113.87</v>
      </c>
    </row>
    <row r="383" spans="1:17" ht="14.4" customHeight="1" x14ac:dyDescent="0.3">
      <c r="A383" s="831" t="s">
        <v>575</v>
      </c>
      <c r="B383" s="832" t="s">
        <v>3710</v>
      </c>
      <c r="C383" s="832" t="s">
        <v>3234</v>
      </c>
      <c r="D383" s="832" t="s">
        <v>3515</v>
      </c>
      <c r="E383" s="832" t="s">
        <v>3516</v>
      </c>
      <c r="F383" s="849">
        <v>1</v>
      </c>
      <c r="G383" s="849">
        <v>44520</v>
      </c>
      <c r="H383" s="849">
        <v>1</v>
      </c>
      <c r="I383" s="849">
        <v>44520</v>
      </c>
      <c r="J383" s="849"/>
      <c r="K383" s="849"/>
      <c r="L383" s="849"/>
      <c r="M383" s="849"/>
      <c r="N383" s="849"/>
      <c r="O383" s="849"/>
      <c r="P383" s="837"/>
      <c r="Q383" s="850"/>
    </row>
    <row r="384" spans="1:17" ht="14.4" customHeight="1" x14ac:dyDescent="0.3">
      <c r="A384" s="831" t="s">
        <v>575</v>
      </c>
      <c r="B384" s="832" t="s">
        <v>3710</v>
      </c>
      <c r="C384" s="832" t="s">
        <v>3234</v>
      </c>
      <c r="D384" s="832" t="s">
        <v>3523</v>
      </c>
      <c r="E384" s="832" t="s">
        <v>3524</v>
      </c>
      <c r="F384" s="849">
        <v>3</v>
      </c>
      <c r="G384" s="849">
        <v>79482</v>
      </c>
      <c r="H384" s="849">
        <v>1</v>
      </c>
      <c r="I384" s="849">
        <v>26494</v>
      </c>
      <c r="J384" s="849">
        <v>9</v>
      </c>
      <c r="K384" s="849">
        <v>221259.59999999998</v>
      </c>
      <c r="L384" s="849">
        <v>2.7837699101683397</v>
      </c>
      <c r="M384" s="849">
        <v>24584.399999999998</v>
      </c>
      <c r="N384" s="849">
        <v>9</v>
      </c>
      <c r="O384" s="849">
        <v>157068</v>
      </c>
      <c r="P384" s="837">
        <v>1.9761455423869556</v>
      </c>
      <c r="Q384" s="850">
        <v>17452</v>
      </c>
    </row>
    <row r="385" spans="1:17" ht="14.4" customHeight="1" x14ac:dyDescent="0.3">
      <c r="A385" s="831" t="s">
        <v>575</v>
      </c>
      <c r="B385" s="832" t="s">
        <v>3710</v>
      </c>
      <c r="C385" s="832" t="s">
        <v>3234</v>
      </c>
      <c r="D385" s="832" t="s">
        <v>3760</v>
      </c>
      <c r="E385" s="832" t="s">
        <v>3761</v>
      </c>
      <c r="F385" s="849"/>
      <c r="G385" s="849"/>
      <c r="H385" s="849"/>
      <c r="I385" s="849"/>
      <c r="J385" s="849"/>
      <c r="K385" s="849"/>
      <c r="L385" s="849"/>
      <c r="M385" s="849"/>
      <c r="N385" s="849">
        <v>3</v>
      </c>
      <c r="O385" s="849">
        <v>17640</v>
      </c>
      <c r="P385" s="837"/>
      <c r="Q385" s="850">
        <v>5880</v>
      </c>
    </row>
    <row r="386" spans="1:17" ht="14.4" customHeight="1" x14ac:dyDescent="0.3">
      <c r="A386" s="831" t="s">
        <v>575</v>
      </c>
      <c r="B386" s="832" t="s">
        <v>3710</v>
      </c>
      <c r="C386" s="832" t="s">
        <v>3234</v>
      </c>
      <c r="D386" s="832" t="s">
        <v>3762</v>
      </c>
      <c r="E386" s="832" t="s">
        <v>3763</v>
      </c>
      <c r="F386" s="849"/>
      <c r="G386" s="849"/>
      <c r="H386" s="849"/>
      <c r="I386" s="849"/>
      <c r="J386" s="849"/>
      <c r="K386" s="849"/>
      <c r="L386" s="849"/>
      <c r="M386" s="849"/>
      <c r="N386" s="849">
        <v>1</v>
      </c>
      <c r="O386" s="849">
        <v>293127.45</v>
      </c>
      <c r="P386" s="837"/>
      <c r="Q386" s="850">
        <v>293127.45</v>
      </c>
    </row>
    <row r="387" spans="1:17" ht="14.4" customHeight="1" x14ac:dyDescent="0.3">
      <c r="A387" s="831" t="s">
        <v>575</v>
      </c>
      <c r="B387" s="832" t="s">
        <v>3710</v>
      </c>
      <c r="C387" s="832" t="s">
        <v>3181</v>
      </c>
      <c r="D387" s="832" t="s">
        <v>3764</v>
      </c>
      <c r="E387" s="832" t="s">
        <v>3765</v>
      </c>
      <c r="F387" s="849">
        <v>165</v>
      </c>
      <c r="G387" s="849">
        <v>5274390</v>
      </c>
      <c r="H387" s="849">
        <v>1</v>
      </c>
      <c r="I387" s="849">
        <v>31966</v>
      </c>
      <c r="J387" s="849">
        <v>173</v>
      </c>
      <c r="K387" s="849">
        <v>5530118</v>
      </c>
      <c r="L387" s="849">
        <v>1.0484848484848486</v>
      </c>
      <c r="M387" s="849">
        <v>31966</v>
      </c>
      <c r="N387" s="849">
        <v>233</v>
      </c>
      <c r="O387" s="849">
        <v>7448078</v>
      </c>
      <c r="P387" s="837">
        <v>1.4121212121212121</v>
      </c>
      <c r="Q387" s="850">
        <v>31966</v>
      </c>
    </row>
    <row r="388" spans="1:17" ht="14.4" customHeight="1" x14ac:dyDescent="0.3">
      <c r="A388" s="831" t="s">
        <v>575</v>
      </c>
      <c r="B388" s="832" t="s">
        <v>3710</v>
      </c>
      <c r="C388" s="832" t="s">
        <v>3181</v>
      </c>
      <c r="D388" s="832" t="s">
        <v>3766</v>
      </c>
      <c r="E388" s="832" t="s">
        <v>3767</v>
      </c>
      <c r="F388" s="849">
        <v>2</v>
      </c>
      <c r="G388" s="849">
        <v>23794</v>
      </c>
      <c r="H388" s="849">
        <v>1</v>
      </c>
      <c r="I388" s="849">
        <v>11897</v>
      </c>
      <c r="J388" s="849">
        <v>1</v>
      </c>
      <c r="K388" s="849">
        <v>11897</v>
      </c>
      <c r="L388" s="849">
        <v>0.5</v>
      </c>
      <c r="M388" s="849">
        <v>11897</v>
      </c>
      <c r="N388" s="849">
        <v>4</v>
      </c>
      <c r="O388" s="849">
        <v>47588</v>
      </c>
      <c r="P388" s="837">
        <v>2</v>
      </c>
      <c r="Q388" s="850">
        <v>11897</v>
      </c>
    </row>
    <row r="389" spans="1:17" ht="14.4" customHeight="1" x14ac:dyDescent="0.3">
      <c r="A389" s="831" t="s">
        <v>575</v>
      </c>
      <c r="B389" s="832" t="s">
        <v>3710</v>
      </c>
      <c r="C389" s="832" t="s">
        <v>3181</v>
      </c>
      <c r="D389" s="832" t="s">
        <v>3538</v>
      </c>
      <c r="E389" s="832" t="s">
        <v>3539</v>
      </c>
      <c r="F389" s="849"/>
      <c r="G389" s="849"/>
      <c r="H389" s="849"/>
      <c r="I389" s="849"/>
      <c r="J389" s="849"/>
      <c r="K389" s="849"/>
      <c r="L389" s="849"/>
      <c r="M389" s="849"/>
      <c r="N389" s="849">
        <v>2</v>
      </c>
      <c r="O389" s="849">
        <v>1685</v>
      </c>
      <c r="P389" s="837"/>
      <c r="Q389" s="850">
        <v>842.5</v>
      </c>
    </row>
    <row r="390" spans="1:17" ht="14.4" customHeight="1" x14ac:dyDescent="0.3">
      <c r="A390" s="831" t="s">
        <v>575</v>
      </c>
      <c r="B390" s="832" t="s">
        <v>3710</v>
      </c>
      <c r="C390" s="832" t="s">
        <v>3181</v>
      </c>
      <c r="D390" s="832" t="s">
        <v>3768</v>
      </c>
      <c r="E390" s="832" t="s">
        <v>3769</v>
      </c>
      <c r="F390" s="849"/>
      <c r="G390" s="849"/>
      <c r="H390" s="849"/>
      <c r="I390" s="849"/>
      <c r="J390" s="849">
        <v>6</v>
      </c>
      <c r="K390" s="849">
        <v>55920</v>
      </c>
      <c r="L390" s="849"/>
      <c r="M390" s="849">
        <v>9320</v>
      </c>
      <c r="N390" s="849">
        <v>42</v>
      </c>
      <c r="O390" s="849">
        <v>391440</v>
      </c>
      <c r="P390" s="837"/>
      <c r="Q390" s="850">
        <v>9320</v>
      </c>
    </row>
    <row r="391" spans="1:17" ht="14.4" customHeight="1" x14ac:dyDescent="0.3">
      <c r="A391" s="831" t="s">
        <v>575</v>
      </c>
      <c r="B391" s="832" t="s">
        <v>3710</v>
      </c>
      <c r="C391" s="832" t="s">
        <v>3181</v>
      </c>
      <c r="D391" s="832" t="s">
        <v>3540</v>
      </c>
      <c r="E391" s="832" t="s">
        <v>3541</v>
      </c>
      <c r="F391" s="849">
        <v>0</v>
      </c>
      <c r="G391" s="849">
        <v>0</v>
      </c>
      <c r="H391" s="849"/>
      <c r="I391" s="849"/>
      <c r="J391" s="849">
        <v>0</v>
      </c>
      <c r="K391" s="849">
        <v>0</v>
      </c>
      <c r="L391" s="849"/>
      <c r="M391" s="849"/>
      <c r="N391" s="849">
        <v>0</v>
      </c>
      <c r="O391" s="849">
        <v>0</v>
      </c>
      <c r="P391" s="837"/>
      <c r="Q391" s="850"/>
    </row>
    <row r="392" spans="1:17" ht="14.4" customHeight="1" x14ac:dyDescent="0.3">
      <c r="A392" s="831" t="s">
        <v>575</v>
      </c>
      <c r="B392" s="832" t="s">
        <v>3710</v>
      </c>
      <c r="C392" s="832" t="s">
        <v>3181</v>
      </c>
      <c r="D392" s="832" t="s">
        <v>3542</v>
      </c>
      <c r="E392" s="832" t="s">
        <v>3543</v>
      </c>
      <c r="F392" s="849">
        <v>196</v>
      </c>
      <c r="G392" s="849">
        <v>0</v>
      </c>
      <c r="H392" s="849"/>
      <c r="I392" s="849">
        <v>0</v>
      </c>
      <c r="J392" s="849">
        <v>184</v>
      </c>
      <c r="K392" s="849">
        <v>0</v>
      </c>
      <c r="L392" s="849"/>
      <c r="M392" s="849">
        <v>0</v>
      </c>
      <c r="N392" s="849">
        <v>214</v>
      </c>
      <c r="O392" s="849">
        <v>0</v>
      </c>
      <c r="P392" s="837"/>
      <c r="Q392" s="850">
        <v>0</v>
      </c>
    </row>
    <row r="393" spans="1:17" ht="14.4" customHeight="1" x14ac:dyDescent="0.3">
      <c r="A393" s="831" t="s">
        <v>575</v>
      </c>
      <c r="B393" s="832" t="s">
        <v>3710</v>
      </c>
      <c r="C393" s="832" t="s">
        <v>3181</v>
      </c>
      <c r="D393" s="832" t="s">
        <v>3770</v>
      </c>
      <c r="E393" s="832" t="s">
        <v>3771</v>
      </c>
      <c r="F393" s="849">
        <v>1</v>
      </c>
      <c r="G393" s="849">
        <v>0</v>
      </c>
      <c r="H393" s="849"/>
      <c r="I393" s="849">
        <v>0</v>
      </c>
      <c r="J393" s="849">
        <v>1</v>
      </c>
      <c r="K393" s="849">
        <v>0</v>
      </c>
      <c r="L393" s="849"/>
      <c r="M393" s="849">
        <v>0</v>
      </c>
      <c r="N393" s="849"/>
      <c r="O393" s="849"/>
      <c r="P393" s="837"/>
      <c r="Q393" s="850"/>
    </row>
    <row r="394" spans="1:17" ht="14.4" customHeight="1" x14ac:dyDescent="0.3">
      <c r="A394" s="831" t="s">
        <v>575</v>
      </c>
      <c r="B394" s="832" t="s">
        <v>3710</v>
      </c>
      <c r="C394" s="832" t="s">
        <v>3181</v>
      </c>
      <c r="D394" s="832" t="s">
        <v>3772</v>
      </c>
      <c r="E394" s="832" t="s">
        <v>3771</v>
      </c>
      <c r="F394" s="849">
        <v>1</v>
      </c>
      <c r="G394" s="849">
        <v>0</v>
      </c>
      <c r="H394" s="849"/>
      <c r="I394" s="849">
        <v>0</v>
      </c>
      <c r="J394" s="849">
        <v>1</v>
      </c>
      <c r="K394" s="849">
        <v>0</v>
      </c>
      <c r="L394" s="849"/>
      <c r="M394" s="849">
        <v>0</v>
      </c>
      <c r="N394" s="849">
        <v>1</v>
      </c>
      <c r="O394" s="849">
        <v>0</v>
      </c>
      <c r="P394" s="837"/>
      <c r="Q394" s="850">
        <v>0</v>
      </c>
    </row>
    <row r="395" spans="1:17" ht="14.4" customHeight="1" x14ac:dyDescent="0.3">
      <c r="A395" s="831" t="s">
        <v>575</v>
      </c>
      <c r="B395" s="832" t="s">
        <v>3710</v>
      </c>
      <c r="C395" s="832" t="s">
        <v>3181</v>
      </c>
      <c r="D395" s="832" t="s">
        <v>3773</v>
      </c>
      <c r="E395" s="832" t="s">
        <v>3774</v>
      </c>
      <c r="F395" s="849">
        <v>20</v>
      </c>
      <c r="G395" s="849">
        <v>479320</v>
      </c>
      <c r="H395" s="849">
        <v>1</v>
      </c>
      <c r="I395" s="849">
        <v>23966</v>
      </c>
      <c r="J395" s="849">
        <v>14</v>
      </c>
      <c r="K395" s="849">
        <v>335524</v>
      </c>
      <c r="L395" s="849">
        <v>0.7</v>
      </c>
      <c r="M395" s="849">
        <v>23966</v>
      </c>
      <c r="N395" s="849">
        <v>18</v>
      </c>
      <c r="O395" s="849">
        <v>431388</v>
      </c>
      <c r="P395" s="837">
        <v>0.9</v>
      </c>
      <c r="Q395" s="850">
        <v>23966</v>
      </c>
    </row>
    <row r="396" spans="1:17" ht="14.4" customHeight="1" x14ac:dyDescent="0.3">
      <c r="A396" s="831" t="s">
        <v>575</v>
      </c>
      <c r="B396" s="832" t="s">
        <v>3710</v>
      </c>
      <c r="C396" s="832" t="s">
        <v>3181</v>
      </c>
      <c r="D396" s="832" t="s">
        <v>3775</v>
      </c>
      <c r="E396" s="832" t="s">
        <v>3771</v>
      </c>
      <c r="F396" s="849">
        <v>3</v>
      </c>
      <c r="G396" s="849">
        <v>0</v>
      </c>
      <c r="H396" s="849"/>
      <c r="I396" s="849">
        <v>0</v>
      </c>
      <c r="J396" s="849">
        <v>1</v>
      </c>
      <c r="K396" s="849">
        <v>0</v>
      </c>
      <c r="L396" s="849"/>
      <c r="M396" s="849">
        <v>0</v>
      </c>
      <c r="N396" s="849">
        <v>2</v>
      </c>
      <c r="O396" s="849">
        <v>0</v>
      </c>
      <c r="P396" s="837"/>
      <c r="Q396" s="850">
        <v>0</v>
      </c>
    </row>
    <row r="397" spans="1:17" ht="14.4" customHeight="1" x14ac:dyDescent="0.3">
      <c r="A397" s="831" t="s">
        <v>575</v>
      </c>
      <c r="B397" s="832" t="s">
        <v>3710</v>
      </c>
      <c r="C397" s="832" t="s">
        <v>3181</v>
      </c>
      <c r="D397" s="832" t="s">
        <v>3776</v>
      </c>
      <c r="E397" s="832" t="s">
        <v>3777</v>
      </c>
      <c r="F397" s="849">
        <v>81</v>
      </c>
      <c r="G397" s="849">
        <v>2265246</v>
      </c>
      <c r="H397" s="849">
        <v>1</v>
      </c>
      <c r="I397" s="849">
        <v>27966</v>
      </c>
      <c r="J397" s="849">
        <v>68</v>
      </c>
      <c r="K397" s="849">
        <v>1901688</v>
      </c>
      <c r="L397" s="849">
        <v>0.83950617283950613</v>
      </c>
      <c r="M397" s="849">
        <v>27966</v>
      </c>
      <c r="N397" s="849">
        <v>63</v>
      </c>
      <c r="O397" s="849">
        <v>1761858</v>
      </c>
      <c r="P397" s="837">
        <v>0.77777777777777779</v>
      </c>
      <c r="Q397" s="850">
        <v>27966</v>
      </c>
    </row>
    <row r="398" spans="1:17" ht="14.4" customHeight="1" x14ac:dyDescent="0.3">
      <c r="A398" s="831" t="s">
        <v>575</v>
      </c>
      <c r="B398" s="832" t="s">
        <v>3710</v>
      </c>
      <c r="C398" s="832" t="s">
        <v>3181</v>
      </c>
      <c r="D398" s="832" t="s">
        <v>3231</v>
      </c>
      <c r="E398" s="832" t="s">
        <v>3232</v>
      </c>
      <c r="F398" s="849">
        <v>17</v>
      </c>
      <c r="G398" s="849">
        <v>6340</v>
      </c>
      <c r="H398" s="849">
        <v>1</v>
      </c>
      <c r="I398" s="849">
        <v>372.94117647058823</v>
      </c>
      <c r="J398" s="849">
        <v>12</v>
      </c>
      <c r="K398" s="849">
        <v>4486</v>
      </c>
      <c r="L398" s="849">
        <v>0.70757097791798107</v>
      </c>
      <c r="M398" s="849">
        <v>373.83333333333331</v>
      </c>
      <c r="N398" s="849">
        <v>13</v>
      </c>
      <c r="O398" s="849">
        <v>4886</v>
      </c>
      <c r="P398" s="837">
        <v>0.77066246056782339</v>
      </c>
      <c r="Q398" s="850">
        <v>375.84615384615387</v>
      </c>
    </row>
    <row r="399" spans="1:17" ht="14.4" customHeight="1" x14ac:dyDescent="0.3">
      <c r="A399" s="831" t="s">
        <v>575</v>
      </c>
      <c r="B399" s="832" t="s">
        <v>3710</v>
      </c>
      <c r="C399" s="832" t="s">
        <v>3181</v>
      </c>
      <c r="D399" s="832" t="s">
        <v>3262</v>
      </c>
      <c r="E399" s="832" t="s">
        <v>3263</v>
      </c>
      <c r="F399" s="849">
        <v>3</v>
      </c>
      <c r="G399" s="849">
        <v>753</v>
      </c>
      <c r="H399" s="849">
        <v>1</v>
      </c>
      <c r="I399" s="849">
        <v>251</v>
      </c>
      <c r="J399" s="849">
        <v>5</v>
      </c>
      <c r="K399" s="849">
        <v>1260</v>
      </c>
      <c r="L399" s="849">
        <v>1.6733067729083666</v>
      </c>
      <c r="M399" s="849">
        <v>252</v>
      </c>
      <c r="N399" s="849">
        <v>8</v>
      </c>
      <c r="O399" s="849">
        <v>2032</v>
      </c>
      <c r="P399" s="837">
        <v>2.6985391766268259</v>
      </c>
      <c r="Q399" s="850">
        <v>254</v>
      </c>
    </row>
    <row r="400" spans="1:17" ht="14.4" customHeight="1" x14ac:dyDescent="0.3">
      <c r="A400" s="831" t="s">
        <v>575</v>
      </c>
      <c r="B400" s="832" t="s">
        <v>3710</v>
      </c>
      <c r="C400" s="832" t="s">
        <v>3181</v>
      </c>
      <c r="D400" s="832" t="s">
        <v>3778</v>
      </c>
      <c r="E400" s="832" t="s">
        <v>3771</v>
      </c>
      <c r="F400" s="849"/>
      <c r="G400" s="849"/>
      <c r="H400" s="849"/>
      <c r="I400" s="849"/>
      <c r="J400" s="849"/>
      <c r="K400" s="849"/>
      <c r="L400" s="849"/>
      <c r="M400" s="849"/>
      <c r="N400" s="849">
        <v>3</v>
      </c>
      <c r="O400" s="849">
        <v>0</v>
      </c>
      <c r="P400" s="837"/>
      <c r="Q400" s="850">
        <v>0</v>
      </c>
    </row>
    <row r="401" spans="1:17" ht="14.4" customHeight="1" x14ac:dyDescent="0.3">
      <c r="A401" s="831" t="s">
        <v>575</v>
      </c>
      <c r="B401" s="832" t="s">
        <v>3710</v>
      </c>
      <c r="C401" s="832" t="s">
        <v>3181</v>
      </c>
      <c r="D401" s="832" t="s">
        <v>3708</v>
      </c>
      <c r="E401" s="832" t="s">
        <v>3709</v>
      </c>
      <c r="F401" s="849"/>
      <c r="G401" s="849"/>
      <c r="H401" s="849"/>
      <c r="I401" s="849"/>
      <c r="J401" s="849"/>
      <c r="K401" s="849"/>
      <c r="L401" s="849"/>
      <c r="M401" s="849"/>
      <c r="N401" s="849">
        <v>2</v>
      </c>
      <c r="O401" s="849">
        <v>0</v>
      </c>
      <c r="P401" s="837"/>
      <c r="Q401" s="850">
        <v>0</v>
      </c>
    </row>
    <row r="402" spans="1:17" ht="14.4" customHeight="1" x14ac:dyDescent="0.3">
      <c r="A402" s="831" t="s">
        <v>575</v>
      </c>
      <c r="B402" s="832" t="s">
        <v>3233</v>
      </c>
      <c r="C402" s="832" t="s">
        <v>3234</v>
      </c>
      <c r="D402" s="832" t="s">
        <v>3237</v>
      </c>
      <c r="E402" s="832" t="s">
        <v>3238</v>
      </c>
      <c r="F402" s="849"/>
      <c r="G402" s="849"/>
      <c r="H402" s="849"/>
      <c r="I402" s="849"/>
      <c r="J402" s="849"/>
      <c r="K402" s="849"/>
      <c r="L402" s="849"/>
      <c r="M402" s="849"/>
      <c r="N402" s="849">
        <v>1</v>
      </c>
      <c r="O402" s="849">
        <v>5568</v>
      </c>
      <c r="P402" s="837"/>
      <c r="Q402" s="850">
        <v>5568</v>
      </c>
    </row>
    <row r="403" spans="1:17" ht="14.4" customHeight="1" x14ac:dyDescent="0.3">
      <c r="A403" s="831" t="s">
        <v>575</v>
      </c>
      <c r="B403" s="832" t="s">
        <v>3233</v>
      </c>
      <c r="C403" s="832" t="s">
        <v>3181</v>
      </c>
      <c r="D403" s="832" t="s">
        <v>3779</v>
      </c>
      <c r="E403" s="832" t="s">
        <v>3780</v>
      </c>
      <c r="F403" s="849">
        <v>92</v>
      </c>
      <c r="G403" s="849">
        <v>23092</v>
      </c>
      <c r="H403" s="849">
        <v>1</v>
      </c>
      <c r="I403" s="849">
        <v>251</v>
      </c>
      <c r="J403" s="849">
        <v>97</v>
      </c>
      <c r="K403" s="849">
        <v>24442</v>
      </c>
      <c r="L403" s="849">
        <v>1.0584618049540966</v>
      </c>
      <c r="M403" s="849">
        <v>251.97938144329896</v>
      </c>
      <c r="N403" s="849">
        <v>97</v>
      </c>
      <c r="O403" s="849">
        <v>24636</v>
      </c>
      <c r="P403" s="837">
        <v>1.066862982851204</v>
      </c>
      <c r="Q403" s="850">
        <v>253.97938144329896</v>
      </c>
    </row>
    <row r="404" spans="1:17" ht="14.4" customHeight="1" x14ac:dyDescent="0.3">
      <c r="A404" s="831" t="s">
        <v>575</v>
      </c>
      <c r="B404" s="832" t="s">
        <v>3233</v>
      </c>
      <c r="C404" s="832" t="s">
        <v>3181</v>
      </c>
      <c r="D404" s="832" t="s">
        <v>3781</v>
      </c>
      <c r="E404" s="832" t="s">
        <v>3782</v>
      </c>
      <c r="F404" s="849">
        <v>92</v>
      </c>
      <c r="G404" s="849">
        <v>11592</v>
      </c>
      <c r="H404" s="849">
        <v>1</v>
      </c>
      <c r="I404" s="849">
        <v>126</v>
      </c>
      <c r="J404" s="849">
        <v>101</v>
      </c>
      <c r="K404" s="849">
        <v>12827</v>
      </c>
      <c r="L404" s="849">
        <v>1.1065389924085576</v>
      </c>
      <c r="M404" s="849">
        <v>127</v>
      </c>
      <c r="N404" s="849">
        <v>85</v>
      </c>
      <c r="O404" s="849">
        <v>10710</v>
      </c>
      <c r="P404" s="837">
        <v>0.92391304347826086</v>
      </c>
      <c r="Q404" s="850">
        <v>126</v>
      </c>
    </row>
    <row r="405" spans="1:17" ht="14.4" customHeight="1" x14ac:dyDescent="0.3">
      <c r="A405" s="831" t="s">
        <v>575</v>
      </c>
      <c r="B405" s="832" t="s">
        <v>3233</v>
      </c>
      <c r="C405" s="832" t="s">
        <v>3181</v>
      </c>
      <c r="D405" s="832" t="s">
        <v>3783</v>
      </c>
      <c r="E405" s="832" t="s">
        <v>3784</v>
      </c>
      <c r="F405" s="849">
        <v>59</v>
      </c>
      <c r="G405" s="849">
        <v>53867</v>
      </c>
      <c r="H405" s="849">
        <v>1</v>
      </c>
      <c r="I405" s="849">
        <v>913</v>
      </c>
      <c r="J405" s="849">
        <v>69</v>
      </c>
      <c r="K405" s="849">
        <v>63064</v>
      </c>
      <c r="L405" s="849">
        <v>1.1707353296081089</v>
      </c>
      <c r="M405" s="849">
        <v>913.97101449275362</v>
      </c>
      <c r="N405" s="849">
        <v>66</v>
      </c>
      <c r="O405" s="849">
        <v>60454</v>
      </c>
      <c r="P405" s="837">
        <v>1.1222826591419608</v>
      </c>
      <c r="Q405" s="850">
        <v>915.969696969697</v>
      </c>
    </row>
    <row r="406" spans="1:17" ht="14.4" customHeight="1" x14ac:dyDescent="0.3">
      <c r="A406" s="831" t="s">
        <v>575</v>
      </c>
      <c r="B406" s="832" t="s">
        <v>3233</v>
      </c>
      <c r="C406" s="832" t="s">
        <v>3181</v>
      </c>
      <c r="D406" s="832" t="s">
        <v>3785</v>
      </c>
      <c r="E406" s="832" t="s">
        <v>3786</v>
      </c>
      <c r="F406" s="849">
        <v>1070</v>
      </c>
      <c r="G406" s="849">
        <v>90950</v>
      </c>
      <c r="H406" s="849">
        <v>1</v>
      </c>
      <c r="I406" s="849">
        <v>85</v>
      </c>
      <c r="J406" s="849">
        <v>1190</v>
      </c>
      <c r="K406" s="849">
        <v>102308</v>
      </c>
      <c r="L406" s="849">
        <v>1.1248818031885652</v>
      </c>
      <c r="M406" s="849">
        <v>85.973109243697479</v>
      </c>
      <c r="N406" s="849">
        <v>1132</v>
      </c>
      <c r="O406" s="849">
        <v>99550</v>
      </c>
      <c r="P406" s="837">
        <v>1.0945574491478836</v>
      </c>
      <c r="Q406" s="850">
        <v>87.941696113074201</v>
      </c>
    </row>
    <row r="407" spans="1:17" ht="14.4" customHeight="1" x14ac:dyDescent="0.3">
      <c r="A407" s="831" t="s">
        <v>575</v>
      </c>
      <c r="B407" s="832" t="s">
        <v>3233</v>
      </c>
      <c r="C407" s="832" t="s">
        <v>3181</v>
      </c>
      <c r="D407" s="832" t="s">
        <v>3787</v>
      </c>
      <c r="E407" s="832" t="s">
        <v>3788</v>
      </c>
      <c r="F407" s="849">
        <v>1070</v>
      </c>
      <c r="G407" s="849">
        <v>581010</v>
      </c>
      <c r="H407" s="849">
        <v>1</v>
      </c>
      <c r="I407" s="849">
        <v>543</v>
      </c>
      <c r="J407" s="849">
        <v>1190</v>
      </c>
      <c r="K407" s="849">
        <v>647328</v>
      </c>
      <c r="L407" s="849">
        <v>1.1141426137243766</v>
      </c>
      <c r="M407" s="849">
        <v>543.97310924369742</v>
      </c>
      <c r="N407" s="849">
        <v>1132</v>
      </c>
      <c r="O407" s="849">
        <v>618006</v>
      </c>
      <c r="P407" s="837">
        <v>1.0636753240047503</v>
      </c>
      <c r="Q407" s="850">
        <v>545.94169611307416</v>
      </c>
    </row>
    <row r="408" spans="1:17" ht="14.4" customHeight="1" x14ac:dyDescent="0.3">
      <c r="A408" s="831" t="s">
        <v>575</v>
      </c>
      <c r="B408" s="832" t="s">
        <v>3233</v>
      </c>
      <c r="C408" s="832" t="s">
        <v>3181</v>
      </c>
      <c r="D408" s="832" t="s">
        <v>3789</v>
      </c>
      <c r="E408" s="832" t="s">
        <v>3790</v>
      </c>
      <c r="F408" s="849">
        <v>3</v>
      </c>
      <c r="G408" s="849">
        <v>921</v>
      </c>
      <c r="H408" s="849">
        <v>1</v>
      </c>
      <c r="I408" s="849">
        <v>307</v>
      </c>
      <c r="J408" s="849">
        <v>9</v>
      </c>
      <c r="K408" s="849">
        <v>2772</v>
      </c>
      <c r="L408" s="849">
        <v>3.009771986970684</v>
      </c>
      <c r="M408" s="849">
        <v>308</v>
      </c>
      <c r="N408" s="849">
        <v>3</v>
      </c>
      <c r="O408" s="849">
        <v>930</v>
      </c>
      <c r="P408" s="837">
        <v>1.009771986970684</v>
      </c>
      <c r="Q408" s="850">
        <v>310</v>
      </c>
    </row>
    <row r="409" spans="1:17" ht="14.4" customHeight="1" x14ac:dyDescent="0.3">
      <c r="A409" s="831" t="s">
        <v>575</v>
      </c>
      <c r="B409" s="832" t="s">
        <v>3233</v>
      </c>
      <c r="C409" s="832" t="s">
        <v>3181</v>
      </c>
      <c r="D409" s="832" t="s">
        <v>3791</v>
      </c>
      <c r="E409" s="832" t="s">
        <v>3792</v>
      </c>
      <c r="F409" s="849">
        <v>95</v>
      </c>
      <c r="G409" s="849">
        <v>16910</v>
      </c>
      <c r="H409" s="849">
        <v>1</v>
      </c>
      <c r="I409" s="849">
        <v>178</v>
      </c>
      <c r="J409" s="849">
        <v>93</v>
      </c>
      <c r="K409" s="849">
        <v>16645</v>
      </c>
      <c r="L409" s="849">
        <v>0.98432879952690711</v>
      </c>
      <c r="M409" s="849">
        <v>178.97849462365591</v>
      </c>
      <c r="N409" s="849">
        <v>87</v>
      </c>
      <c r="O409" s="849">
        <v>15573</v>
      </c>
      <c r="P409" s="837">
        <v>0.92093435836782966</v>
      </c>
      <c r="Q409" s="850">
        <v>179</v>
      </c>
    </row>
    <row r="410" spans="1:17" ht="14.4" customHeight="1" x14ac:dyDescent="0.3">
      <c r="A410" s="831" t="s">
        <v>575</v>
      </c>
      <c r="B410" s="832" t="s">
        <v>3233</v>
      </c>
      <c r="C410" s="832" t="s">
        <v>3181</v>
      </c>
      <c r="D410" s="832" t="s">
        <v>3793</v>
      </c>
      <c r="E410" s="832" t="s">
        <v>3794</v>
      </c>
      <c r="F410" s="849">
        <v>124</v>
      </c>
      <c r="G410" s="849">
        <v>49724</v>
      </c>
      <c r="H410" s="849">
        <v>1</v>
      </c>
      <c r="I410" s="849">
        <v>401</v>
      </c>
      <c r="J410" s="849">
        <v>129</v>
      </c>
      <c r="K410" s="849">
        <v>51856</v>
      </c>
      <c r="L410" s="849">
        <v>1.0428766792695681</v>
      </c>
      <c r="M410" s="849">
        <v>401.98449612403101</v>
      </c>
      <c r="N410" s="849">
        <v>128</v>
      </c>
      <c r="O410" s="849">
        <v>51582</v>
      </c>
      <c r="P410" s="837">
        <v>1.0373662617649424</v>
      </c>
      <c r="Q410" s="850">
        <v>402.984375</v>
      </c>
    </row>
    <row r="411" spans="1:17" ht="14.4" customHeight="1" x14ac:dyDescent="0.3">
      <c r="A411" s="831" t="s">
        <v>575</v>
      </c>
      <c r="B411" s="832" t="s">
        <v>3233</v>
      </c>
      <c r="C411" s="832" t="s">
        <v>3181</v>
      </c>
      <c r="D411" s="832" t="s">
        <v>3795</v>
      </c>
      <c r="E411" s="832" t="s">
        <v>3796</v>
      </c>
      <c r="F411" s="849">
        <v>40</v>
      </c>
      <c r="G411" s="849">
        <v>35160</v>
      </c>
      <c r="H411" s="849">
        <v>1</v>
      </c>
      <c r="I411" s="849">
        <v>879</v>
      </c>
      <c r="J411" s="849">
        <v>64</v>
      </c>
      <c r="K411" s="849">
        <v>56320</v>
      </c>
      <c r="L411" s="849">
        <v>1.6018202502844141</v>
      </c>
      <c r="M411" s="849">
        <v>880</v>
      </c>
      <c r="N411" s="849">
        <v>19</v>
      </c>
      <c r="O411" s="849">
        <v>16733</v>
      </c>
      <c r="P411" s="837">
        <v>0.47591012514220704</v>
      </c>
      <c r="Q411" s="850">
        <v>880.68421052631584</v>
      </c>
    </row>
    <row r="412" spans="1:17" ht="14.4" customHeight="1" x14ac:dyDescent="0.3">
      <c r="A412" s="831" t="s">
        <v>575</v>
      </c>
      <c r="B412" s="832" t="s">
        <v>3233</v>
      </c>
      <c r="C412" s="832" t="s">
        <v>3181</v>
      </c>
      <c r="D412" s="832" t="s">
        <v>3797</v>
      </c>
      <c r="E412" s="832" t="s">
        <v>3796</v>
      </c>
      <c r="F412" s="849">
        <v>1030</v>
      </c>
      <c r="G412" s="849">
        <v>990860</v>
      </c>
      <c r="H412" s="849">
        <v>1</v>
      </c>
      <c r="I412" s="849">
        <v>962</v>
      </c>
      <c r="J412" s="849">
        <v>1120</v>
      </c>
      <c r="K412" s="849">
        <v>1078528</v>
      </c>
      <c r="L412" s="849">
        <v>1.0884766768261913</v>
      </c>
      <c r="M412" s="849">
        <v>962.97142857142853</v>
      </c>
      <c r="N412" s="849">
        <v>1113</v>
      </c>
      <c r="O412" s="849">
        <v>1073985</v>
      </c>
      <c r="P412" s="837">
        <v>1.0838917707849747</v>
      </c>
      <c r="Q412" s="850">
        <v>964.9460916442049</v>
      </c>
    </row>
    <row r="413" spans="1:17" ht="14.4" customHeight="1" x14ac:dyDescent="0.3">
      <c r="A413" s="831" t="s">
        <v>575</v>
      </c>
      <c r="B413" s="832" t="s">
        <v>3233</v>
      </c>
      <c r="C413" s="832" t="s">
        <v>3181</v>
      </c>
      <c r="D413" s="832" t="s">
        <v>3798</v>
      </c>
      <c r="E413" s="832" t="s">
        <v>3799</v>
      </c>
      <c r="F413" s="849">
        <v>1</v>
      </c>
      <c r="G413" s="849">
        <v>1748</v>
      </c>
      <c r="H413" s="849">
        <v>1</v>
      </c>
      <c r="I413" s="849">
        <v>1748</v>
      </c>
      <c r="J413" s="849">
        <v>4</v>
      </c>
      <c r="K413" s="849">
        <v>7008</v>
      </c>
      <c r="L413" s="849">
        <v>4.0091533180778036</v>
      </c>
      <c r="M413" s="849">
        <v>1752</v>
      </c>
      <c r="N413" s="849">
        <v>6</v>
      </c>
      <c r="O413" s="849">
        <v>10567</v>
      </c>
      <c r="P413" s="837">
        <v>6.0451945080091534</v>
      </c>
      <c r="Q413" s="850">
        <v>1761.1666666666667</v>
      </c>
    </row>
    <row r="414" spans="1:17" ht="14.4" customHeight="1" x14ac:dyDescent="0.3">
      <c r="A414" s="831" t="s">
        <v>575</v>
      </c>
      <c r="B414" s="832" t="s">
        <v>3233</v>
      </c>
      <c r="C414" s="832" t="s">
        <v>3181</v>
      </c>
      <c r="D414" s="832" t="s">
        <v>3800</v>
      </c>
      <c r="E414" s="832" t="s">
        <v>3801</v>
      </c>
      <c r="F414" s="849"/>
      <c r="G414" s="849"/>
      <c r="H414" s="849"/>
      <c r="I414" s="849"/>
      <c r="J414" s="849">
        <v>3</v>
      </c>
      <c r="K414" s="849">
        <v>1875</v>
      </c>
      <c r="L414" s="849"/>
      <c r="M414" s="849">
        <v>625</v>
      </c>
      <c r="N414" s="849"/>
      <c r="O414" s="849"/>
      <c r="P414" s="837"/>
      <c r="Q414" s="850"/>
    </row>
    <row r="415" spans="1:17" ht="14.4" customHeight="1" x14ac:dyDescent="0.3">
      <c r="A415" s="831" t="s">
        <v>575</v>
      </c>
      <c r="B415" s="832" t="s">
        <v>3233</v>
      </c>
      <c r="C415" s="832" t="s">
        <v>3181</v>
      </c>
      <c r="D415" s="832" t="s">
        <v>3802</v>
      </c>
      <c r="E415" s="832" t="s">
        <v>3801</v>
      </c>
      <c r="F415" s="849"/>
      <c r="G415" s="849"/>
      <c r="H415" s="849"/>
      <c r="I415" s="849"/>
      <c r="J415" s="849">
        <v>1</v>
      </c>
      <c r="K415" s="849">
        <v>539</v>
      </c>
      <c r="L415" s="849"/>
      <c r="M415" s="849">
        <v>539</v>
      </c>
      <c r="N415" s="849"/>
      <c r="O415" s="849"/>
      <c r="P415" s="837"/>
      <c r="Q415" s="850"/>
    </row>
    <row r="416" spans="1:17" ht="14.4" customHeight="1" x14ac:dyDescent="0.3">
      <c r="A416" s="831" t="s">
        <v>575</v>
      </c>
      <c r="B416" s="832" t="s">
        <v>3233</v>
      </c>
      <c r="C416" s="832" t="s">
        <v>3181</v>
      </c>
      <c r="D416" s="832" t="s">
        <v>3241</v>
      </c>
      <c r="E416" s="832" t="s">
        <v>3242</v>
      </c>
      <c r="F416" s="849"/>
      <c r="G416" s="849"/>
      <c r="H416" s="849"/>
      <c r="I416" s="849"/>
      <c r="J416" s="849"/>
      <c r="K416" s="849"/>
      <c r="L416" s="849"/>
      <c r="M416" s="849"/>
      <c r="N416" s="849">
        <v>1</v>
      </c>
      <c r="O416" s="849">
        <v>585</v>
      </c>
      <c r="P416" s="837"/>
      <c r="Q416" s="850">
        <v>585</v>
      </c>
    </row>
    <row r="417" spans="1:17" ht="14.4" customHeight="1" x14ac:dyDescent="0.3">
      <c r="A417" s="831" t="s">
        <v>575</v>
      </c>
      <c r="B417" s="832" t="s">
        <v>3803</v>
      </c>
      <c r="C417" s="832" t="s">
        <v>3181</v>
      </c>
      <c r="D417" s="832" t="s">
        <v>3804</v>
      </c>
      <c r="E417" s="832" t="s">
        <v>3805</v>
      </c>
      <c r="F417" s="849">
        <v>1</v>
      </c>
      <c r="G417" s="849">
        <v>6346</v>
      </c>
      <c r="H417" s="849">
        <v>1</v>
      </c>
      <c r="I417" s="849">
        <v>6346</v>
      </c>
      <c r="J417" s="849"/>
      <c r="K417" s="849"/>
      <c r="L417" s="849"/>
      <c r="M417" s="849"/>
      <c r="N417" s="849"/>
      <c r="O417" s="849"/>
      <c r="P417" s="837"/>
      <c r="Q417" s="850"/>
    </row>
    <row r="418" spans="1:17" ht="14.4" customHeight="1" thickBot="1" x14ac:dyDescent="0.35">
      <c r="A418" s="839" t="s">
        <v>3806</v>
      </c>
      <c r="B418" s="840" t="s">
        <v>3180</v>
      </c>
      <c r="C418" s="840" t="s">
        <v>3181</v>
      </c>
      <c r="D418" s="840" t="s">
        <v>3192</v>
      </c>
      <c r="E418" s="840" t="s">
        <v>3193</v>
      </c>
      <c r="F418" s="851"/>
      <c r="G418" s="851"/>
      <c r="H418" s="851"/>
      <c r="I418" s="851"/>
      <c r="J418" s="851">
        <v>1</v>
      </c>
      <c r="K418" s="851">
        <v>1010</v>
      </c>
      <c r="L418" s="851"/>
      <c r="M418" s="851">
        <v>1010</v>
      </c>
      <c r="N418" s="851"/>
      <c r="O418" s="851"/>
      <c r="P418" s="845"/>
      <c r="Q418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480.89299999999997</v>
      </c>
      <c r="C5" s="114">
        <v>499.85</v>
      </c>
      <c r="D5" s="114">
        <v>534.55700000000002</v>
      </c>
      <c r="E5" s="424">
        <f>IF(OR(D5=0,B5=0),"",D5/B5)</f>
        <v>1.1115923916546926</v>
      </c>
      <c r="F5" s="129">
        <f>IF(OR(D5=0,C5=0),"",D5/C5)</f>
        <v>1.0694348304491348</v>
      </c>
      <c r="G5" s="130">
        <v>53</v>
      </c>
      <c r="H5" s="114">
        <v>61</v>
      </c>
      <c r="I5" s="114">
        <v>61</v>
      </c>
      <c r="J5" s="424">
        <f>IF(OR(I5=0,G5=0),"",I5/G5)</f>
        <v>1.1509433962264151</v>
      </c>
      <c r="K5" s="131">
        <f>IF(OR(I5=0,H5=0),"",I5/H5)</f>
        <v>1</v>
      </c>
      <c r="L5" s="121"/>
      <c r="M5" s="121"/>
      <c r="N5" s="7">
        <f>D5-C5</f>
        <v>34.706999999999994</v>
      </c>
      <c r="O5" s="8">
        <f>I5-H5</f>
        <v>0</v>
      </c>
      <c r="P5" s="7">
        <f>D5-B5</f>
        <v>53.664000000000044</v>
      </c>
      <c r="Q5" s="8">
        <f>I5-G5</f>
        <v>8</v>
      </c>
    </row>
    <row r="6" spans="1:17" ht="14.4" hidden="1" customHeight="1" outlineLevel="1" x14ac:dyDescent="0.3">
      <c r="A6" s="441" t="s">
        <v>168</v>
      </c>
      <c r="B6" s="120">
        <v>67.557000000000002</v>
      </c>
      <c r="C6" s="113">
        <v>70.643000000000001</v>
      </c>
      <c r="D6" s="113">
        <v>78.316999999999993</v>
      </c>
      <c r="E6" s="424">
        <f t="shared" ref="E6:E12" si="0">IF(OR(D6=0,B6=0),"",D6/B6)</f>
        <v>1.1592729102831683</v>
      </c>
      <c r="F6" s="129">
        <f t="shared" ref="F6:F12" si="1">IF(OR(D6=0,C6=0),"",D6/C6)</f>
        <v>1.1086307206658832</v>
      </c>
      <c r="G6" s="133">
        <v>7</v>
      </c>
      <c r="H6" s="113">
        <v>11</v>
      </c>
      <c r="I6" s="113">
        <v>12</v>
      </c>
      <c r="J6" s="425">
        <f t="shared" ref="J6:J12" si="2">IF(OR(I6=0,G6=0),"",I6/G6)</f>
        <v>1.7142857142857142</v>
      </c>
      <c r="K6" s="134">
        <f t="shared" ref="K6:K12" si="3">IF(OR(I6=0,H6=0),"",I6/H6)</f>
        <v>1.0909090909090908</v>
      </c>
      <c r="L6" s="121"/>
      <c r="M6" s="121"/>
      <c r="N6" s="5">
        <f t="shared" ref="N6:N13" si="4">D6-C6</f>
        <v>7.6739999999999924</v>
      </c>
      <c r="O6" s="6">
        <f t="shared" ref="O6:O13" si="5">I6-H6</f>
        <v>1</v>
      </c>
      <c r="P6" s="5">
        <f t="shared" ref="P6:P13" si="6">D6-B6</f>
        <v>10.759999999999991</v>
      </c>
      <c r="Q6" s="6">
        <f t="shared" ref="Q6:Q13" si="7">I6-G6</f>
        <v>5</v>
      </c>
    </row>
    <row r="7" spans="1:17" ht="14.4" hidden="1" customHeight="1" outlineLevel="1" x14ac:dyDescent="0.3">
      <c r="A7" s="441" t="s">
        <v>169</v>
      </c>
      <c r="B7" s="120">
        <v>266.88600000000002</v>
      </c>
      <c r="C7" s="113">
        <v>201.43100000000001</v>
      </c>
      <c r="D7" s="113">
        <v>153.18100000000001</v>
      </c>
      <c r="E7" s="424">
        <f t="shared" si="0"/>
        <v>0.57395667063839995</v>
      </c>
      <c r="F7" s="129">
        <f t="shared" si="1"/>
        <v>0.76046388093193207</v>
      </c>
      <c r="G7" s="133">
        <v>34</v>
      </c>
      <c r="H7" s="113">
        <v>26</v>
      </c>
      <c r="I7" s="113">
        <v>18</v>
      </c>
      <c r="J7" s="425">
        <f t="shared" si="2"/>
        <v>0.52941176470588236</v>
      </c>
      <c r="K7" s="134">
        <f t="shared" si="3"/>
        <v>0.69230769230769229</v>
      </c>
      <c r="L7" s="121"/>
      <c r="M7" s="121"/>
      <c r="N7" s="5">
        <f t="shared" si="4"/>
        <v>-48.25</v>
      </c>
      <c r="O7" s="6">
        <f t="shared" si="5"/>
        <v>-8</v>
      </c>
      <c r="P7" s="5">
        <f t="shared" si="6"/>
        <v>-113.70500000000001</v>
      </c>
      <c r="Q7" s="6">
        <f t="shared" si="7"/>
        <v>-16</v>
      </c>
    </row>
    <row r="8" spans="1:17" ht="14.4" hidden="1" customHeight="1" outlineLevel="1" x14ac:dyDescent="0.3">
      <c r="A8" s="441" t="s">
        <v>170</v>
      </c>
      <c r="B8" s="120">
        <v>7.2610000000000001</v>
      </c>
      <c r="C8" s="113">
        <v>16.143000000000001</v>
      </c>
      <c r="D8" s="113">
        <v>29.17</v>
      </c>
      <c r="E8" s="424">
        <f t="shared" si="0"/>
        <v>4.0173529816829641</v>
      </c>
      <c r="F8" s="129">
        <f t="shared" si="1"/>
        <v>1.8069751595118628</v>
      </c>
      <c r="G8" s="133">
        <v>1</v>
      </c>
      <c r="H8" s="113">
        <v>3</v>
      </c>
      <c r="I8" s="113">
        <v>2</v>
      </c>
      <c r="J8" s="425">
        <f t="shared" si="2"/>
        <v>2</v>
      </c>
      <c r="K8" s="134">
        <f t="shared" si="3"/>
        <v>0.66666666666666663</v>
      </c>
      <c r="L8" s="121"/>
      <c r="M8" s="121"/>
      <c r="N8" s="5">
        <f t="shared" si="4"/>
        <v>13.027000000000001</v>
      </c>
      <c r="O8" s="6">
        <f t="shared" si="5"/>
        <v>-1</v>
      </c>
      <c r="P8" s="5">
        <f t="shared" si="6"/>
        <v>21.909000000000002</v>
      </c>
      <c r="Q8" s="6">
        <f t="shared" si="7"/>
        <v>1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33.36</v>
      </c>
      <c r="C10" s="113">
        <v>84.558000000000007</v>
      </c>
      <c r="D10" s="113">
        <v>127.557</v>
      </c>
      <c r="E10" s="424">
        <f t="shared" si="0"/>
        <v>3.8236510791366909</v>
      </c>
      <c r="F10" s="129">
        <f t="shared" si="1"/>
        <v>1.5085148655360816</v>
      </c>
      <c r="G10" s="133">
        <v>5</v>
      </c>
      <c r="H10" s="113">
        <v>10</v>
      </c>
      <c r="I10" s="113">
        <v>16</v>
      </c>
      <c r="J10" s="425">
        <f t="shared" si="2"/>
        <v>3.2</v>
      </c>
      <c r="K10" s="134">
        <f t="shared" si="3"/>
        <v>1.6</v>
      </c>
      <c r="L10" s="121"/>
      <c r="M10" s="121"/>
      <c r="N10" s="5">
        <f t="shared" si="4"/>
        <v>42.998999999999995</v>
      </c>
      <c r="O10" s="6">
        <f t="shared" si="5"/>
        <v>6</v>
      </c>
      <c r="P10" s="5">
        <f t="shared" si="6"/>
        <v>94.197000000000003</v>
      </c>
      <c r="Q10" s="6">
        <f t="shared" si="7"/>
        <v>11</v>
      </c>
    </row>
    <row r="11" spans="1:17" ht="14.4" hidden="1" customHeight="1" outlineLevel="1" x14ac:dyDescent="0.3">
      <c r="A11" s="441" t="s">
        <v>173</v>
      </c>
      <c r="B11" s="120">
        <v>7.2610000000000001</v>
      </c>
      <c r="C11" s="113">
        <v>27.72</v>
      </c>
      <c r="D11" s="113">
        <v>29.803000000000001</v>
      </c>
      <c r="E11" s="424">
        <f t="shared" si="0"/>
        <v>4.1045310563283293</v>
      </c>
      <c r="F11" s="129">
        <f t="shared" si="1"/>
        <v>1.0751443001443002</v>
      </c>
      <c r="G11" s="133">
        <v>1</v>
      </c>
      <c r="H11" s="113">
        <v>4</v>
      </c>
      <c r="I11" s="113">
        <v>4</v>
      </c>
      <c r="J11" s="425">
        <f t="shared" si="2"/>
        <v>4</v>
      </c>
      <c r="K11" s="134">
        <f t="shared" si="3"/>
        <v>1</v>
      </c>
      <c r="L11" s="121"/>
      <c r="M11" s="121"/>
      <c r="N11" s="5">
        <f t="shared" si="4"/>
        <v>2.083000000000002</v>
      </c>
      <c r="O11" s="6">
        <f t="shared" si="5"/>
        <v>0</v>
      </c>
      <c r="P11" s="5">
        <f t="shared" si="6"/>
        <v>22.542000000000002</v>
      </c>
      <c r="Q11" s="6">
        <f t="shared" si="7"/>
        <v>3</v>
      </c>
    </row>
    <row r="12" spans="1:17" ht="14.4" hidden="1" customHeight="1" outlineLevel="1" thickBot="1" x14ac:dyDescent="0.35">
      <c r="A12" s="442" t="s">
        <v>208</v>
      </c>
      <c r="B12" s="238">
        <v>0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" customHeight="1" collapsed="1" thickBot="1" x14ac:dyDescent="0.35">
      <c r="A13" s="117" t="s">
        <v>3</v>
      </c>
      <c r="B13" s="115">
        <f>SUM(B5:B12)</f>
        <v>863.21799999999996</v>
      </c>
      <c r="C13" s="116">
        <f>SUM(C5:C12)</f>
        <v>900.34500000000014</v>
      </c>
      <c r="D13" s="116">
        <f>SUM(D5:D12)</f>
        <v>952.58500000000004</v>
      </c>
      <c r="E13" s="420">
        <f>IF(OR(D13=0,B13=0),0,D13/B13)</f>
        <v>1.103527729959292</v>
      </c>
      <c r="F13" s="135">
        <f>IF(OR(D13=0,C13=0),0,D13/C13)</f>
        <v>1.0580222026001143</v>
      </c>
      <c r="G13" s="136">
        <f>SUM(G5:G12)</f>
        <v>101</v>
      </c>
      <c r="H13" s="116">
        <f>SUM(H5:H12)</f>
        <v>115</v>
      </c>
      <c r="I13" s="116">
        <f>SUM(I5:I12)</f>
        <v>113</v>
      </c>
      <c r="J13" s="420">
        <f>IF(OR(I13=0,G13=0),0,I13/G13)</f>
        <v>1.1188118811881189</v>
      </c>
      <c r="K13" s="137">
        <f>IF(OR(I13=0,H13=0),0,I13/H13)</f>
        <v>0.9826086956521739</v>
      </c>
      <c r="L13" s="121"/>
      <c r="M13" s="121"/>
      <c r="N13" s="127">
        <f t="shared" si="4"/>
        <v>52.239999999999895</v>
      </c>
      <c r="O13" s="138">
        <f t="shared" si="5"/>
        <v>-2</v>
      </c>
      <c r="P13" s="127">
        <f t="shared" si="6"/>
        <v>89.367000000000075</v>
      </c>
      <c r="Q13" s="138">
        <f t="shared" si="7"/>
        <v>12</v>
      </c>
    </row>
    <row r="14" spans="1:17" ht="14.4" customHeight="1" x14ac:dyDescent="0.3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" customHeight="1" thickBot="1" x14ac:dyDescent="0.3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465.06299999999999</v>
      </c>
      <c r="C18" s="114">
        <v>482.649</v>
      </c>
      <c r="D18" s="114">
        <v>534.55700000000002</v>
      </c>
      <c r="E18" s="424">
        <f>IF(OR(D18=0,B18=0),"",D18/B18)</f>
        <v>1.1494292171168208</v>
      </c>
      <c r="F18" s="129">
        <f>IF(OR(D18=0,C18=0),"",D18/C18)</f>
        <v>1.1075481353944585</v>
      </c>
      <c r="G18" s="119">
        <v>52</v>
      </c>
      <c r="H18" s="114">
        <v>60</v>
      </c>
      <c r="I18" s="114">
        <v>61</v>
      </c>
      <c r="J18" s="424">
        <f>IF(OR(I18=0,G18=0),"",I18/G18)</f>
        <v>1.1730769230769231</v>
      </c>
      <c r="K18" s="131">
        <f>IF(OR(I18=0,H18=0),"",I18/H18)</f>
        <v>1.0166666666666666</v>
      </c>
      <c r="L18" s="645">
        <v>0.91871999999999998</v>
      </c>
      <c r="M18" s="646"/>
      <c r="N18" s="145">
        <f t="shared" ref="N18:N26" si="8">D18-C18</f>
        <v>51.908000000000015</v>
      </c>
      <c r="O18" s="146">
        <f t="shared" ref="O18:O26" si="9">I18-H18</f>
        <v>1</v>
      </c>
      <c r="P18" s="145">
        <f t="shared" ref="P18:P26" si="10">D18-B18</f>
        <v>69.494000000000028</v>
      </c>
      <c r="Q18" s="146">
        <f t="shared" ref="Q18:Q26" si="11">I18-G18</f>
        <v>9</v>
      </c>
    </row>
    <row r="19" spans="1:17" ht="14.4" hidden="1" customHeight="1" outlineLevel="1" x14ac:dyDescent="0.3">
      <c r="A19" s="441" t="s">
        <v>168</v>
      </c>
      <c r="B19" s="120">
        <v>67.557000000000002</v>
      </c>
      <c r="C19" s="113">
        <v>70.643000000000001</v>
      </c>
      <c r="D19" s="113">
        <v>78.316999999999993</v>
      </c>
      <c r="E19" s="425">
        <f t="shared" ref="E19:E25" si="12">IF(OR(D19=0,B19=0),"",D19/B19)</f>
        <v>1.1592729102831683</v>
      </c>
      <c r="F19" s="132">
        <f t="shared" ref="F19:F25" si="13">IF(OR(D19=0,C19=0),"",D19/C19)</f>
        <v>1.1086307206658832</v>
      </c>
      <c r="G19" s="120">
        <v>7</v>
      </c>
      <c r="H19" s="113">
        <v>11</v>
      </c>
      <c r="I19" s="113">
        <v>12</v>
      </c>
      <c r="J19" s="425">
        <f t="shared" ref="J19:J25" si="14">IF(OR(I19=0,G19=0),"",I19/G19)</f>
        <v>1.7142857142857142</v>
      </c>
      <c r="K19" s="134">
        <f t="shared" ref="K19:K25" si="15">IF(OR(I19=0,H19=0),"",I19/H19)</f>
        <v>1.0909090909090908</v>
      </c>
      <c r="L19" s="645">
        <v>0.99456</v>
      </c>
      <c r="M19" s="646"/>
      <c r="N19" s="147">
        <f t="shared" si="8"/>
        <v>7.6739999999999924</v>
      </c>
      <c r="O19" s="148">
        <f t="shared" si="9"/>
        <v>1</v>
      </c>
      <c r="P19" s="147">
        <f t="shared" si="10"/>
        <v>10.759999999999991</v>
      </c>
      <c r="Q19" s="148">
        <f t="shared" si="11"/>
        <v>5</v>
      </c>
    </row>
    <row r="20" spans="1:17" ht="14.4" hidden="1" customHeight="1" outlineLevel="1" x14ac:dyDescent="0.3">
      <c r="A20" s="441" t="s">
        <v>169</v>
      </c>
      <c r="B20" s="120">
        <v>266.88600000000002</v>
      </c>
      <c r="C20" s="113">
        <v>201.43100000000001</v>
      </c>
      <c r="D20" s="113">
        <v>153.18100000000001</v>
      </c>
      <c r="E20" s="425">
        <f t="shared" si="12"/>
        <v>0.57395667063839995</v>
      </c>
      <c r="F20" s="132">
        <f t="shared" si="13"/>
        <v>0.76046388093193207</v>
      </c>
      <c r="G20" s="120">
        <v>34</v>
      </c>
      <c r="H20" s="113">
        <v>26</v>
      </c>
      <c r="I20" s="113">
        <v>18</v>
      </c>
      <c r="J20" s="425">
        <f t="shared" si="14"/>
        <v>0.52941176470588236</v>
      </c>
      <c r="K20" s="134">
        <f t="shared" si="15"/>
        <v>0.69230769230769229</v>
      </c>
      <c r="L20" s="645">
        <v>0.96671999999999991</v>
      </c>
      <c r="M20" s="646"/>
      <c r="N20" s="147">
        <f t="shared" si="8"/>
        <v>-48.25</v>
      </c>
      <c r="O20" s="148">
        <f t="shared" si="9"/>
        <v>-8</v>
      </c>
      <c r="P20" s="147">
        <f t="shared" si="10"/>
        <v>-113.70500000000001</v>
      </c>
      <c r="Q20" s="148">
        <f t="shared" si="11"/>
        <v>-16</v>
      </c>
    </row>
    <row r="21" spans="1:17" ht="14.4" hidden="1" customHeight="1" outlineLevel="1" x14ac:dyDescent="0.3">
      <c r="A21" s="441" t="s">
        <v>170</v>
      </c>
      <c r="B21" s="120">
        <v>7.2610000000000001</v>
      </c>
      <c r="C21" s="113">
        <v>16.143000000000001</v>
      </c>
      <c r="D21" s="113">
        <v>29.17</v>
      </c>
      <c r="E21" s="425">
        <f t="shared" si="12"/>
        <v>4.0173529816829641</v>
      </c>
      <c r="F21" s="132">
        <f t="shared" si="13"/>
        <v>1.8069751595118628</v>
      </c>
      <c r="G21" s="120">
        <v>1</v>
      </c>
      <c r="H21" s="113">
        <v>3</v>
      </c>
      <c r="I21" s="113">
        <v>2</v>
      </c>
      <c r="J21" s="425">
        <f t="shared" si="14"/>
        <v>2</v>
      </c>
      <c r="K21" s="134">
        <f t="shared" si="15"/>
        <v>0.66666666666666663</v>
      </c>
      <c r="L21" s="645">
        <v>1.11744</v>
      </c>
      <c r="M21" s="646"/>
      <c r="N21" s="147">
        <f t="shared" si="8"/>
        <v>13.027000000000001</v>
      </c>
      <c r="O21" s="148">
        <f t="shared" si="9"/>
        <v>-1</v>
      </c>
      <c r="P21" s="147">
        <f t="shared" si="10"/>
        <v>21.909000000000002</v>
      </c>
      <c r="Q21" s="148">
        <f t="shared" si="11"/>
        <v>1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33.36</v>
      </c>
      <c r="C23" s="113">
        <v>69.956000000000003</v>
      </c>
      <c r="D23" s="113">
        <v>127.557</v>
      </c>
      <c r="E23" s="425">
        <f t="shared" si="12"/>
        <v>3.8236510791366909</v>
      </c>
      <c r="F23" s="132">
        <f t="shared" si="13"/>
        <v>1.8233889873634856</v>
      </c>
      <c r="G23" s="120">
        <v>5</v>
      </c>
      <c r="H23" s="113">
        <v>9</v>
      </c>
      <c r="I23" s="113">
        <v>16</v>
      </c>
      <c r="J23" s="425">
        <f t="shared" si="14"/>
        <v>3.2</v>
      </c>
      <c r="K23" s="134">
        <f t="shared" si="15"/>
        <v>1.7777777777777777</v>
      </c>
      <c r="L23" s="645">
        <v>0.98495999999999995</v>
      </c>
      <c r="M23" s="646"/>
      <c r="N23" s="147">
        <f t="shared" si="8"/>
        <v>57.600999999999999</v>
      </c>
      <c r="O23" s="148">
        <f t="shared" si="9"/>
        <v>7</v>
      </c>
      <c r="P23" s="147">
        <f t="shared" si="10"/>
        <v>94.197000000000003</v>
      </c>
      <c r="Q23" s="148">
        <f t="shared" si="11"/>
        <v>11</v>
      </c>
    </row>
    <row r="24" spans="1:17" ht="14.4" hidden="1" customHeight="1" outlineLevel="1" x14ac:dyDescent="0.3">
      <c r="A24" s="441" t="s">
        <v>173</v>
      </c>
      <c r="B24" s="120">
        <v>7.2610000000000001</v>
      </c>
      <c r="C24" s="113">
        <v>27.72</v>
      </c>
      <c r="D24" s="113">
        <v>29.803000000000001</v>
      </c>
      <c r="E24" s="425">
        <f t="shared" si="12"/>
        <v>4.1045310563283293</v>
      </c>
      <c r="F24" s="132">
        <f t="shared" si="13"/>
        <v>1.0751443001443002</v>
      </c>
      <c r="G24" s="120">
        <v>1</v>
      </c>
      <c r="H24" s="113">
        <v>4</v>
      </c>
      <c r="I24" s="113">
        <v>4</v>
      </c>
      <c r="J24" s="425">
        <f t="shared" si="14"/>
        <v>4</v>
      </c>
      <c r="K24" s="134">
        <f t="shared" si="15"/>
        <v>1</v>
      </c>
      <c r="L24" s="645">
        <v>1.0147199999999998</v>
      </c>
      <c r="M24" s="646"/>
      <c r="N24" s="147">
        <f t="shared" si="8"/>
        <v>2.083000000000002</v>
      </c>
      <c r="O24" s="148">
        <f t="shared" si="9"/>
        <v>0</v>
      </c>
      <c r="P24" s="147">
        <f t="shared" si="10"/>
        <v>22.542000000000002</v>
      </c>
      <c r="Q24" s="148">
        <f t="shared" si="11"/>
        <v>3</v>
      </c>
    </row>
    <row r="25" spans="1:17" ht="14.4" hidden="1" customHeight="1" outlineLevel="1" thickBot="1" x14ac:dyDescent="0.35">
      <c r="A25" s="442" t="s">
        <v>208</v>
      </c>
      <c r="B25" s="238">
        <v>0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445" t="s">
        <v>3</v>
      </c>
      <c r="B26" s="149">
        <f>SUM(B18:B25)</f>
        <v>847.38800000000003</v>
      </c>
      <c r="C26" s="150">
        <f>SUM(C18:C25)</f>
        <v>868.54200000000014</v>
      </c>
      <c r="D26" s="150">
        <f>SUM(D18:D25)</f>
        <v>952.58500000000004</v>
      </c>
      <c r="E26" s="421">
        <f>IF(OR(D26=0,B26=0),0,D26/B26)</f>
        <v>1.1241426595609094</v>
      </c>
      <c r="F26" s="151">
        <f>IF(OR(D26=0,C26=0),0,D26/C26)</f>
        <v>1.0967633113885107</v>
      </c>
      <c r="G26" s="149">
        <f>SUM(G18:G25)</f>
        <v>100</v>
      </c>
      <c r="H26" s="150">
        <f>SUM(H18:H25)</f>
        <v>113</v>
      </c>
      <c r="I26" s="150">
        <f>SUM(I18:I25)</f>
        <v>113</v>
      </c>
      <c r="J26" s="421">
        <f>IF(OR(I26=0,G26=0),0,I26/G26)</f>
        <v>1.1299999999999999</v>
      </c>
      <c r="K26" s="152">
        <f>IF(OR(I26=0,H26=0),0,I26/H26)</f>
        <v>1</v>
      </c>
      <c r="L26" s="121"/>
      <c r="M26" s="121"/>
      <c r="N26" s="143">
        <f t="shared" si="8"/>
        <v>84.042999999999893</v>
      </c>
      <c r="O26" s="153">
        <f t="shared" si="9"/>
        <v>0</v>
      </c>
      <c r="P26" s="143">
        <f t="shared" si="10"/>
        <v>105.197</v>
      </c>
      <c r="Q26" s="153">
        <f t="shared" si="11"/>
        <v>13</v>
      </c>
    </row>
    <row r="27" spans="1:17" ht="14.4" customHeight="1" x14ac:dyDescent="0.3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15.83</v>
      </c>
      <c r="C31" s="114">
        <v>17.201000000000001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1</v>
      </c>
      <c r="H31" s="114">
        <v>1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-17.201000000000001</v>
      </c>
      <c r="O31" s="146">
        <f t="shared" ref="O31:O39" si="17">I31-H31</f>
        <v>-1</v>
      </c>
      <c r="P31" s="145">
        <f t="shared" ref="P31:P39" si="18">D31-B31</f>
        <v>-15.83</v>
      </c>
      <c r="Q31" s="146">
        <f t="shared" ref="Q31:Q39" si="19">I31-G31</f>
        <v>-1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14.602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1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-14.602</v>
      </c>
      <c r="O36" s="148">
        <f t="shared" si="17"/>
        <v>-1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15.83</v>
      </c>
      <c r="C39" s="162">
        <f>SUM(C31:C38)</f>
        <v>31.803000000000001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1</v>
      </c>
      <c r="H39" s="162">
        <f>SUM(H31:H38)</f>
        <v>2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-31.803000000000001</v>
      </c>
      <c r="O39" s="166">
        <f t="shared" si="17"/>
        <v>-2</v>
      </c>
      <c r="P39" s="160">
        <f t="shared" si="18"/>
        <v>-15.83</v>
      </c>
      <c r="Q39" s="166">
        <f t="shared" si="19"/>
        <v>-1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302</v>
      </c>
    </row>
    <row r="56" spans="1:17" ht="14.4" customHeight="1" x14ac:dyDescent="0.25">
      <c r="A56" s="386" t="s">
        <v>303</v>
      </c>
    </row>
    <row r="57" spans="1:17" ht="14.4" customHeight="1" x14ac:dyDescent="0.25">
      <c r="A57" s="385" t="s">
        <v>304</v>
      </c>
    </row>
    <row r="58" spans="1:17" ht="14.4" customHeight="1" x14ac:dyDescent="0.25">
      <c r="A58" s="386" t="s">
        <v>305</v>
      </c>
    </row>
    <row r="59" spans="1:17" ht="14.4" customHeight="1" x14ac:dyDescent="0.25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636</v>
      </c>
      <c r="C33" s="199">
        <v>562</v>
      </c>
      <c r="D33" s="84">
        <f>IF(C33="","",C33-B33)</f>
        <v>-74</v>
      </c>
      <c r="E33" s="85">
        <f>IF(C33="","",C33/B33)</f>
        <v>0.88364779874213839</v>
      </c>
      <c r="F33" s="86">
        <v>41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1394</v>
      </c>
      <c r="C34" s="200">
        <v>1255</v>
      </c>
      <c r="D34" s="87">
        <f t="shared" ref="D34:D45" si="0">IF(C34="","",C34-B34)</f>
        <v>-139</v>
      </c>
      <c r="E34" s="88">
        <f t="shared" ref="E34:E45" si="1">IF(C34="","",C34/B34)</f>
        <v>0.90028694404591103</v>
      </c>
      <c r="F34" s="89">
        <v>110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/>
      <c r="C35" s="200"/>
      <c r="D35" s="87" t="str">
        <f t="shared" si="0"/>
        <v/>
      </c>
      <c r="E35" s="88" t="str">
        <f t="shared" si="1"/>
        <v/>
      </c>
      <c r="F35" s="89"/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49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98" t="s">
        <v>3898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3808</v>
      </c>
      <c r="B5" s="950"/>
      <c r="C5" s="951"/>
      <c r="D5" s="952"/>
      <c r="E5" s="953"/>
      <c r="F5" s="954"/>
      <c r="G5" s="955"/>
      <c r="H5" s="956">
        <v>3</v>
      </c>
      <c r="I5" s="957">
        <v>111.5</v>
      </c>
      <c r="J5" s="958">
        <v>38</v>
      </c>
      <c r="K5" s="959">
        <v>33.15</v>
      </c>
      <c r="L5" s="960">
        <v>22</v>
      </c>
      <c r="M5" s="960">
        <v>135</v>
      </c>
      <c r="N5" s="961">
        <v>45</v>
      </c>
      <c r="O5" s="960" t="s">
        <v>3809</v>
      </c>
      <c r="P5" s="962" t="s">
        <v>3810</v>
      </c>
      <c r="Q5" s="963">
        <f>H5-B5</f>
        <v>3</v>
      </c>
      <c r="R5" s="979">
        <f>I5-C5</f>
        <v>111.5</v>
      </c>
      <c r="S5" s="963">
        <f>H5-E5</f>
        <v>3</v>
      </c>
      <c r="T5" s="979">
        <f>I5-F5</f>
        <v>111.5</v>
      </c>
      <c r="U5" s="989">
        <v>135</v>
      </c>
      <c r="V5" s="950">
        <v>114</v>
      </c>
      <c r="W5" s="950">
        <v>-21</v>
      </c>
      <c r="X5" s="990">
        <v>0.84444444444444444</v>
      </c>
      <c r="Y5" s="991">
        <v>4</v>
      </c>
    </row>
    <row r="6" spans="1:25" ht="14.4" customHeight="1" x14ac:dyDescent="0.3">
      <c r="A6" s="947" t="s">
        <v>3811</v>
      </c>
      <c r="B6" s="920">
        <v>2</v>
      </c>
      <c r="C6" s="921">
        <v>51.24</v>
      </c>
      <c r="D6" s="922">
        <v>29</v>
      </c>
      <c r="E6" s="931">
        <v>1</v>
      </c>
      <c r="F6" s="911">
        <v>20.34</v>
      </c>
      <c r="G6" s="912">
        <v>13</v>
      </c>
      <c r="H6" s="917">
        <v>1</v>
      </c>
      <c r="I6" s="911">
        <v>21.91</v>
      </c>
      <c r="J6" s="912">
        <v>20</v>
      </c>
      <c r="K6" s="916">
        <v>20.34</v>
      </c>
      <c r="L6" s="917">
        <v>11</v>
      </c>
      <c r="M6" s="917">
        <v>87</v>
      </c>
      <c r="N6" s="918">
        <v>29</v>
      </c>
      <c r="O6" s="917" t="s">
        <v>3809</v>
      </c>
      <c r="P6" s="932" t="s">
        <v>3812</v>
      </c>
      <c r="Q6" s="919">
        <f t="shared" ref="Q6:R49" si="0">H6-B6</f>
        <v>-1</v>
      </c>
      <c r="R6" s="980">
        <f t="shared" si="0"/>
        <v>-29.330000000000002</v>
      </c>
      <c r="S6" s="919">
        <f t="shared" ref="S6:S49" si="1">H6-E6</f>
        <v>0</v>
      </c>
      <c r="T6" s="980">
        <f t="shared" ref="T6:T49" si="2">I6-F6</f>
        <v>1.5700000000000003</v>
      </c>
      <c r="U6" s="987">
        <v>29</v>
      </c>
      <c r="V6" s="928">
        <v>20</v>
      </c>
      <c r="W6" s="928">
        <v>-9</v>
      </c>
      <c r="X6" s="985">
        <v>0.68965517241379315</v>
      </c>
      <c r="Y6" s="983"/>
    </row>
    <row r="7" spans="1:25" ht="14.4" customHeight="1" x14ac:dyDescent="0.3">
      <c r="A7" s="947" t="s">
        <v>3813</v>
      </c>
      <c r="B7" s="928"/>
      <c r="C7" s="929"/>
      <c r="D7" s="930"/>
      <c r="E7" s="931"/>
      <c r="F7" s="911"/>
      <c r="G7" s="912"/>
      <c r="H7" s="913">
        <v>1</v>
      </c>
      <c r="I7" s="914">
        <v>13</v>
      </c>
      <c r="J7" s="915">
        <v>11</v>
      </c>
      <c r="K7" s="916">
        <v>12.65</v>
      </c>
      <c r="L7" s="917">
        <v>5</v>
      </c>
      <c r="M7" s="917">
        <v>60</v>
      </c>
      <c r="N7" s="918">
        <v>20</v>
      </c>
      <c r="O7" s="917" t="s">
        <v>3809</v>
      </c>
      <c r="P7" s="932" t="s">
        <v>3814</v>
      </c>
      <c r="Q7" s="919">
        <f t="shared" si="0"/>
        <v>1</v>
      </c>
      <c r="R7" s="980">
        <f t="shared" si="0"/>
        <v>13</v>
      </c>
      <c r="S7" s="919">
        <f t="shared" si="1"/>
        <v>1</v>
      </c>
      <c r="T7" s="980">
        <f t="shared" si="2"/>
        <v>13</v>
      </c>
      <c r="U7" s="987">
        <v>20</v>
      </c>
      <c r="V7" s="928">
        <v>11</v>
      </c>
      <c r="W7" s="928">
        <v>-9</v>
      </c>
      <c r="X7" s="985">
        <v>0.55000000000000004</v>
      </c>
      <c r="Y7" s="983"/>
    </row>
    <row r="8" spans="1:25" ht="14.4" customHeight="1" x14ac:dyDescent="0.3">
      <c r="A8" s="947" t="s">
        <v>3815</v>
      </c>
      <c r="B8" s="928"/>
      <c r="C8" s="929"/>
      <c r="D8" s="930"/>
      <c r="E8" s="931"/>
      <c r="F8" s="911"/>
      <c r="G8" s="912"/>
      <c r="H8" s="913">
        <v>1</v>
      </c>
      <c r="I8" s="914">
        <v>0.56000000000000005</v>
      </c>
      <c r="J8" s="915">
        <v>4</v>
      </c>
      <c r="K8" s="916">
        <v>0.56000000000000005</v>
      </c>
      <c r="L8" s="917">
        <v>2</v>
      </c>
      <c r="M8" s="917">
        <v>21</v>
      </c>
      <c r="N8" s="918">
        <v>7</v>
      </c>
      <c r="O8" s="917" t="s">
        <v>3809</v>
      </c>
      <c r="P8" s="932" t="s">
        <v>3816</v>
      </c>
      <c r="Q8" s="919">
        <f t="shared" si="0"/>
        <v>1</v>
      </c>
      <c r="R8" s="980">
        <f t="shared" si="0"/>
        <v>0.56000000000000005</v>
      </c>
      <c r="S8" s="919">
        <f t="shared" si="1"/>
        <v>1</v>
      </c>
      <c r="T8" s="980">
        <f t="shared" si="2"/>
        <v>0.56000000000000005</v>
      </c>
      <c r="U8" s="987">
        <v>7</v>
      </c>
      <c r="V8" s="928">
        <v>4</v>
      </c>
      <c r="W8" s="928">
        <v>-3</v>
      </c>
      <c r="X8" s="985">
        <v>0.5714285714285714</v>
      </c>
      <c r="Y8" s="983"/>
    </row>
    <row r="9" spans="1:25" ht="14.4" customHeight="1" x14ac:dyDescent="0.3">
      <c r="A9" s="947" t="s">
        <v>3817</v>
      </c>
      <c r="B9" s="928"/>
      <c r="C9" s="929"/>
      <c r="D9" s="930"/>
      <c r="E9" s="913">
        <v>1</v>
      </c>
      <c r="F9" s="914">
        <v>14.6</v>
      </c>
      <c r="G9" s="915">
        <v>21</v>
      </c>
      <c r="H9" s="917"/>
      <c r="I9" s="911"/>
      <c r="J9" s="912"/>
      <c r="K9" s="916">
        <v>13.4</v>
      </c>
      <c r="L9" s="917">
        <v>1</v>
      </c>
      <c r="M9" s="917">
        <v>12</v>
      </c>
      <c r="N9" s="918">
        <v>4</v>
      </c>
      <c r="O9" s="917" t="s">
        <v>3181</v>
      </c>
      <c r="P9" s="932" t="s">
        <v>3818</v>
      </c>
      <c r="Q9" s="919">
        <f t="shared" si="0"/>
        <v>0</v>
      </c>
      <c r="R9" s="980">
        <f t="shared" si="0"/>
        <v>0</v>
      </c>
      <c r="S9" s="919">
        <f t="shared" si="1"/>
        <v>-1</v>
      </c>
      <c r="T9" s="980">
        <f t="shared" si="2"/>
        <v>-14.6</v>
      </c>
      <c r="U9" s="987" t="s">
        <v>577</v>
      </c>
      <c r="V9" s="928" t="s">
        <v>577</v>
      </c>
      <c r="W9" s="928" t="s">
        <v>577</v>
      </c>
      <c r="X9" s="985" t="s">
        <v>577</v>
      </c>
      <c r="Y9" s="983"/>
    </row>
    <row r="10" spans="1:25" ht="14.4" customHeight="1" x14ac:dyDescent="0.3">
      <c r="A10" s="948" t="s">
        <v>3819</v>
      </c>
      <c r="B10" s="934">
        <v>1</v>
      </c>
      <c r="C10" s="935">
        <v>15.83</v>
      </c>
      <c r="D10" s="933">
        <v>5</v>
      </c>
      <c r="E10" s="936">
        <v>1</v>
      </c>
      <c r="F10" s="937">
        <v>17.2</v>
      </c>
      <c r="G10" s="923">
        <v>17</v>
      </c>
      <c r="H10" s="938"/>
      <c r="I10" s="939"/>
      <c r="J10" s="924"/>
      <c r="K10" s="940">
        <v>17.2</v>
      </c>
      <c r="L10" s="938">
        <v>4</v>
      </c>
      <c r="M10" s="938">
        <v>39</v>
      </c>
      <c r="N10" s="941">
        <v>13</v>
      </c>
      <c r="O10" s="938" t="s">
        <v>3181</v>
      </c>
      <c r="P10" s="942" t="s">
        <v>3820</v>
      </c>
      <c r="Q10" s="943">
        <f t="shared" si="0"/>
        <v>-1</v>
      </c>
      <c r="R10" s="981">
        <f t="shared" si="0"/>
        <v>-15.83</v>
      </c>
      <c r="S10" s="943">
        <f t="shared" si="1"/>
        <v>-1</v>
      </c>
      <c r="T10" s="981">
        <f t="shared" si="2"/>
        <v>-17.2</v>
      </c>
      <c r="U10" s="988" t="s">
        <v>577</v>
      </c>
      <c r="V10" s="934" t="s">
        <v>577</v>
      </c>
      <c r="W10" s="934" t="s">
        <v>577</v>
      </c>
      <c r="X10" s="986" t="s">
        <v>577</v>
      </c>
      <c r="Y10" s="984"/>
    </row>
    <row r="11" spans="1:25" ht="14.4" customHeight="1" x14ac:dyDescent="0.3">
      <c r="A11" s="947" t="s">
        <v>3821</v>
      </c>
      <c r="B11" s="928"/>
      <c r="C11" s="929"/>
      <c r="D11" s="930"/>
      <c r="E11" s="931"/>
      <c r="F11" s="911"/>
      <c r="G11" s="912"/>
      <c r="H11" s="913">
        <v>2</v>
      </c>
      <c r="I11" s="914">
        <v>26.08</v>
      </c>
      <c r="J11" s="915">
        <v>16</v>
      </c>
      <c r="K11" s="916">
        <v>13.07</v>
      </c>
      <c r="L11" s="917">
        <v>6</v>
      </c>
      <c r="M11" s="917">
        <v>54</v>
      </c>
      <c r="N11" s="918">
        <v>18</v>
      </c>
      <c r="O11" s="917" t="s">
        <v>3809</v>
      </c>
      <c r="P11" s="932" t="s">
        <v>3822</v>
      </c>
      <c r="Q11" s="919">
        <f t="shared" si="0"/>
        <v>2</v>
      </c>
      <c r="R11" s="980">
        <f t="shared" si="0"/>
        <v>26.08</v>
      </c>
      <c r="S11" s="919">
        <f t="shared" si="1"/>
        <v>2</v>
      </c>
      <c r="T11" s="980">
        <f t="shared" si="2"/>
        <v>26.08</v>
      </c>
      <c r="U11" s="987">
        <v>36</v>
      </c>
      <c r="V11" s="928">
        <v>32</v>
      </c>
      <c r="W11" s="928">
        <v>-4</v>
      </c>
      <c r="X11" s="985">
        <v>0.88888888888888884</v>
      </c>
      <c r="Y11" s="983">
        <v>6</v>
      </c>
    </row>
    <row r="12" spans="1:25" ht="14.4" customHeight="1" x14ac:dyDescent="0.3">
      <c r="A12" s="948" t="s">
        <v>3823</v>
      </c>
      <c r="B12" s="934">
        <v>2</v>
      </c>
      <c r="C12" s="935">
        <v>26.14</v>
      </c>
      <c r="D12" s="933">
        <v>15.5</v>
      </c>
      <c r="E12" s="944">
        <v>4</v>
      </c>
      <c r="F12" s="939">
        <v>52.28</v>
      </c>
      <c r="G12" s="924">
        <v>12.8</v>
      </c>
      <c r="H12" s="936">
        <v>2</v>
      </c>
      <c r="I12" s="937">
        <v>23.52</v>
      </c>
      <c r="J12" s="923">
        <v>10.5</v>
      </c>
      <c r="K12" s="940">
        <v>13.07</v>
      </c>
      <c r="L12" s="938">
        <v>6</v>
      </c>
      <c r="M12" s="938">
        <v>54</v>
      </c>
      <c r="N12" s="941">
        <v>18</v>
      </c>
      <c r="O12" s="938" t="s">
        <v>3809</v>
      </c>
      <c r="P12" s="942" t="s">
        <v>3824</v>
      </c>
      <c r="Q12" s="943">
        <f t="shared" si="0"/>
        <v>0</v>
      </c>
      <c r="R12" s="981">
        <f t="shared" si="0"/>
        <v>-2.620000000000001</v>
      </c>
      <c r="S12" s="943">
        <f t="shared" si="1"/>
        <v>-2</v>
      </c>
      <c r="T12" s="981">
        <f t="shared" si="2"/>
        <v>-28.76</v>
      </c>
      <c r="U12" s="988">
        <v>36</v>
      </c>
      <c r="V12" s="934">
        <v>21</v>
      </c>
      <c r="W12" s="934">
        <v>-15</v>
      </c>
      <c r="X12" s="986">
        <v>0.58333333333333337</v>
      </c>
      <c r="Y12" s="984"/>
    </row>
    <row r="13" spans="1:25" ht="14.4" customHeight="1" x14ac:dyDescent="0.3">
      <c r="A13" s="948" t="s">
        <v>3825</v>
      </c>
      <c r="B13" s="934">
        <v>1</v>
      </c>
      <c r="C13" s="935">
        <v>16.100000000000001</v>
      </c>
      <c r="D13" s="933">
        <v>23</v>
      </c>
      <c r="E13" s="944"/>
      <c r="F13" s="939"/>
      <c r="G13" s="924"/>
      <c r="H13" s="936"/>
      <c r="I13" s="937"/>
      <c r="J13" s="923"/>
      <c r="K13" s="940">
        <v>16.100000000000001</v>
      </c>
      <c r="L13" s="938">
        <v>7</v>
      </c>
      <c r="M13" s="938">
        <v>63</v>
      </c>
      <c r="N13" s="941">
        <v>21</v>
      </c>
      <c r="O13" s="938" t="s">
        <v>3809</v>
      </c>
      <c r="P13" s="942" t="s">
        <v>3826</v>
      </c>
      <c r="Q13" s="943">
        <f t="shared" si="0"/>
        <v>-1</v>
      </c>
      <c r="R13" s="981">
        <f t="shared" si="0"/>
        <v>-16.100000000000001</v>
      </c>
      <c r="S13" s="943">
        <f t="shared" si="1"/>
        <v>0</v>
      </c>
      <c r="T13" s="981">
        <f t="shared" si="2"/>
        <v>0</v>
      </c>
      <c r="U13" s="988" t="s">
        <v>577</v>
      </c>
      <c r="V13" s="934" t="s">
        <v>577</v>
      </c>
      <c r="W13" s="934" t="s">
        <v>577</v>
      </c>
      <c r="X13" s="986" t="s">
        <v>577</v>
      </c>
      <c r="Y13" s="984"/>
    </row>
    <row r="14" spans="1:25" ht="14.4" customHeight="1" x14ac:dyDescent="0.3">
      <c r="A14" s="947" t="s">
        <v>3827</v>
      </c>
      <c r="B14" s="928">
        <v>16</v>
      </c>
      <c r="C14" s="929">
        <v>156.86000000000001</v>
      </c>
      <c r="D14" s="930">
        <v>10.3</v>
      </c>
      <c r="E14" s="913">
        <v>19</v>
      </c>
      <c r="F14" s="914">
        <v>186.27</v>
      </c>
      <c r="G14" s="915">
        <v>10</v>
      </c>
      <c r="H14" s="917">
        <v>11</v>
      </c>
      <c r="I14" s="911">
        <v>107.84</v>
      </c>
      <c r="J14" s="912">
        <v>9.9</v>
      </c>
      <c r="K14" s="916">
        <v>9.8000000000000007</v>
      </c>
      <c r="L14" s="917">
        <v>4</v>
      </c>
      <c r="M14" s="917">
        <v>33</v>
      </c>
      <c r="N14" s="918">
        <v>11</v>
      </c>
      <c r="O14" s="917" t="s">
        <v>3809</v>
      </c>
      <c r="P14" s="932" t="s">
        <v>3828</v>
      </c>
      <c r="Q14" s="919">
        <f t="shared" si="0"/>
        <v>-5</v>
      </c>
      <c r="R14" s="980">
        <f t="shared" si="0"/>
        <v>-49.02000000000001</v>
      </c>
      <c r="S14" s="919">
        <f t="shared" si="1"/>
        <v>-8</v>
      </c>
      <c r="T14" s="980">
        <f t="shared" si="2"/>
        <v>-78.430000000000007</v>
      </c>
      <c r="U14" s="987">
        <v>121</v>
      </c>
      <c r="V14" s="928">
        <v>108.9</v>
      </c>
      <c r="W14" s="928">
        <v>-12.099999999999994</v>
      </c>
      <c r="X14" s="985">
        <v>0.9</v>
      </c>
      <c r="Y14" s="983">
        <v>3</v>
      </c>
    </row>
    <row r="15" spans="1:25" ht="14.4" customHeight="1" x14ac:dyDescent="0.3">
      <c r="A15" s="948" t="s">
        <v>3829</v>
      </c>
      <c r="B15" s="934">
        <v>11</v>
      </c>
      <c r="C15" s="935">
        <v>121.36</v>
      </c>
      <c r="D15" s="933">
        <v>13</v>
      </c>
      <c r="E15" s="936">
        <v>15</v>
      </c>
      <c r="F15" s="937">
        <v>161.37</v>
      </c>
      <c r="G15" s="923">
        <v>11.7</v>
      </c>
      <c r="H15" s="938">
        <v>12</v>
      </c>
      <c r="I15" s="939">
        <v>129.09</v>
      </c>
      <c r="J15" s="924">
        <v>11.6</v>
      </c>
      <c r="K15" s="940">
        <v>10.76</v>
      </c>
      <c r="L15" s="938">
        <v>5</v>
      </c>
      <c r="M15" s="938">
        <v>42</v>
      </c>
      <c r="N15" s="941">
        <v>14</v>
      </c>
      <c r="O15" s="938" t="s">
        <v>3809</v>
      </c>
      <c r="P15" s="942" t="s">
        <v>3830</v>
      </c>
      <c r="Q15" s="943">
        <f t="shared" si="0"/>
        <v>1</v>
      </c>
      <c r="R15" s="981">
        <f t="shared" si="0"/>
        <v>7.730000000000004</v>
      </c>
      <c r="S15" s="943">
        <f t="shared" si="1"/>
        <v>-3</v>
      </c>
      <c r="T15" s="981">
        <f t="shared" si="2"/>
        <v>-32.28</v>
      </c>
      <c r="U15" s="988">
        <v>168</v>
      </c>
      <c r="V15" s="934">
        <v>139.19999999999999</v>
      </c>
      <c r="W15" s="934">
        <v>-28.800000000000011</v>
      </c>
      <c r="X15" s="986">
        <v>0.82857142857142851</v>
      </c>
      <c r="Y15" s="984">
        <v>8</v>
      </c>
    </row>
    <row r="16" spans="1:25" ht="14.4" customHeight="1" x14ac:dyDescent="0.3">
      <c r="A16" s="948" t="s">
        <v>3831</v>
      </c>
      <c r="B16" s="934">
        <v>5</v>
      </c>
      <c r="C16" s="935">
        <v>62.26</v>
      </c>
      <c r="D16" s="933">
        <v>13.8</v>
      </c>
      <c r="E16" s="936">
        <v>1</v>
      </c>
      <c r="F16" s="937">
        <v>13.17</v>
      </c>
      <c r="G16" s="923">
        <v>22</v>
      </c>
      <c r="H16" s="938">
        <v>4</v>
      </c>
      <c r="I16" s="939">
        <v>52.69</v>
      </c>
      <c r="J16" s="924">
        <v>15.5</v>
      </c>
      <c r="K16" s="940">
        <v>13.17</v>
      </c>
      <c r="L16" s="938">
        <v>6</v>
      </c>
      <c r="M16" s="938">
        <v>54</v>
      </c>
      <c r="N16" s="941">
        <v>18</v>
      </c>
      <c r="O16" s="938" t="s">
        <v>3809</v>
      </c>
      <c r="P16" s="942" t="s">
        <v>3832</v>
      </c>
      <c r="Q16" s="943">
        <f t="shared" si="0"/>
        <v>-1</v>
      </c>
      <c r="R16" s="981">
        <f t="shared" si="0"/>
        <v>-9.57</v>
      </c>
      <c r="S16" s="943">
        <f t="shared" si="1"/>
        <v>3</v>
      </c>
      <c r="T16" s="981">
        <f t="shared" si="2"/>
        <v>39.519999999999996</v>
      </c>
      <c r="U16" s="988">
        <v>72</v>
      </c>
      <c r="V16" s="934">
        <v>62</v>
      </c>
      <c r="W16" s="934">
        <v>-10</v>
      </c>
      <c r="X16" s="986">
        <v>0.86111111111111116</v>
      </c>
      <c r="Y16" s="984">
        <v>12</v>
      </c>
    </row>
    <row r="17" spans="1:25" ht="14.4" customHeight="1" x14ac:dyDescent="0.3">
      <c r="A17" s="947" t="s">
        <v>3833</v>
      </c>
      <c r="B17" s="928">
        <v>10</v>
      </c>
      <c r="C17" s="929">
        <v>86.45</v>
      </c>
      <c r="D17" s="930">
        <v>14.1</v>
      </c>
      <c r="E17" s="931">
        <v>8</v>
      </c>
      <c r="F17" s="911">
        <v>69.16</v>
      </c>
      <c r="G17" s="912">
        <v>11</v>
      </c>
      <c r="H17" s="913">
        <v>9</v>
      </c>
      <c r="I17" s="914">
        <v>75.8</v>
      </c>
      <c r="J17" s="915">
        <v>12.4</v>
      </c>
      <c r="K17" s="916">
        <v>8.65</v>
      </c>
      <c r="L17" s="917">
        <v>4</v>
      </c>
      <c r="M17" s="917">
        <v>39</v>
      </c>
      <c r="N17" s="918">
        <v>13</v>
      </c>
      <c r="O17" s="917" t="s">
        <v>3809</v>
      </c>
      <c r="P17" s="932" t="s">
        <v>3834</v>
      </c>
      <c r="Q17" s="919">
        <f t="shared" si="0"/>
        <v>-1</v>
      </c>
      <c r="R17" s="980">
        <f t="shared" si="0"/>
        <v>-10.650000000000006</v>
      </c>
      <c r="S17" s="919">
        <f t="shared" si="1"/>
        <v>1</v>
      </c>
      <c r="T17" s="980">
        <f t="shared" si="2"/>
        <v>6.6400000000000006</v>
      </c>
      <c r="U17" s="987">
        <v>117</v>
      </c>
      <c r="V17" s="928">
        <v>111.60000000000001</v>
      </c>
      <c r="W17" s="928">
        <v>-5.3999999999999915</v>
      </c>
      <c r="X17" s="985">
        <v>0.9538461538461539</v>
      </c>
      <c r="Y17" s="983">
        <v>9</v>
      </c>
    </row>
    <row r="18" spans="1:25" ht="14.4" customHeight="1" x14ac:dyDescent="0.3">
      <c r="A18" s="948" t="s">
        <v>3835</v>
      </c>
      <c r="B18" s="934">
        <v>2</v>
      </c>
      <c r="C18" s="935">
        <v>18.670000000000002</v>
      </c>
      <c r="D18" s="933">
        <v>11.5</v>
      </c>
      <c r="E18" s="944">
        <v>2</v>
      </c>
      <c r="F18" s="939">
        <v>18.670000000000002</v>
      </c>
      <c r="G18" s="924">
        <v>11</v>
      </c>
      <c r="H18" s="936">
        <v>5</v>
      </c>
      <c r="I18" s="937">
        <v>46.68</v>
      </c>
      <c r="J18" s="923">
        <v>15.2</v>
      </c>
      <c r="K18" s="940">
        <v>9.34</v>
      </c>
      <c r="L18" s="938">
        <v>5</v>
      </c>
      <c r="M18" s="938">
        <v>48</v>
      </c>
      <c r="N18" s="941">
        <v>16</v>
      </c>
      <c r="O18" s="938" t="s">
        <v>3809</v>
      </c>
      <c r="P18" s="942" t="s">
        <v>3836</v>
      </c>
      <c r="Q18" s="943">
        <f t="shared" si="0"/>
        <v>3</v>
      </c>
      <c r="R18" s="981">
        <f t="shared" si="0"/>
        <v>28.009999999999998</v>
      </c>
      <c r="S18" s="943">
        <f t="shared" si="1"/>
        <v>3</v>
      </c>
      <c r="T18" s="981">
        <f t="shared" si="2"/>
        <v>28.009999999999998</v>
      </c>
      <c r="U18" s="988">
        <v>80</v>
      </c>
      <c r="V18" s="934">
        <v>76</v>
      </c>
      <c r="W18" s="934">
        <v>-4</v>
      </c>
      <c r="X18" s="986">
        <v>0.95</v>
      </c>
      <c r="Y18" s="984">
        <v>11</v>
      </c>
    </row>
    <row r="19" spans="1:25" ht="14.4" customHeight="1" x14ac:dyDescent="0.3">
      <c r="A19" s="948" t="s">
        <v>3837</v>
      </c>
      <c r="B19" s="934"/>
      <c r="C19" s="935"/>
      <c r="D19" s="933"/>
      <c r="E19" s="944"/>
      <c r="F19" s="939"/>
      <c r="G19" s="924"/>
      <c r="H19" s="936">
        <v>2</v>
      </c>
      <c r="I19" s="937">
        <v>22.42</v>
      </c>
      <c r="J19" s="923">
        <v>10</v>
      </c>
      <c r="K19" s="940">
        <v>11.21</v>
      </c>
      <c r="L19" s="938">
        <v>6</v>
      </c>
      <c r="M19" s="938">
        <v>54</v>
      </c>
      <c r="N19" s="941">
        <v>18</v>
      </c>
      <c r="O19" s="938" t="s">
        <v>3809</v>
      </c>
      <c r="P19" s="942" t="s">
        <v>3838</v>
      </c>
      <c r="Q19" s="943">
        <f t="shared" si="0"/>
        <v>2</v>
      </c>
      <c r="R19" s="981">
        <f t="shared" si="0"/>
        <v>22.42</v>
      </c>
      <c r="S19" s="943">
        <f t="shared" si="1"/>
        <v>2</v>
      </c>
      <c r="T19" s="981">
        <f t="shared" si="2"/>
        <v>22.42</v>
      </c>
      <c r="U19" s="988">
        <v>36</v>
      </c>
      <c r="V19" s="934">
        <v>20</v>
      </c>
      <c r="W19" s="934">
        <v>-16</v>
      </c>
      <c r="X19" s="986">
        <v>0.55555555555555558</v>
      </c>
      <c r="Y19" s="984"/>
    </row>
    <row r="20" spans="1:25" ht="14.4" customHeight="1" x14ac:dyDescent="0.3">
      <c r="A20" s="947" t="s">
        <v>3839</v>
      </c>
      <c r="B20" s="928">
        <v>31</v>
      </c>
      <c r="C20" s="929">
        <v>225.08</v>
      </c>
      <c r="D20" s="930">
        <v>9.9</v>
      </c>
      <c r="E20" s="931">
        <v>31</v>
      </c>
      <c r="F20" s="911">
        <v>225.08</v>
      </c>
      <c r="G20" s="912">
        <v>9.6999999999999993</v>
      </c>
      <c r="H20" s="913">
        <v>33</v>
      </c>
      <c r="I20" s="914">
        <v>235.59</v>
      </c>
      <c r="J20" s="915">
        <v>9.9</v>
      </c>
      <c r="K20" s="916">
        <v>7.26</v>
      </c>
      <c r="L20" s="917">
        <v>3</v>
      </c>
      <c r="M20" s="917">
        <v>30</v>
      </c>
      <c r="N20" s="918">
        <v>10</v>
      </c>
      <c r="O20" s="917" t="s">
        <v>3809</v>
      </c>
      <c r="P20" s="932" t="s">
        <v>3840</v>
      </c>
      <c r="Q20" s="919">
        <f t="shared" si="0"/>
        <v>2</v>
      </c>
      <c r="R20" s="980">
        <f t="shared" si="0"/>
        <v>10.509999999999991</v>
      </c>
      <c r="S20" s="919">
        <f t="shared" si="1"/>
        <v>2</v>
      </c>
      <c r="T20" s="980">
        <f t="shared" si="2"/>
        <v>10.509999999999991</v>
      </c>
      <c r="U20" s="987">
        <v>330</v>
      </c>
      <c r="V20" s="928">
        <v>326.7</v>
      </c>
      <c r="W20" s="928">
        <v>-3.3000000000000114</v>
      </c>
      <c r="X20" s="985">
        <v>0.99</v>
      </c>
      <c r="Y20" s="983">
        <v>19</v>
      </c>
    </row>
    <row r="21" spans="1:25" ht="14.4" customHeight="1" x14ac:dyDescent="0.3">
      <c r="A21" s="948" t="s">
        <v>3841</v>
      </c>
      <c r="B21" s="934">
        <v>6</v>
      </c>
      <c r="C21" s="935">
        <v>44.24</v>
      </c>
      <c r="D21" s="933">
        <v>10.5</v>
      </c>
      <c r="E21" s="944">
        <v>5</v>
      </c>
      <c r="F21" s="939">
        <v>36.86</v>
      </c>
      <c r="G21" s="924">
        <v>8.6</v>
      </c>
      <c r="H21" s="936">
        <v>6</v>
      </c>
      <c r="I21" s="937">
        <v>44.24</v>
      </c>
      <c r="J21" s="925">
        <v>13.7</v>
      </c>
      <c r="K21" s="940">
        <v>7.37</v>
      </c>
      <c r="L21" s="938">
        <v>4</v>
      </c>
      <c r="M21" s="938">
        <v>36</v>
      </c>
      <c r="N21" s="941">
        <v>12</v>
      </c>
      <c r="O21" s="938" t="s">
        <v>3809</v>
      </c>
      <c r="P21" s="942" t="s">
        <v>3842</v>
      </c>
      <c r="Q21" s="943">
        <f t="shared" si="0"/>
        <v>0</v>
      </c>
      <c r="R21" s="981">
        <f t="shared" si="0"/>
        <v>0</v>
      </c>
      <c r="S21" s="943">
        <f t="shared" si="1"/>
        <v>1</v>
      </c>
      <c r="T21" s="981">
        <f t="shared" si="2"/>
        <v>7.3800000000000026</v>
      </c>
      <c r="U21" s="988">
        <v>72</v>
      </c>
      <c r="V21" s="934">
        <v>82.199999999999989</v>
      </c>
      <c r="W21" s="934">
        <v>10.199999999999989</v>
      </c>
      <c r="X21" s="986">
        <v>1.1416666666666666</v>
      </c>
      <c r="Y21" s="984">
        <v>17</v>
      </c>
    </row>
    <row r="22" spans="1:25" ht="14.4" customHeight="1" x14ac:dyDescent="0.3">
      <c r="A22" s="948" t="s">
        <v>3843</v>
      </c>
      <c r="B22" s="934"/>
      <c r="C22" s="935"/>
      <c r="D22" s="933"/>
      <c r="E22" s="944">
        <v>5</v>
      </c>
      <c r="F22" s="939">
        <v>44.12</v>
      </c>
      <c r="G22" s="924">
        <v>15.8</v>
      </c>
      <c r="H22" s="936">
        <v>2</v>
      </c>
      <c r="I22" s="937">
        <v>16.989999999999998</v>
      </c>
      <c r="J22" s="923">
        <v>12.5</v>
      </c>
      <c r="K22" s="940">
        <v>8.49</v>
      </c>
      <c r="L22" s="938">
        <v>5</v>
      </c>
      <c r="M22" s="938">
        <v>45</v>
      </c>
      <c r="N22" s="941">
        <v>15</v>
      </c>
      <c r="O22" s="938" t="s">
        <v>3809</v>
      </c>
      <c r="P22" s="942" t="s">
        <v>3844</v>
      </c>
      <c r="Q22" s="943">
        <f t="shared" si="0"/>
        <v>2</v>
      </c>
      <c r="R22" s="981">
        <f t="shared" si="0"/>
        <v>16.989999999999998</v>
      </c>
      <c r="S22" s="943">
        <f t="shared" si="1"/>
        <v>-3</v>
      </c>
      <c r="T22" s="981">
        <f t="shared" si="2"/>
        <v>-27.13</v>
      </c>
      <c r="U22" s="988">
        <v>30</v>
      </c>
      <c r="V22" s="934">
        <v>25</v>
      </c>
      <c r="W22" s="934">
        <v>-5</v>
      </c>
      <c r="X22" s="986">
        <v>0.83333333333333337</v>
      </c>
      <c r="Y22" s="984"/>
    </row>
    <row r="23" spans="1:25" ht="14.4" customHeight="1" x14ac:dyDescent="0.3">
      <c r="A23" s="947" t="s">
        <v>3845</v>
      </c>
      <c r="B23" s="920">
        <v>1</v>
      </c>
      <c r="C23" s="921">
        <v>5.41</v>
      </c>
      <c r="D23" s="922">
        <v>11</v>
      </c>
      <c r="E23" s="931"/>
      <c r="F23" s="911"/>
      <c r="G23" s="912"/>
      <c r="H23" s="917"/>
      <c r="I23" s="911"/>
      <c r="J23" s="912"/>
      <c r="K23" s="916">
        <v>5.41</v>
      </c>
      <c r="L23" s="917">
        <v>4</v>
      </c>
      <c r="M23" s="917">
        <v>33</v>
      </c>
      <c r="N23" s="918">
        <v>11</v>
      </c>
      <c r="O23" s="917" t="s">
        <v>3809</v>
      </c>
      <c r="P23" s="932" t="s">
        <v>3846</v>
      </c>
      <c r="Q23" s="919">
        <f t="shared" si="0"/>
        <v>-1</v>
      </c>
      <c r="R23" s="980">
        <f t="shared" si="0"/>
        <v>-5.41</v>
      </c>
      <c r="S23" s="919">
        <f t="shared" si="1"/>
        <v>0</v>
      </c>
      <c r="T23" s="980">
        <f t="shared" si="2"/>
        <v>0</v>
      </c>
      <c r="U23" s="987" t="s">
        <v>577</v>
      </c>
      <c r="V23" s="928" t="s">
        <v>577</v>
      </c>
      <c r="W23" s="928" t="s">
        <v>577</v>
      </c>
      <c r="X23" s="985" t="s">
        <v>577</v>
      </c>
      <c r="Y23" s="983"/>
    </row>
    <row r="24" spans="1:25" ht="14.4" customHeight="1" x14ac:dyDescent="0.3">
      <c r="A24" s="947" t="s">
        <v>3847</v>
      </c>
      <c r="B24" s="920">
        <v>2</v>
      </c>
      <c r="C24" s="921">
        <v>12.44</v>
      </c>
      <c r="D24" s="922">
        <v>9.5</v>
      </c>
      <c r="E24" s="931">
        <v>1</v>
      </c>
      <c r="F24" s="911">
        <v>6.66</v>
      </c>
      <c r="G24" s="912">
        <v>22</v>
      </c>
      <c r="H24" s="917">
        <v>2</v>
      </c>
      <c r="I24" s="911">
        <v>13.3</v>
      </c>
      <c r="J24" s="912">
        <v>8.5</v>
      </c>
      <c r="K24" s="916">
        <v>6.66</v>
      </c>
      <c r="L24" s="917">
        <v>3</v>
      </c>
      <c r="M24" s="917">
        <v>30</v>
      </c>
      <c r="N24" s="918">
        <v>10</v>
      </c>
      <c r="O24" s="917" t="s">
        <v>3809</v>
      </c>
      <c r="P24" s="932" t="s">
        <v>3848</v>
      </c>
      <c r="Q24" s="919">
        <f t="shared" si="0"/>
        <v>0</v>
      </c>
      <c r="R24" s="980">
        <f t="shared" si="0"/>
        <v>0.86000000000000121</v>
      </c>
      <c r="S24" s="919">
        <f t="shared" si="1"/>
        <v>1</v>
      </c>
      <c r="T24" s="980">
        <f t="shared" si="2"/>
        <v>6.6400000000000006</v>
      </c>
      <c r="U24" s="987">
        <v>20</v>
      </c>
      <c r="V24" s="928">
        <v>17</v>
      </c>
      <c r="W24" s="928">
        <v>-3</v>
      </c>
      <c r="X24" s="985">
        <v>0.85</v>
      </c>
      <c r="Y24" s="983"/>
    </row>
    <row r="25" spans="1:25" ht="14.4" customHeight="1" x14ac:dyDescent="0.3">
      <c r="A25" s="948" t="s">
        <v>3849</v>
      </c>
      <c r="B25" s="945"/>
      <c r="C25" s="946"/>
      <c r="D25" s="926"/>
      <c r="E25" s="944">
        <v>1</v>
      </c>
      <c r="F25" s="939">
        <v>7.01</v>
      </c>
      <c r="G25" s="924">
        <v>6</v>
      </c>
      <c r="H25" s="938"/>
      <c r="I25" s="939"/>
      <c r="J25" s="924"/>
      <c r="K25" s="940">
        <v>7.01</v>
      </c>
      <c r="L25" s="938">
        <v>5</v>
      </c>
      <c r="M25" s="938">
        <v>42</v>
      </c>
      <c r="N25" s="941">
        <v>14</v>
      </c>
      <c r="O25" s="938" t="s">
        <v>3809</v>
      </c>
      <c r="P25" s="942" t="s">
        <v>3850</v>
      </c>
      <c r="Q25" s="943">
        <f t="shared" si="0"/>
        <v>0</v>
      </c>
      <c r="R25" s="981">
        <f t="shared" si="0"/>
        <v>0</v>
      </c>
      <c r="S25" s="943">
        <f t="shared" si="1"/>
        <v>-1</v>
      </c>
      <c r="T25" s="981">
        <f t="shared" si="2"/>
        <v>-7.01</v>
      </c>
      <c r="U25" s="988" t="s">
        <v>577</v>
      </c>
      <c r="V25" s="934" t="s">
        <v>577</v>
      </c>
      <c r="W25" s="934" t="s">
        <v>577</v>
      </c>
      <c r="X25" s="986" t="s">
        <v>577</v>
      </c>
      <c r="Y25" s="984"/>
    </row>
    <row r="26" spans="1:25" ht="14.4" customHeight="1" x14ac:dyDescent="0.3">
      <c r="A26" s="948" t="s">
        <v>3851</v>
      </c>
      <c r="B26" s="945">
        <v>1</v>
      </c>
      <c r="C26" s="946">
        <v>10.38</v>
      </c>
      <c r="D26" s="926">
        <v>44</v>
      </c>
      <c r="E26" s="944"/>
      <c r="F26" s="939"/>
      <c r="G26" s="924"/>
      <c r="H26" s="938"/>
      <c r="I26" s="939"/>
      <c r="J26" s="924"/>
      <c r="K26" s="940">
        <v>10.38</v>
      </c>
      <c r="L26" s="938">
        <v>6</v>
      </c>
      <c r="M26" s="938">
        <v>51</v>
      </c>
      <c r="N26" s="941">
        <v>17</v>
      </c>
      <c r="O26" s="938" t="s">
        <v>3809</v>
      </c>
      <c r="P26" s="942" t="s">
        <v>3852</v>
      </c>
      <c r="Q26" s="943">
        <f t="shared" si="0"/>
        <v>-1</v>
      </c>
      <c r="R26" s="981">
        <f t="shared" si="0"/>
        <v>-10.38</v>
      </c>
      <c r="S26" s="943">
        <f t="shared" si="1"/>
        <v>0</v>
      </c>
      <c r="T26" s="981">
        <f t="shared" si="2"/>
        <v>0</v>
      </c>
      <c r="U26" s="988" t="s">
        <v>577</v>
      </c>
      <c r="V26" s="934" t="s">
        <v>577</v>
      </c>
      <c r="W26" s="934" t="s">
        <v>577</v>
      </c>
      <c r="X26" s="986" t="s">
        <v>577</v>
      </c>
      <c r="Y26" s="984"/>
    </row>
    <row r="27" spans="1:25" ht="14.4" customHeight="1" x14ac:dyDescent="0.3">
      <c r="A27" s="947" t="s">
        <v>3853</v>
      </c>
      <c r="B27" s="928"/>
      <c r="C27" s="929"/>
      <c r="D27" s="930"/>
      <c r="E27" s="931"/>
      <c r="F27" s="911"/>
      <c r="G27" s="912"/>
      <c r="H27" s="913">
        <v>1</v>
      </c>
      <c r="I27" s="914">
        <v>0.73</v>
      </c>
      <c r="J27" s="927">
        <v>5</v>
      </c>
      <c r="K27" s="916">
        <v>0.73</v>
      </c>
      <c r="L27" s="917">
        <v>1</v>
      </c>
      <c r="M27" s="917">
        <v>12</v>
      </c>
      <c r="N27" s="918">
        <v>4</v>
      </c>
      <c r="O27" s="917" t="s">
        <v>3809</v>
      </c>
      <c r="P27" s="932" t="s">
        <v>3854</v>
      </c>
      <c r="Q27" s="919">
        <f t="shared" si="0"/>
        <v>1</v>
      </c>
      <c r="R27" s="980">
        <f t="shared" si="0"/>
        <v>0.73</v>
      </c>
      <c r="S27" s="919">
        <f t="shared" si="1"/>
        <v>1</v>
      </c>
      <c r="T27" s="980">
        <f t="shared" si="2"/>
        <v>0.73</v>
      </c>
      <c r="U27" s="987">
        <v>4</v>
      </c>
      <c r="V27" s="928">
        <v>5</v>
      </c>
      <c r="W27" s="928">
        <v>1</v>
      </c>
      <c r="X27" s="985">
        <v>1.25</v>
      </c>
      <c r="Y27" s="983">
        <v>1</v>
      </c>
    </row>
    <row r="28" spans="1:25" ht="14.4" customHeight="1" x14ac:dyDescent="0.3">
      <c r="A28" s="947" t="s">
        <v>3855</v>
      </c>
      <c r="B28" s="928"/>
      <c r="C28" s="929"/>
      <c r="D28" s="930"/>
      <c r="E28" s="931">
        <v>1</v>
      </c>
      <c r="F28" s="911">
        <v>0.42</v>
      </c>
      <c r="G28" s="912">
        <v>2</v>
      </c>
      <c r="H28" s="913">
        <v>2</v>
      </c>
      <c r="I28" s="914">
        <v>0.84</v>
      </c>
      <c r="J28" s="915">
        <v>2</v>
      </c>
      <c r="K28" s="916">
        <v>0.42</v>
      </c>
      <c r="L28" s="917">
        <v>1</v>
      </c>
      <c r="M28" s="917">
        <v>6</v>
      </c>
      <c r="N28" s="918">
        <v>2</v>
      </c>
      <c r="O28" s="917" t="s">
        <v>3809</v>
      </c>
      <c r="P28" s="932" t="s">
        <v>3856</v>
      </c>
      <c r="Q28" s="919">
        <f t="shared" si="0"/>
        <v>2</v>
      </c>
      <c r="R28" s="980">
        <f t="shared" si="0"/>
        <v>0.84</v>
      </c>
      <c r="S28" s="919">
        <f t="shared" si="1"/>
        <v>1</v>
      </c>
      <c r="T28" s="980">
        <f t="shared" si="2"/>
        <v>0.42</v>
      </c>
      <c r="U28" s="987">
        <v>4</v>
      </c>
      <c r="V28" s="928">
        <v>4</v>
      </c>
      <c r="W28" s="928">
        <v>0</v>
      </c>
      <c r="X28" s="985">
        <v>1</v>
      </c>
      <c r="Y28" s="983"/>
    </row>
    <row r="29" spans="1:25" ht="14.4" customHeight="1" x14ac:dyDescent="0.3">
      <c r="A29" s="947" t="s">
        <v>3857</v>
      </c>
      <c r="B29" s="928"/>
      <c r="C29" s="929"/>
      <c r="D29" s="930"/>
      <c r="E29" s="913">
        <v>3</v>
      </c>
      <c r="F29" s="914">
        <v>1.48</v>
      </c>
      <c r="G29" s="915">
        <v>2.2999999999999998</v>
      </c>
      <c r="H29" s="917">
        <v>2</v>
      </c>
      <c r="I29" s="911">
        <v>0.99</v>
      </c>
      <c r="J29" s="912">
        <v>2.5</v>
      </c>
      <c r="K29" s="916">
        <v>0.49</v>
      </c>
      <c r="L29" s="917">
        <v>1</v>
      </c>
      <c r="M29" s="917">
        <v>9</v>
      </c>
      <c r="N29" s="918">
        <v>3</v>
      </c>
      <c r="O29" s="917" t="s">
        <v>3809</v>
      </c>
      <c r="P29" s="932" t="s">
        <v>3858</v>
      </c>
      <c r="Q29" s="919">
        <f t="shared" si="0"/>
        <v>2</v>
      </c>
      <c r="R29" s="980">
        <f t="shared" si="0"/>
        <v>0.99</v>
      </c>
      <c r="S29" s="919">
        <f t="shared" si="1"/>
        <v>-1</v>
      </c>
      <c r="T29" s="980">
        <f t="shared" si="2"/>
        <v>-0.49</v>
      </c>
      <c r="U29" s="987">
        <v>6</v>
      </c>
      <c r="V29" s="928">
        <v>5</v>
      </c>
      <c r="W29" s="928">
        <v>-1</v>
      </c>
      <c r="X29" s="985">
        <v>0.83333333333333337</v>
      </c>
      <c r="Y29" s="983"/>
    </row>
    <row r="30" spans="1:25" ht="14.4" customHeight="1" x14ac:dyDescent="0.3">
      <c r="A30" s="948" t="s">
        <v>3859</v>
      </c>
      <c r="B30" s="934">
        <v>1</v>
      </c>
      <c r="C30" s="935">
        <v>0.79</v>
      </c>
      <c r="D30" s="933">
        <v>10</v>
      </c>
      <c r="E30" s="936"/>
      <c r="F30" s="937"/>
      <c r="G30" s="923"/>
      <c r="H30" s="938"/>
      <c r="I30" s="939"/>
      <c r="J30" s="924"/>
      <c r="K30" s="940">
        <v>0.79</v>
      </c>
      <c r="L30" s="938">
        <v>2</v>
      </c>
      <c r="M30" s="938">
        <v>15</v>
      </c>
      <c r="N30" s="941">
        <v>5</v>
      </c>
      <c r="O30" s="938" t="s">
        <v>3809</v>
      </c>
      <c r="P30" s="942" t="s">
        <v>3860</v>
      </c>
      <c r="Q30" s="943">
        <f t="shared" si="0"/>
        <v>-1</v>
      </c>
      <c r="R30" s="981">
        <f t="shared" si="0"/>
        <v>-0.79</v>
      </c>
      <c r="S30" s="943">
        <f t="shared" si="1"/>
        <v>0</v>
      </c>
      <c r="T30" s="981">
        <f t="shared" si="2"/>
        <v>0</v>
      </c>
      <c r="U30" s="988" t="s">
        <v>577</v>
      </c>
      <c r="V30" s="934" t="s">
        <v>577</v>
      </c>
      <c r="W30" s="934" t="s">
        <v>577</v>
      </c>
      <c r="X30" s="986" t="s">
        <v>577</v>
      </c>
      <c r="Y30" s="984"/>
    </row>
    <row r="31" spans="1:25" ht="14.4" customHeight="1" x14ac:dyDescent="0.3">
      <c r="A31" s="948" t="s">
        <v>3861</v>
      </c>
      <c r="B31" s="934"/>
      <c r="C31" s="935"/>
      <c r="D31" s="933"/>
      <c r="E31" s="936">
        <v>1</v>
      </c>
      <c r="F31" s="937">
        <v>12.25</v>
      </c>
      <c r="G31" s="923">
        <v>15</v>
      </c>
      <c r="H31" s="938"/>
      <c r="I31" s="939"/>
      <c r="J31" s="924"/>
      <c r="K31" s="940">
        <v>1.63</v>
      </c>
      <c r="L31" s="938">
        <v>3</v>
      </c>
      <c r="M31" s="938">
        <v>27</v>
      </c>
      <c r="N31" s="941">
        <v>9</v>
      </c>
      <c r="O31" s="938" t="s">
        <v>3809</v>
      </c>
      <c r="P31" s="942" t="s">
        <v>3860</v>
      </c>
      <c r="Q31" s="943">
        <f t="shared" si="0"/>
        <v>0</v>
      </c>
      <c r="R31" s="981">
        <f t="shared" si="0"/>
        <v>0</v>
      </c>
      <c r="S31" s="943">
        <f t="shared" si="1"/>
        <v>-1</v>
      </c>
      <c r="T31" s="981">
        <f t="shared" si="2"/>
        <v>-12.25</v>
      </c>
      <c r="U31" s="988" t="s">
        <v>577</v>
      </c>
      <c r="V31" s="934" t="s">
        <v>577</v>
      </c>
      <c r="W31" s="934" t="s">
        <v>577</v>
      </c>
      <c r="X31" s="986" t="s">
        <v>577</v>
      </c>
      <c r="Y31" s="984"/>
    </row>
    <row r="32" spans="1:25" ht="14.4" customHeight="1" x14ac:dyDescent="0.3">
      <c r="A32" s="947" t="s">
        <v>3862</v>
      </c>
      <c r="B32" s="920">
        <v>1</v>
      </c>
      <c r="C32" s="921">
        <v>0.55000000000000004</v>
      </c>
      <c r="D32" s="922">
        <v>6</v>
      </c>
      <c r="E32" s="931"/>
      <c r="F32" s="911"/>
      <c r="G32" s="912"/>
      <c r="H32" s="917"/>
      <c r="I32" s="911"/>
      <c r="J32" s="912"/>
      <c r="K32" s="916">
        <v>0.55000000000000004</v>
      </c>
      <c r="L32" s="917">
        <v>3</v>
      </c>
      <c r="M32" s="917">
        <v>24</v>
      </c>
      <c r="N32" s="918">
        <v>8</v>
      </c>
      <c r="O32" s="917" t="s">
        <v>3809</v>
      </c>
      <c r="P32" s="932" t="s">
        <v>3863</v>
      </c>
      <c r="Q32" s="919">
        <f t="shared" si="0"/>
        <v>-1</v>
      </c>
      <c r="R32" s="980">
        <f t="shared" si="0"/>
        <v>-0.55000000000000004</v>
      </c>
      <c r="S32" s="919">
        <f t="shared" si="1"/>
        <v>0</v>
      </c>
      <c r="T32" s="980">
        <f t="shared" si="2"/>
        <v>0</v>
      </c>
      <c r="U32" s="987" t="s">
        <v>577</v>
      </c>
      <c r="V32" s="928" t="s">
        <v>577</v>
      </c>
      <c r="W32" s="928" t="s">
        <v>577</v>
      </c>
      <c r="X32" s="985" t="s">
        <v>577</v>
      </c>
      <c r="Y32" s="983"/>
    </row>
    <row r="33" spans="1:25" ht="14.4" customHeight="1" x14ac:dyDescent="0.3">
      <c r="A33" s="947" t="s">
        <v>3864</v>
      </c>
      <c r="B33" s="928">
        <v>1</v>
      </c>
      <c r="C33" s="929">
        <v>0.42</v>
      </c>
      <c r="D33" s="930">
        <v>3</v>
      </c>
      <c r="E33" s="931"/>
      <c r="F33" s="911"/>
      <c r="G33" s="912"/>
      <c r="H33" s="913"/>
      <c r="I33" s="914"/>
      <c r="J33" s="915"/>
      <c r="K33" s="916">
        <v>0.42</v>
      </c>
      <c r="L33" s="917">
        <v>2</v>
      </c>
      <c r="M33" s="917">
        <v>18</v>
      </c>
      <c r="N33" s="918">
        <v>6</v>
      </c>
      <c r="O33" s="917" t="s">
        <v>3809</v>
      </c>
      <c r="P33" s="932" t="s">
        <v>3865</v>
      </c>
      <c r="Q33" s="919">
        <f t="shared" si="0"/>
        <v>-1</v>
      </c>
      <c r="R33" s="980">
        <f t="shared" si="0"/>
        <v>-0.42</v>
      </c>
      <c r="S33" s="919">
        <f t="shared" si="1"/>
        <v>0</v>
      </c>
      <c r="T33" s="980">
        <f t="shared" si="2"/>
        <v>0</v>
      </c>
      <c r="U33" s="987" t="s">
        <v>577</v>
      </c>
      <c r="V33" s="928" t="s">
        <v>577</v>
      </c>
      <c r="W33" s="928" t="s">
        <v>577</v>
      </c>
      <c r="X33" s="985" t="s">
        <v>577</v>
      </c>
      <c r="Y33" s="983"/>
    </row>
    <row r="34" spans="1:25" ht="14.4" customHeight="1" x14ac:dyDescent="0.3">
      <c r="A34" s="948" t="s">
        <v>3866</v>
      </c>
      <c r="B34" s="934"/>
      <c r="C34" s="935"/>
      <c r="D34" s="933"/>
      <c r="E34" s="944"/>
      <c r="F34" s="939"/>
      <c r="G34" s="924"/>
      <c r="H34" s="936">
        <v>1</v>
      </c>
      <c r="I34" s="937">
        <v>0.65</v>
      </c>
      <c r="J34" s="925">
        <v>21</v>
      </c>
      <c r="K34" s="940">
        <v>0.54</v>
      </c>
      <c r="L34" s="938">
        <v>3</v>
      </c>
      <c r="M34" s="938">
        <v>24</v>
      </c>
      <c r="N34" s="941">
        <v>8</v>
      </c>
      <c r="O34" s="938" t="s">
        <v>3809</v>
      </c>
      <c r="P34" s="942" t="s">
        <v>3867</v>
      </c>
      <c r="Q34" s="943">
        <f t="shared" si="0"/>
        <v>1</v>
      </c>
      <c r="R34" s="981">
        <f t="shared" si="0"/>
        <v>0.65</v>
      </c>
      <c r="S34" s="943">
        <f t="shared" si="1"/>
        <v>1</v>
      </c>
      <c r="T34" s="981">
        <f t="shared" si="2"/>
        <v>0.65</v>
      </c>
      <c r="U34" s="988">
        <v>8</v>
      </c>
      <c r="V34" s="934">
        <v>21</v>
      </c>
      <c r="W34" s="934">
        <v>13</v>
      </c>
      <c r="X34" s="986">
        <v>2.625</v>
      </c>
      <c r="Y34" s="984">
        <v>13</v>
      </c>
    </row>
    <row r="35" spans="1:25" ht="14.4" customHeight="1" x14ac:dyDescent="0.3">
      <c r="A35" s="947" t="s">
        <v>3868</v>
      </c>
      <c r="B35" s="928"/>
      <c r="C35" s="929"/>
      <c r="D35" s="930"/>
      <c r="E35" s="931">
        <v>1</v>
      </c>
      <c r="F35" s="911">
        <v>0.36</v>
      </c>
      <c r="G35" s="912">
        <v>2</v>
      </c>
      <c r="H35" s="913">
        <v>3</v>
      </c>
      <c r="I35" s="914">
        <v>1.07</v>
      </c>
      <c r="J35" s="915">
        <v>2</v>
      </c>
      <c r="K35" s="916">
        <v>0.36</v>
      </c>
      <c r="L35" s="917">
        <v>2</v>
      </c>
      <c r="M35" s="917">
        <v>15</v>
      </c>
      <c r="N35" s="918">
        <v>5</v>
      </c>
      <c r="O35" s="917" t="s">
        <v>3809</v>
      </c>
      <c r="P35" s="932" t="s">
        <v>3869</v>
      </c>
      <c r="Q35" s="919">
        <f t="shared" si="0"/>
        <v>3</v>
      </c>
      <c r="R35" s="980">
        <f t="shared" si="0"/>
        <v>1.07</v>
      </c>
      <c r="S35" s="919">
        <f t="shared" si="1"/>
        <v>2</v>
      </c>
      <c r="T35" s="980">
        <f t="shared" si="2"/>
        <v>0.71000000000000008</v>
      </c>
      <c r="U35" s="987">
        <v>15</v>
      </c>
      <c r="V35" s="928">
        <v>6</v>
      </c>
      <c r="W35" s="928">
        <v>-9</v>
      </c>
      <c r="X35" s="985">
        <v>0.4</v>
      </c>
      <c r="Y35" s="983"/>
    </row>
    <row r="36" spans="1:25" ht="14.4" customHeight="1" x14ac:dyDescent="0.3">
      <c r="A36" s="947" t="s">
        <v>3870</v>
      </c>
      <c r="B36" s="928">
        <v>1</v>
      </c>
      <c r="C36" s="929">
        <v>0.39</v>
      </c>
      <c r="D36" s="930">
        <v>2</v>
      </c>
      <c r="E36" s="913">
        <v>5</v>
      </c>
      <c r="F36" s="914">
        <v>1.95</v>
      </c>
      <c r="G36" s="915">
        <v>2</v>
      </c>
      <c r="H36" s="917"/>
      <c r="I36" s="911"/>
      <c r="J36" s="912"/>
      <c r="K36" s="916">
        <v>0.39</v>
      </c>
      <c r="L36" s="917">
        <v>2</v>
      </c>
      <c r="M36" s="917">
        <v>15</v>
      </c>
      <c r="N36" s="918">
        <v>5</v>
      </c>
      <c r="O36" s="917" t="s">
        <v>3809</v>
      </c>
      <c r="P36" s="932" t="s">
        <v>3871</v>
      </c>
      <c r="Q36" s="919">
        <f t="shared" si="0"/>
        <v>-1</v>
      </c>
      <c r="R36" s="980">
        <f t="shared" si="0"/>
        <v>-0.39</v>
      </c>
      <c r="S36" s="919">
        <f t="shared" si="1"/>
        <v>-5</v>
      </c>
      <c r="T36" s="980">
        <f t="shared" si="2"/>
        <v>-1.95</v>
      </c>
      <c r="U36" s="987" t="s">
        <v>577</v>
      </c>
      <c r="V36" s="928" t="s">
        <v>577</v>
      </c>
      <c r="W36" s="928" t="s">
        <v>577</v>
      </c>
      <c r="X36" s="985" t="s">
        <v>577</v>
      </c>
      <c r="Y36" s="983"/>
    </row>
    <row r="37" spans="1:25" ht="14.4" customHeight="1" x14ac:dyDescent="0.3">
      <c r="A37" s="948" t="s">
        <v>3872</v>
      </c>
      <c r="B37" s="934"/>
      <c r="C37" s="935"/>
      <c r="D37" s="933"/>
      <c r="E37" s="936"/>
      <c r="F37" s="937"/>
      <c r="G37" s="923"/>
      <c r="H37" s="938">
        <v>1</v>
      </c>
      <c r="I37" s="939">
        <v>0.53</v>
      </c>
      <c r="J37" s="924">
        <v>7</v>
      </c>
      <c r="K37" s="940">
        <v>0.53</v>
      </c>
      <c r="L37" s="938">
        <v>2</v>
      </c>
      <c r="M37" s="938">
        <v>21</v>
      </c>
      <c r="N37" s="941">
        <v>7</v>
      </c>
      <c r="O37" s="938" t="s">
        <v>3809</v>
      </c>
      <c r="P37" s="942" t="s">
        <v>3873</v>
      </c>
      <c r="Q37" s="943">
        <f t="shared" si="0"/>
        <v>1</v>
      </c>
      <c r="R37" s="981">
        <f t="shared" si="0"/>
        <v>0.53</v>
      </c>
      <c r="S37" s="943">
        <f t="shared" si="1"/>
        <v>1</v>
      </c>
      <c r="T37" s="981">
        <f t="shared" si="2"/>
        <v>0.53</v>
      </c>
      <c r="U37" s="988">
        <v>7</v>
      </c>
      <c r="V37" s="934">
        <v>7</v>
      </c>
      <c r="W37" s="934">
        <v>0</v>
      </c>
      <c r="X37" s="986">
        <v>1</v>
      </c>
      <c r="Y37" s="984"/>
    </row>
    <row r="38" spans="1:25" ht="14.4" customHeight="1" x14ac:dyDescent="0.3">
      <c r="A38" s="947" t="s">
        <v>3874</v>
      </c>
      <c r="B38" s="928">
        <v>2</v>
      </c>
      <c r="C38" s="929">
        <v>0.73</v>
      </c>
      <c r="D38" s="930">
        <v>2</v>
      </c>
      <c r="E38" s="913">
        <v>3</v>
      </c>
      <c r="F38" s="914">
        <v>1.1000000000000001</v>
      </c>
      <c r="G38" s="915">
        <v>2</v>
      </c>
      <c r="H38" s="917">
        <v>2</v>
      </c>
      <c r="I38" s="911">
        <v>0.73</v>
      </c>
      <c r="J38" s="912">
        <v>2</v>
      </c>
      <c r="K38" s="916">
        <v>0.37</v>
      </c>
      <c r="L38" s="917">
        <v>1</v>
      </c>
      <c r="M38" s="917">
        <v>12</v>
      </c>
      <c r="N38" s="918">
        <v>4</v>
      </c>
      <c r="O38" s="917" t="s">
        <v>3809</v>
      </c>
      <c r="P38" s="932" t="s">
        <v>3875</v>
      </c>
      <c r="Q38" s="919">
        <f t="shared" si="0"/>
        <v>0</v>
      </c>
      <c r="R38" s="980">
        <f t="shared" si="0"/>
        <v>0</v>
      </c>
      <c r="S38" s="919">
        <f t="shared" si="1"/>
        <v>-1</v>
      </c>
      <c r="T38" s="980">
        <f t="shared" si="2"/>
        <v>-0.37000000000000011</v>
      </c>
      <c r="U38" s="987">
        <v>8</v>
      </c>
      <c r="V38" s="928">
        <v>4</v>
      </c>
      <c r="W38" s="928">
        <v>-4</v>
      </c>
      <c r="X38" s="985">
        <v>0.5</v>
      </c>
      <c r="Y38" s="983"/>
    </row>
    <row r="39" spans="1:25" ht="14.4" customHeight="1" x14ac:dyDescent="0.3">
      <c r="A39" s="948" t="s">
        <v>3876</v>
      </c>
      <c r="B39" s="934"/>
      <c r="C39" s="935"/>
      <c r="D39" s="933"/>
      <c r="E39" s="936">
        <v>1</v>
      </c>
      <c r="F39" s="937">
        <v>0.56000000000000005</v>
      </c>
      <c r="G39" s="923">
        <v>6</v>
      </c>
      <c r="H39" s="938">
        <v>1</v>
      </c>
      <c r="I39" s="939">
        <v>0.56000000000000005</v>
      </c>
      <c r="J39" s="924">
        <v>2</v>
      </c>
      <c r="K39" s="940">
        <v>0.56000000000000005</v>
      </c>
      <c r="L39" s="938">
        <v>2</v>
      </c>
      <c r="M39" s="938">
        <v>18</v>
      </c>
      <c r="N39" s="941">
        <v>6</v>
      </c>
      <c r="O39" s="938" t="s">
        <v>3809</v>
      </c>
      <c r="P39" s="942" t="s">
        <v>3877</v>
      </c>
      <c r="Q39" s="943">
        <f t="shared" si="0"/>
        <v>1</v>
      </c>
      <c r="R39" s="981">
        <f t="shared" si="0"/>
        <v>0.56000000000000005</v>
      </c>
      <c r="S39" s="943">
        <f t="shared" si="1"/>
        <v>0</v>
      </c>
      <c r="T39" s="981">
        <f t="shared" si="2"/>
        <v>0</v>
      </c>
      <c r="U39" s="988">
        <v>6</v>
      </c>
      <c r="V39" s="934">
        <v>2</v>
      </c>
      <c r="W39" s="934">
        <v>-4</v>
      </c>
      <c r="X39" s="986">
        <v>0.33333333333333331</v>
      </c>
      <c r="Y39" s="984"/>
    </row>
    <row r="40" spans="1:25" ht="14.4" customHeight="1" x14ac:dyDescent="0.3">
      <c r="A40" s="947" t="s">
        <v>3878</v>
      </c>
      <c r="B40" s="928">
        <v>1</v>
      </c>
      <c r="C40" s="929">
        <v>0.32</v>
      </c>
      <c r="D40" s="930">
        <v>2</v>
      </c>
      <c r="E40" s="931"/>
      <c r="F40" s="911"/>
      <c r="G40" s="912"/>
      <c r="H40" s="913"/>
      <c r="I40" s="914"/>
      <c r="J40" s="915"/>
      <c r="K40" s="916">
        <v>0.32</v>
      </c>
      <c r="L40" s="917">
        <v>1</v>
      </c>
      <c r="M40" s="917">
        <v>12</v>
      </c>
      <c r="N40" s="918">
        <v>4</v>
      </c>
      <c r="O40" s="917" t="s">
        <v>3809</v>
      </c>
      <c r="P40" s="932" t="s">
        <v>3879</v>
      </c>
      <c r="Q40" s="919">
        <f t="shared" si="0"/>
        <v>-1</v>
      </c>
      <c r="R40" s="980">
        <f t="shared" si="0"/>
        <v>-0.32</v>
      </c>
      <c r="S40" s="919">
        <f t="shared" si="1"/>
        <v>0</v>
      </c>
      <c r="T40" s="980">
        <f t="shared" si="2"/>
        <v>0</v>
      </c>
      <c r="U40" s="987" t="s">
        <v>577</v>
      </c>
      <c r="V40" s="928" t="s">
        <v>577</v>
      </c>
      <c r="W40" s="928" t="s">
        <v>577</v>
      </c>
      <c r="X40" s="985" t="s">
        <v>577</v>
      </c>
      <c r="Y40" s="983"/>
    </row>
    <row r="41" spans="1:25" ht="14.4" customHeight="1" x14ac:dyDescent="0.3">
      <c r="A41" s="948" t="s">
        <v>3880</v>
      </c>
      <c r="B41" s="934"/>
      <c r="C41" s="935"/>
      <c r="D41" s="933"/>
      <c r="E41" s="944"/>
      <c r="F41" s="939"/>
      <c r="G41" s="924"/>
      <c r="H41" s="936">
        <v>1</v>
      </c>
      <c r="I41" s="937">
        <v>0.5</v>
      </c>
      <c r="J41" s="923">
        <v>6</v>
      </c>
      <c r="K41" s="940">
        <v>0.45</v>
      </c>
      <c r="L41" s="938">
        <v>2</v>
      </c>
      <c r="M41" s="938">
        <v>18</v>
      </c>
      <c r="N41" s="941">
        <v>6</v>
      </c>
      <c r="O41" s="938" t="s">
        <v>3809</v>
      </c>
      <c r="P41" s="942" t="s">
        <v>3881</v>
      </c>
      <c r="Q41" s="943">
        <f t="shared" si="0"/>
        <v>1</v>
      </c>
      <c r="R41" s="981">
        <f t="shared" si="0"/>
        <v>0.5</v>
      </c>
      <c r="S41" s="943">
        <f t="shared" si="1"/>
        <v>1</v>
      </c>
      <c r="T41" s="981">
        <f t="shared" si="2"/>
        <v>0.5</v>
      </c>
      <c r="U41" s="988">
        <v>6</v>
      </c>
      <c r="V41" s="934">
        <v>6</v>
      </c>
      <c r="W41" s="934">
        <v>0</v>
      </c>
      <c r="X41" s="986">
        <v>1</v>
      </c>
      <c r="Y41" s="984"/>
    </row>
    <row r="42" spans="1:25" ht="14.4" customHeight="1" x14ac:dyDescent="0.3">
      <c r="A42" s="947" t="s">
        <v>3882</v>
      </c>
      <c r="B42" s="928"/>
      <c r="C42" s="929"/>
      <c r="D42" s="930"/>
      <c r="E42" s="913">
        <v>1</v>
      </c>
      <c r="F42" s="914">
        <v>0.67</v>
      </c>
      <c r="G42" s="915">
        <v>4</v>
      </c>
      <c r="H42" s="917"/>
      <c r="I42" s="911"/>
      <c r="J42" s="912"/>
      <c r="K42" s="916">
        <v>0.66</v>
      </c>
      <c r="L42" s="917">
        <v>1</v>
      </c>
      <c r="M42" s="917">
        <v>12</v>
      </c>
      <c r="N42" s="918">
        <v>4</v>
      </c>
      <c r="O42" s="917" t="s">
        <v>3809</v>
      </c>
      <c r="P42" s="932" t="s">
        <v>3883</v>
      </c>
      <c r="Q42" s="919">
        <f t="shared" si="0"/>
        <v>0</v>
      </c>
      <c r="R42" s="980">
        <f t="shared" si="0"/>
        <v>0</v>
      </c>
      <c r="S42" s="919">
        <f t="shared" si="1"/>
        <v>-1</v>
      </c>
      <c r="T42" s="980">
        <f t="shared" si="2"/>
        <v>-0.67</v>
      </c>
      <c r="U42" s="987" t="s">
        <v>577</v>
      </c>
      <c r="V42" s="928" t="s">
        <v>577</v>
      </c>
      <c r="W42" s="928" t="s">
        <v>577</v>
      </c>
      <c r="X42" s="985" t="s">
        <v>577</v>
      </c>
      <c r="Y42" s="983"/>
    </row>
    <row r="43" spans="1:25" ht="14.4" customHeight="1" x14ac:dyDescent="0.3">
      <c r="A43" s="947" t="s">
        <v>3884</v>
      </c>
      <c r="B43" s="928"/>
      <c r="C43" s="929"/>
      <c r="D43" s="930"/>
      <c r="E43" s="913">
        <v>1</v>
      </c>
      <c r="F43" s="914">
        <v>1.43</v>
      </c>
      <c r="G43" s="915">
        <v>16</v>
      </c>
      <c r="H43" s="917"/>
      <c r="I43" s="911"/>
      <c r="J43" s="912"/>
      <c r="K43" s="916">
        <v>1.43</v>
      </c>
      <c r="L43" s="917">
        <v>4</v>
      </c>
      <c r="M43" s="917">
        <v>36</v>
      </c>
      <c r="N43" s="918">
        <v>12</v>
      </c>
      <c r="O43" s="917" t="s">
        <v>3809</v>
      </c>
      <c r="P43" s="932" t="s">
        <v>3885</v>
      </c>
      <c r="Q43" s="919">
        <f t="shared" si="0"/>
        <v>0</v>
      </c>
      <c r="R43" s="980">
        <f t="shared" si="0"/>
        <v>0</v>
      </c>
      <c r="S43" s="919">
        <f t="shared" si="1"/>
        <v>-1</v>
      </c>
      <c r="T43" s="980">
        <f t="shared" si="2"/>
        <v>-1.43</v>
      </c>
      <c r="U43" s="987" t="s">
        <v>577</v>
      </c>
      <c r="V43" s="928" t="s">
        <v>577</v>
      </c>
      <c r="W43" s="928" t="s">
        <v>577</v>
      </c>
      <c r="X43" s="985" t="s">
        <v>577</v>
      </c>
      <c r="Y43" s="983"/>
    </row>
    <row r="44" spans="1:25" ht="14.4" customHeight="1" x14ac:dyDescent="0.3">
      <c r="A44" s="948" t="s">
        <v>3886</v>
      </c>
      <c r="B44" s="934">
        <v>1</v>
      </c>
      <c r="C44" s="935">
        <v>4.24</v>
      </c>
      <c r="D44" s="933">
        <v>21</v>
      </c>
      <c r="E44" s="936"/>
      <c r="F44" s="937"/>
      <c r="G44" s="923"/>
      <c r="H44" s="938"/>
      <c r="I44" s="939"/>
      <c r="J44" s="924"/>
      <c r="K44" s="940">
        <v>1.81</v>
      </c>
      <c r="L44" s="938">
        <v>5</v>
      </c>
      <c r="M44" s="938">
        <v>45</v>
      </c>
      <c r="N44" s="941">
        <v>15</v>
      </c>
      <c r="O44" s="938" t="s">
        <v>3809</v>
      </c>
      <c r="P44" s="942" t="s">
        <v>3887</v>
      </c>
      <c r="Q44" s="943">
        <f t="shared" si="0"/>
        <v>-1</v>
      </c>
      <c r="R44" s="981">
        <f t="shared" si="0"/>
        <v>-4.24</v>
      </c>
      <c r="S44" s="943">
        <f t="shared" si="1"/>
        <v>0</v>
      </c>
      <c r="T44" s="981">
        <f t="shared" si="2"/>
        <v>0</v>
      </c>
      <c r="U44" s="988" t="s">
        <v>577</v>
      </c>
      <c r="V44" s="934" t="s">
        <v>577</v>
      </c>
      <c r="W44" s="934" t="s">
        <v>577</v>
      </c>
      <c r="X44" s="986" t="s">
        <v>577</v>
      </c>
      <c r="Y44" s="984"/>
    </row>
    <row r="45" spans="1:25" ht="14.4" customHeight="1" x14ac:dyDescent="0.3">
      <c r="A45" s="948" t="s">
        <v>3888</v>
      </c>
      <c r="B45" s="934"/>
      <c r="C45" s="935"/>
      <c r="D45" s="933"/>
      <c r="E45" s="936">
        <v>1</v>
      </c>
      <c r="F45" s="937">
        <v>3.72</v>
      </c>
      <c r="G45" s="923">
        <v>22</v>
      </c>
      <c r="H45" s="938"/>
      <c r="I45" s="939"/>
      <c r="J45" s="924"/>
      <c r="K45" s="940">
        <v>3.72</v>
      </c>
      <c r="L45" s="938">
        <v>8</v>
      </c>
      <c r="M45" s="938">
        <v>69</v>
      </c>
      <c r="N45" s="941">
        <v>23</v>
      </c>
      <c r="O45" s="938" t="s">
        <v>3809</v>
      </c>
      <c r="P45" s="942" t="s">
        <v>3889</v>
      </c>
      <c r="Q45" s="943">
        <f t="shared" si="0"/>
        <v>0</v>
      </c>
      <c r="R45" s="981">
        <f t="shared" si="0"/>
        <v>0</v>
      </c>
      <c r="S45" s="943">
        <f t="shared" si="1"/>
        <v>-1</v>
      </c>
      <c r="T45" s="981">
        <f t="shared" si="2"/>
        <v>-3.72</v>
      </c>
      <c r="U45" s="988" t="s">
        <v>577</v>
      </c>
      <c r="V45" s="934" t="s">
        <v>577</v>
      </c>
      <c r="W45" s="934" t="s">
        <v>577</v>
      </c>
      <c r="X45" s="986" t="s">
        <v>577</v>
      </c>
      <c r="Y45" s="984"/>
    </row>
    <row r="46" spans="1:25" ht="14.4" customHeight="1" x14ac:dyDescent="0.3">
      <c r="A46" s="947" t="s">
        <v>3890</v>
      </c>
      <c r="B46" s="920">
        <v>1</v>
      </c>
      <c r="C46" s="921">
        <v>2.02</v>
      </c>
      <c r="D46" s="922">
        <v>4</v>
      </c>
      <c r="E46" s="931"/>
      <c r="F46" s="911"/>
      <c r="G46" s="912"/>
      <c r="H46" s="917"/>
      <c r="I46" s="911"/>
      <c r="J46" s="912"/>
      <c r="K46" s="916">
        <v>2.02</v>
      </c>
      <c r="L46" s="917">
        <v>4</v>
      </c>
      <c r="M46" s="917">
        <v>39</v>
      </c>
      <c r="N46" s="918">
        <v>13</v>
      </c>
      <c r="O46" s="917" t="s">
        <v>3809</v>
      </c>
      <c r="P46" s="932" t="s">
        <v>3891</v>
      </c>
      <c r="Q46" s="919">
        <f t="shared" si="0"/>
        <v>-1</v>
      </c>
      <c r="R46" s="980">
        <f t="shared" si="0"/>
        <v>-2.02</v>
      </c>
      <c r="S46" s="919">
        <f t="shared" si="1"/>
        <v>0</v>
      </c>
      <c r="T46" s="980">
        <f t="shared" si="2"/>
        <v>0</v>
      </c>
      <c r="U46" s="987" t="s">
        <v>577</v>
      </c>
      <c r="V46" s="928" t="s">
        <v>577</v>
      </c>
      <c r="W46" s="928" t="s">
        <v>577</v>
      </c>
      <c r="X46" s="985" t="s">
        <v>577</v>
      </c>
      <c r="Y46" s="983"/>
    </row>
    <row r="47" spans="1:25" ht="14.4" customHeight="1" x14ac:dyDescent="0.3">
      <c r="A47" s="947" t="s">
        <v>3892</v>
      </c>
      <c r="B47" s="928"/>
      <c r="C47" s="929"/>
      <c r="D47" s="930"/>
      <c r="E47" s="931"/>
      <c r="F47" s="911"/>
      <c r="G47" s="912"/>
      <c r="H47" s="913">
        <v>1</v>
      </c>
      <c r="I47" s="914">
        <v>0.6</v>
      </c>
      <c r="J47" s="915">
        <v>6</v>
      </c>
      <c r="K47" s="916">
        <v>0.6</v>
      </c>
      <c r="L47" s="917">
        <v>2</v>
      </c>
      <c r="M47" s="917">
        <v>18</v>
      </c>
      <c r="N47" s="918">
        <v>6</v>
      </c>
      <c r="O47" s="917" t="s">
        <v>3809</v>
      </c>
      <c r="P47" s="932" t="s">
        <v>3893</v>
      </c>
      <c r="Q47" s="919">
        <f t="shared" si="0"/>
        <v>1</v>
      </c>
      <c r="R47" s="980">
        <f t="shared" si="0"/>
        <v>0.6</v>
      </c>
      <c r="S47" s="919">
        <f t="shared" si="1"/>
        <v>1</v>
      </c>
      <c r="T47" s="980">
        <f t="shared" si="2"/>
        <v>0.6</v>
      </c>
      <c r="U47" s="987">
        <v>6</v>
      </c>
      <c r="V47" s="928">
        <v>6</v>
      </c>
      <c r="W47" s="928">
        <v>0</v>
      </c>
      <c r="X47" s="985">
        <v>1</v>
      </c>
      <c r="Y47" s="983"/>
    </row>
    <row r="48" spans="1:25" ht="14.4" customHeight="1" x14ac:dyDescent="0.3">
      <c r="A48" s="947" t="s">
        <v>3894</v>
      </c>
      <c r="B48" s="928">
        <v>1</v>
      </c>
      <c r="C48" s="929">
        <v>1.28</v>
      </c>
      <c r="D48" s="930">
        <v>4</v>
      </c>
      <c r="E48" s="913">
        <v>2</v>
      </c>
      <c r="F48" s="914">
        <v>3.61</v>
      </c>
      <c r="G48" s="915">
        <v>5.5</v>
      </c>
      <c r="H48" s="917">
        <v>1</v>
      </c>
      <c r="I48" s="911">
        <v>3.54</v>
      </c>
      <c r="J48" s="927">
        <v>15</v>
      </c>
      <c r="K48" s="916">
        <v>1.28</v>
      </c>
      <c r="L48" s="917">
        <v>3</v>
      </c>
      <c r="M48" s="917">
        <v>24</v>
      </c>
      <c r="N48" s="918">
        <v>8</v>
      </c>
      <c r="O48" s="917" t="s">
        <v>3809</v>
      </c>
      <c r="P48" s="932" t="s">
        <v>3895</v>
      </c>
      <c r="Q48" s="919">
        <f t="shared" si="0"/>
        <v>0</v>
      </c>
      <c r="R48" s="980">
        <f t="shared" si="0"/>
        <v>2.2599999999999998</v>
      </c>
      <c r="S48" s="919">
        <f t="shared" si="1"/>
        <v>-1</v>
      </c>
      <c r="T48" s="980">
        <f t="shared" si="2"/>
        <v>-6.999999999999984E-2</v>
      </c>
      <c r="U48" s="987">
        <v>8</v>
      </c>
      <c r="V48" s="928">
        <v>15</v>
      </c>
      <c r="W48" s="928">
        <v>7</v>
      </c>
      <c r="X48" s="985">
        <v>1.875</v>
      </c>
      <c r="Y48" s="983">
        <v>7</v>
      </c>
    </row>
    <row r="49" spans="1:25" ht="14.4" customHeight="1" thickBot="1" x14ac:dyDescent="0.35">
      <c r="A49" s="964" t="s">
        <v>3896</v>
      </c>
      <c r="B49" s="965"/>
      <c r="C49" s="966"/>
      <c r="D49" s="967"/>
      <c r="E49" s="968"/>
      <c r="F49" s="969"/>
      <c r="G49" s="970"/>
      <c r="H49" s="971">
        <v>1</v>
      </c>
      <c r="I49" s="972">
        <v>0.64</v>
      </c>
      <c r="J49" s="973">
        <v>3</v>
      </c>
      <c r="K49" s="974">
        <v>0.64</v>
      </c>
      <c r="L49" s="975">
        <v>2</v>
      </c>
      <c r="M49" s="975">
        <v>21</v>
      </c>
      <c r="N49" s="976">
        <v>7</v>
      </c>
      <c r="O49" s="975" t="s">
        <v>3809</v>
      </c>
      <c r="P49" s="977" t="s">
        <v>3897</v>
      </c>
      <c r="Q49" s="978">
        <f t="shared" si="0"/>
        <v>1</v>
      </c>
      <c r="R49" s="982">
        <f t="shared" si="0"/>
        <v>0.64</v>
      </c>
      <c r="S49" s="978">
        <f t="shared" si="1"/>
        <v>1</v>
      </c>
      <c r="T49" s="982">
        <f t="shared" si="2"/>
        <v>0.64</v>
      </c>
      <c r="U49" s="992">
        <v>7</v>
      </c>
      <c r="V49" s="965">
        <v>3</v>
      </c>
      <c r="W49" s="965">
        <v>-4</v>
      </c>
      <c r="X49" s="993">
        <v>0.42857142857142855</v>
      </c>
      <c r="Y49" s="994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0:Q1048576">
    <cfRule type="cellIs" dxfId="14" priority="11" stopIfTrue="1" operator="lessThan">
      <formula>0</formula>
    </cfRule>
  </conditionalFormatting>
  <conditionalFormatting sqref="W50:W1048576">
    <cfRule type="cellIs" dxfId="13" priority="10" stopIfTrue="1" operator="greaterThan">
      <formula>0</formula>
    </cfRule>
  </conditionalFormatting>
  <conditionalFormatting sqref="X50:X1048576">
    <cfRule type="cellIs" dxfId="12" priority="9" stopIfTrue="1" operator="greaterThan">
      <formula>1</formula>
    </cfRule>
  </conditionalFormatting>
  <conditionalFormatting sqref="X50:X1048576">
    <cfRule type="cellIs" dxfId="11" priority="6" stopIfTrue="1" operator="greaterThan">
      <formula>1</formula>
    </cfRule>
  </conditionalFormatting>
  <conditionalFormatting sqref="W50:W1048576">
    <cfRule type="cellIs" dxfId="10" priority="7" stopIfTrue="1" operator="greaterThan">
      <formula>0</formula>
    </cfRule>
  </conditionalFormatting>
  <conditionalFormatting sqref="Q50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49">
    <cfRule type="cellIs" dxfId="7" priority="4" stopIfTrue="1" operator="lessThan">
      <formula>0</formula>
    </cfRule>
  </conditionalFormatting>
  <conditionalFormatting sqref="X5:X49">
    <cfRule type="cellIs" dxfId="6" priority="2" stopIfTrue="1" operator="greaterThan">
      <formula>1</formula>
    </cfRule>
  </conditionalFormatting>
  <conditionalFormatting sqref="W5:W49">
    <cfRule type="cellIs" dxfId="5" priority="3" stopIfTrue="1" operator="greaterThan">
      <formula>0</formula>
    </cfRule>
  </conditionalFormatting>
  <conditionalFormatting sqref="S5:S49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1489.1622500000001</v>
      </c>
      <c r="C5" s="33">
        <v>1645.4564300000004</v>
      </c>
      <c r="D5" s="12"/>
      <c r="E5" s="226">
        <v>2383.2019700000005</v>
      </c>
      <c r="F5" s="32">
        <v>1802.5000503540039</v>
      </c>
      <c r="G5" s="225">
        <f>E5-F5</f>
        <v>580.70191964599667</v>
      </c>
      <c r="H5" s="231">
        <f>IF(F5&lt;0.00000001,"",E5/F5)</f>
        <v>1.3221647175721016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6179.8172400000021</v>
      </c>
      <c r="C6" s="35">
        <v>6323.9922699999979</v>
      </c>
      <c r="D6" s="12"/>
      <c r="E6" s="227">
        <v>8592.1315699999996</v>
      </c>
      <c r="F6" s="34">
        <v>6245.3333098754883</v>
      </c>
      <c r="G6" s="228">
        <f>E6-F6</f>
        <v>2346.7982601245112</v>
      </c>
      <c r="H6" s="232">
        <f>IF(F6&lt;0.00000001,"",E6/F6)</f>
        <v>1.3757682966918059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12726.59431</v>
      </c>
      <c r="C7" s="35">
        <v>13988.132680000001</v>
      </c>
      <c r="D7" s="12"/>
      <c r="E7" s="227">
        <v>15890.678670000001</v>
      </c>
      <c r="F7" s="34">
        <v>16262.021889526368</v>
      </c>
      <c r="G7" s="228">
        <f>E7-F7</f>
        <v>-371.34321952636674</v>
      </c>
      <c r="H7" s="232">
        <f>IF(F7&lt;0.00000001,"",E7/F7)</f>
        <v>0.9771650030943857</v>
      </c>
    </row>
    <row r="8" spans="1:10" ht="14.4" customHeight="1" thickBot="1" x14ac:dyDescent="0.35">
      <c r="A8" s="1" t="s">
        <v>96</v>
      </c>
      <c r="B8" s="15">
        <v>5216.7501099999972</v>
      </c>
      <c r="C8" s="37">
        <v>5239.8003300000064</v>
      </c>
      <c r="D8" s="12"/>
      <c r="E8" s="229">
        <v>5709.9052000000047</v>
      </c>
      <c r="F8" s="36">
        <v>5185.2707494511596</v>
      </c>
      <c r="G8" s="230">
        <f>E8-F8</f>
        <v>524.63445054884505</v>
      </c>
      <c r="H8" s="233">
        <f>IF(F8&lt;0.00000001,"",E8/F8)</f>
        <v>1.1011778315730911</v>
      </c>
    </row>
    <row r="9" spans="1:10" ht="14.4" customHeight="1" thickBot="1" x14ac:dyDescent="0.35">
      <c r="A9" s="2" t="s">
        <v>97</v>
      </c>
      <c r="B9" s="3">
        <v>25612.323909999999</v>
      </c>
      <c r="C9" s="39">
        <v>27197.381710000005</v>
      </c>
      <c r="D9" s="12"/>
      <c r="E9" s="3">
        <v>32575.917410000005</v>
      </c>
      <c r="F9" s="38">
        <v>29495.125999207019</v>
      </c>
      <c r="G9" s="38">
        <f>E9-F9</f>
        <v>3080.7914107929864</v>
      </c>
      <c r="H9" s="234">
        <f>IF(F9&lt;0.00000001,"",E9/F9)</f>
        <v>1.1044508645555817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229.59898000000001</v>
      </c>
      <c r="C11" s="33">
        <f>IF(ISERROR(VLOOKUP("Celkem:",'ZV Vykáz.-A'!A:H,5,0)),0,VLOOKUP("Celkem:",'ZV Vykáz.-A'!A:H,5,0)/1000)</f>
        <v>296.33231999999992</v>
      </c>
      <c r="D11" s="12"/>
      <c r="E11" s="226">
        <f>IF(ISERROR(VLOOKUP("Celkem:",'ZV Vykáz.-A'!A:H,8,0)),0,VLOOKUP("Celkem:",'ZV Vykáz.-A'!A:H,8,0)/1000)</f>
        <v>275.25661999999994</v>
      </c>
      <c r="F11" s="32">
        <f>C11</f>
        <v>296.33231999999992</v>
      </c>
      <c r="G11" s="225">
        <f>E11-F11</f>
        <v>-21.075699999999983</v>
      </c>
      <c r="H11" s="231">
        <f>IF(F11&lt;0.00000001,"",E11/F11)</f>
        <v>0.92887815949336883</v>
      </c>
      <c r="I11" s="225">
        <f>E11-B11</f>
        <v>45.65763999999993</v>
      </c>
      <c r="J11" s="231">
        <f>IF(B11&lt;0.00000001,"",E11/B11)</f>
        <v>1.1988582005024584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25896.539999999997</v>
      </c>
      <c r="C12" s="37">
        <f>IF(ISERROR(VLOOKUP("Celkem",CaseMix!A:D,3,0)),0,VLOOKUP("Celkem",CaseMix!A:D,3,0)*30)</f>
        <v>27010.350000000006</v>
      </c>
      <c r="D12" s="12"/>
      <c r="E12" s="229">
        <f>IF(ISERROR(VLOOKUP("Celkem",CaseMix!A:D,4,0)),0,VLOOKUP("Celkem",CaseMix!A:D,4,0)*30)</f>
        <v>28577.550000000003</v>
      </c>
      <c r="F12" s="36">
        <f>C12</f>
        <v>27010.350000000006</v>
      </c>
      <c r="G12" s="230">
        <f>E12-F12</f>
        <v>1567.1999999999971</v>
      </c>
      <c r="H12" s="233">
        <f>IF(F12&lt;0.00000001,"",E12/F12)</f>
        <v>1.0580222026001143</v>
      </c>
      <c r="I12" s="230">
        <f>E12-B12</f>
        <v>2681.0100000000057</v>
      </c>
      <c r="J12" s="233">
        <f>IF(B12&lt;0.00000001,"",E12/B12)</f>
        <v>1.103527729959292</v>
      </c>
    </row>
    <row r="13" spans="1:10" ht="14.4" customHeight="1" thickBot="1" x14ac:dyDescent="0.35">
      <c r="A13" s="4" t="s">
        <v>100</v>
      </c>
      <c r="B13" s="9">
        <f>SUM(B11:B12)</f>
        <v>26126.138979999996</v>
      </c>
      <c r="C13" s="41">
        <f>SUM(C11:C12)</f>
        <v>27306.682320000007</v>
      </c>
      <c r="D13" s="12"/>
      <c r="E13" s="9">
        <f>SUM(E11:E12)</f>
        <v>28852.806620000003</v>
      </c>
      <c r="F13" s="40">
        <f>SUM(F11:F12)</f>
        <v>27306.682320000007</v>
      </c>
      <c r="G13" s="40">
        <f>E13-F13</f>
        <v>1546.1242999999959</v>
      </c>
      <c r="H13" s="235">
        <f>IF(F13&lt;0.00000001,"",E13/F13)</f>
        <v>1.0566207304820616</v>
      </c>
      <c r="I13" s="40">
        <f>SUM(I11:I12)</f>
        <v>2726.6676400000056</v>
      </c>
      <c r="J13" s="235">
        <f>IF(B13&lt;0.00000001,"",E13/B13)</f>
        <v>1.1043655031494441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1.0200612436343344</v>
      </c>
      <c r="C15" s="43">
        <f>IF(C9=0,"",C13/C9)</f>
        <v>1.0040187916309538</v>
      </c>
      <c r="D15" s="12"/>
      <c r="E15" s="10">
        <f>IF(E9=0,"",E13/E9)</f>
        <v>0.88570971791397346</v>
      </c>
      <c r="F15" s="42">
        <f>IF(F9=0,"",F13/F9)</f>
        <v>0.92580320968061469</v>
      </c>
      <c r="G15" s="42">
        <f>IF(ISERROR(F15-E15),"",E15-F15)</f>
        <v>-4.0093491766641232E-2</v>
      </c>
      <c r="H15" s="236">
        <f>IF(ISERROR(F15-E15),"",IF(F15&lt;0.00000001,"",E15/F15))</f>
        <v>0.95669328930013886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307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1177709</v>
      </c>
      <c r="C3" s="344">
        <f t="shared" ref="C3:L3" si="0">SUBTOTAL(9,C6:C1048576)</f>
        <v>7</v>
      </c>
      <c r="D3" s="344">
        <f t="shared" si="0"/>
        <v>1263950</v>
      </c>
      <c r="E3" s="344">
        <f t="shared" si="0"/>
        <v>10.868449255509372</v>
      </c>
      <c r="F3" s="344">
        <f t="shared" si="0"/>
        <v>1429031</v>
      </c>
      <c r="G3" s="347">
        <f>IF(D3&lt;&gt;0,F3/D3,"")</f>
        <v>1.130607223387001</v>
      </c>
      <c r="H3" s="343">
        <f t="shared" si="0"/>
        <v>7832</v>
      </c>
      <c r="I3" s="344">
        <f t="shared" si="0"/>
        <v>2</v>
      </c>
      <c r="J3" s="344">
        <f t="shared" si="0"/>
        <v>40815.18</v>
      </c>
      <c r="K3" s="344">
        <f t="shared" si="0"/>
        <v>10.646042381756576</v>
      </c>
      <c r="L3" s="344">
        <f t="shared" si="0"/>
        <v>1689.1799999999998</v>
      </c>
      <c r="M3" s="345">
        <f>IF(J3&lt;&gt;0,L3/J3,"")</f>
        <v>4.1386072534777496E-2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5"/>
      <c r="B5" s="996">
        <v>2015</v>
      </c>
      <c r="C5" s="997"/>
      <c r="D5" s="997">
        <v>2018</v>
      </c>
      <c r="E5" s="997"/>
      <c r="F5" s="997">
        <v>2019</v>
      </c>
      <c r="G5" s="905" t="s">
        <v>2</v>
      </c>
      <c r="H5" s="996">
        <v>2015</v>
      </c>
      <c r="I5" s="997"/>
      <c r="J5" s="997">
        <v>2018</v>
      </c>
      <c r="K5" s="997"/>
      <c r="L5" s="997">
        <v>2019</v>
      </c>
      <c r="M5" s="905" t="s">
        <v>2</v>
      </c>
    </row>
    <row r="6" spans="1:13" ht="14.4" customHeight="1" x14ac:dyDescent="0.3">
      <c r="A6" s="856" t="s">
        <v>3899</v>
      </c>
      <c r="B6" s="887">
        <v>4508</v>
      </c>
      <c r="C6" s="825">
        <v>1</v>
      </c>
      <c r="D6" s="887">
        <v>19021</v>
      </c>
      <c r="E6" s="825">
        <v>4.2193877551020407</v>
      </c>
      <c r="F6" s="887"/>
      <c r="G6" s="830"/>
      <c r="H6" s="887">
        <v>3226.9</v>
      </c>
      <c r="I6" s="825">
        <v>1</v>
      </c>
      <c r="J6" s="887">
        <v>19224.919999999998</v>
      </c>
      <c r="K6" s="825">
        <v>5.9577055378226778</v>
      </c>
      <c r="L6" s="887"/>
      <c r="M6" s="231"/>
    </row>
    <row r="7" spans="1:13" ht="14.4" customHeight="1" x14ac:dyDescent="0.3">
      <c r="A7" s="857" t="s">
        <v>3259</v>
      </c>
      <c r="B7" s="889">
        <v>76881</v>
      </c>
      <c r="C7" s="832">
        <v>1</v>
      </c>
      <c r="D7" s="889">
        <v>91135</v>
      </c>
      <c r="E7" s="832">
        <v>1.1854034156683706</v>
      </c>
      <c r="F7" s="889">
        <v>141420</v>
      </c>
      <c r="G7" s="837">
        <v>1.8394661880048386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3900</v>
      </c>
      <c r="B8" s="889">
        <v>741165</v>
      </c>
      <c r="C8" s="832">
        <v>1</v>
      </c>
      <c r="D8" s="889">
        <v>744999</v>
      </c>
      <c r="E8" s="832">
        <v>1.0051729372002185</v>
      </c>
      <c r="F8" s="889">
        <v>818737</v>
      </c>
      <c r="G8" s="837">
        <v>1.1046622546936242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3901</v>
      </c>
      <c r="B9" s="889">
        <v>134395</v>
      </c>
      <c r="C9" s="832">
        <v>1</v>
      </c>
      <c r="D9" s="889">
        <v>172195</v>
      </c>
      <c r="E9" s="832">
        <v>1.2812604635589122</v>
      </c>
      <c r="F9" s="889">
        <v>157912</v>
      </c>
      <c r="G9" s="837">
        <v>1.174984188399866</v>
      </c>
      <c r="H9" s="889">
        <v>4605.1000000000004</v>
      </c>
      <c r="I9" s="832">
        <v>1</v>
      </c>
      <c r="J9" s="889">
        <v>21590.260000000002</v>
      </c>
      <c r="K9" s="832">
        <v>4.6883368439338993</v>
      </c>
      <c r="L9" s="889">
        <v>1689.1799999999998</v>
      </c>
      <c r="M9" s="838">
        <v>0.36680636685413992</v>
      </c>
    </row>
    <row r="10" spans="1:13" ht="14.4" customHeight="1" x14ac:dyDescent="0.3">
      <c r="A10" s="857" t="s">
        <v>3902</v>
      </c>
      <c r="B10" s="889">
        <v>128258</v>
      </c>
      <c r="C10" s="832">
        <v>1</v>
      </c>
      <c r="D10" s="889">
        <v>149697</v>
      </c>
      <c r="E10" s="832">
        <v>1.1671552651686445</v>
      </c>
      <c r="F10" s="889">
        <v>193603</v>
      </c>
      <c r="G10" s="837">
        <v>1.5094808900809307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3903</v>
      </c>
      <c r="B11" s="889">
        <v>19928</v>
      </c>
      <c r="C11" s="832">
        <v>1</v>
      </c>
      <c r="D11" s="889">
        <v>22324</v>
      </c>
      <c r="E11" s="832">
        <v>1.1202328382175832</v>
      </c>
      <c r="F11" s="889">
        <v>21049</v>
      </c>
      <c r="G11" s="837">
        <v>1.056252509032517</v>
      </c>
      <c r="H11" s="889"/>
      <c r="I11" s="832"/>
      <c r="J11" s="889"/>
      <c r="K11" s="832"/>
      <c r="L11" s="889"/>
      <c r="M11" s="838"/>
    </row>
    <row r="12" spans="1:13" ht="14.4" customHeight="1" thickBot="1" x14ac:dyDescent="0.35">
      <c r="A12" s="893" t="s">
        <v>3904</v>
      </c>
      <c r="B12" s="891">
        <v>72574</v>
      </c>
      <c r="C12" s="840">
        <v>1</v>
      </c>
      <c r="D12" s="891">
        <v>64579</v>
      </c>
      <c r="E12" s="840">
        <v>0.88983658059360105</v>
      </c>
      <c r="F12" s="891">
        <v>96310</v>
      </c>
      <c r="G12" s="845">
        <v>1.3270592774271779</v>
      </c>
      <c r="H12" s="891"/>
      <c r="I12" s="840"/>
      <c r="J12" s="891"/>
      <c r="K12" s="840"/>
      <c r="L12" s="891"/>
      <c r="M12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19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4289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19895.240000000002</v>
      </c>
      <c r="G3" s="211">
        <f t="shared" si="0"/>
        <v>1185541</v>
      </c>
      <c r="H3" s="212"/>
      <c r="I3" s="212"/>
      <c r="J3" s="207">
        <f t="shared" si="0"/>
        <v>20577.730000000003</v>
      </c>
      <c r="K3" s="211">
        <f t="shared" si="0"/>
        <v>1304765.18</v>
      </c>
      <c r="L3" s="212"/>
      <c r="M3" s="212"/>
      <c r="N3" s="207">
        <f t="shared" si="0"/>
        <v>21340.39</v>
      </c>
      <c r="O3" s="211">
        <f t="shared" si="0"/>
        <v>1430720.1800000002</v>
      </c>
      <c r="P3" s="177">
        <f>IF(K3=0,"",O3/K3)</f>
        <v>1.0965346116915844</v>
      </c>
      <c r="Q3" s="209">
        <f>IF(N3=0,"",O3/N3)</f>
        <v>67.042831925752068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3905</v>
      </c>
      <c r="B6" s="825" t="s">
        <v>3906</v>
      </c>
      <c r="C6" s="825" t="s">
        <v>3382</v>
      </c>
      <c r="D6" s="825" t="s">
        <v>3907</v>
      </c>
      <c r="E6" s="825" t="s">
        <v>3908</v>
      </c>
      <c r="F6" s="225">
        <v>610</v>
      </c>
      <c r="G6" s="225">
        <v>3226.9</v>
      </c>
      <c r="H6" s="225">
        <v>1</v>
      </c>
      <c r="I6" s="225">
        <v>5.29</v>
      </c>
      <c r="J6" s="225">
        <v>1272</v>
      </c>
      <c r="K6" s="225">
        <v>6779.76</v>
      </c>
      <c r="L6" s="225">
        <v>2.1010133564721558</v>
      </c>
      <c r="M6" s="225">
        <v>5.33</v>
      </c>
      <c r="N6" s="225"/>
      <c r="O6" s="225"/>
      <c r="P6" s="830"/>
      <c r="Q6" s="848"/>
    </row>
    <row r="7" spans="1:17" ht="14.4" customHeight="1" x14ac:dyDescent="0.3">
      <c r="A7" s="831" t="s">
        <v>3905</v>
      </c>
      <c r="B7" s="832" t="s">
        <v>3906</v>
      </c>
      <c r="C7" s="832" t="s">
        <v>3382</v>
      </c>
      <c r="D7" s="832" t="s">
        <v>3909</v>
      </c>
      <c r="E7" s="832" t="s">
        <v>3910</v>
      </c>
      <c r="F7" s="849"/>
      <c r="G7" s="849"/>
      <c r="H7" s="849"/>
      <c r="I7" s="849"/>
      <c r="J7" s="849">
        <v>364</v>
      </c>
      <c r="K7" s="849">
        <v>12445.16</v>
      </c>
      <c r="L7" s="849"/>
      <c r="M7" s="849">
        <v>34.19</v>
      </c>
      <c r="N7" s="849"/>
      <c r="O7" s="849"/>
      <c r="P7" s="837"/>
      <c r="Q7" s="850"/>
    </row>
    <row r="8" spans="1:17" ht="14.4" customHeight="1" x14ac:dyDescent="0.3">
      <c r="A8" s="831" t="s">
        <v>3905</v>
      </c>
      <c r="B8" s="832" t="s">
        <v>3906</v>
      </c>
      <c r="C8" s="832" t="s">
        <v>3181</v>
      </c>
      <c r="D8" s="832" t="s">
        <v>3911</v>
      </c>
      <c r="E8" s="832" t="s">
        <v>3912</v>
      </c>
      <c r="F8" s="849">
        <v>2</v>
      </c>
      <c r="G8" s="849">
        <v>3650</v>
      </c>
      <c r="H8" s="849">
        <v>1</v>
      </c>
      <c r="I8" s="849">
        <v>1825</v>
      </c>
      <c r="J8" s="849">
        <v>2</v>
      </c>
      <c r="K8" s="849">
        <v>3652</v>
      </c>
      <c r="L8" s="849">
        <v>1.0005479452054795</v>
      </c>
      <c r="M8" s="849">
        <v>1826</v>
      </c>
      <c r="N8" s="849"/>
      <c r="O8" s="849"/>
      <c r="P8" s="837"/>
      <c r="Q8" s="850"/>
    </row>
    <row r="9" spans="1:17" ht="14.4" customHeight="1" x14ac:dyDescent="0.3">
      <c r="A9" s="831" t="s">
        <v>3905</v>
      </c>
      <c r="B9" s="832" t="s">
        <v>3906</v>
      </c>
      <c r="C9" s="832" t="s">
        <v>3181</v>
      </c>
      <c r="D9" s="832" t="s">
        <v>3913</v>
      </c>
      <c r="E9" s="832" t="s">
        <v>3914</v>
      </c>
      <c r="F9" s="849">
        <v>2</v>
      </c>
      <c r="G9" s="849">
        <v>858</v>
      </c>
      <c r="H9" s="849">
        <v>1</v>
      </c>
      <c r="I9" s="849">
        <v>429</v>
      </c>
      <c r="J9" s="849">
        <v>2</v>
      </c>
      <c r="K9" s="849">
        <v>860</v>
      </c>
      <c r="L9" s="849">
        <v>1.0023310023310024</v>
      </c>
      <c r="M9" s="849">
        <v>430</v>
      </c>
      <c r="N9" s="849"/>
      <c r="O9" s="849"/>
      <c r="P9" s="837"/>
      <c r="Q9" s="850"/>
    </row>
    <row r="10" spans="1:17" ht="14.4" customHeight="1" x14ac:dyDescent="0.3">
      <c r="A10" s="831" t="s">
        <v>3905</v>
      </c>
      <c r="B10" s="832" t="s">
        <v>3906</v>
      </c>
      <c r="C10" s="832" t="s">
        <v>3181</v>
      </c>
      <c r="D10" s="832" t="s">
        <v>3915</v>
      </c>
      <c r="E10" s="832" t="s">
        <v>3916</v>
      </c>
      <c r="F10" s="849"/>
      <c r="G10" s="849"/>
      <c r="H10" s="849"/>
      <c r="I10" s="849"/>
      <c r="J10" s="849">
        <v>1</v>
      </c>
      <c r="K10" s="849">
        <v>14509</v>
      </c>
      <c r="L10" s="849"/>
      <c r="M10" s="849">
        <v>14509</v>
      </c>
      <c r="N10" s="849"/>
      <c r="O10" s="849"/>
      <c r="P10" s="837"/>
      <c r="Q10" s="850"/>
    </row>
    <row r="11" spans="1:17" ht="14.4" customHeight="1" x14ac:dyDescent="0.3">
      <c r="A11" s="831" t="s">
        <v>3280</v>
      </c>
      <c r="B11" s="832" t="s">
        <v>3917</v>
      </c>
      <c r="C11" s="832" t="s">
        <v>3181</v>
      </c>
      <c r="D11" s="832" t="s">
        <v>3918</v>
      </c>
      <c r="E11" s="832" t="s">
        <v>3919</v>
      </c>
      <c r="F11" s="849"/>
      <c r="G11" s="849"/>
      <c r="H11" s="849"/>
      <c r="I11" s="849"/>
      <c r="J11" s="849"/>
      <c r="K11" s="849"/>
      <c r="L11" s="849"/>
      <c r="M11" s="849"/>
      <c r="N11" s="849">
        <v>10</v>
      </c>
      <c r="O11" s="849">
        <v>2230</v>
      </c>
      <c r="P11" s="837"/>
      <c r="Q11" s="850">
        <v>223</v>
      </c>
    </row>
    <row r="12" spans="1:17" ht="14.4" customHeight="1" x14ac:dyDescent="0.3">
      <c r="A12" s="831" t="s">
        <v>3280</v>
      </c>
      <c r="B12" s="832" t="s">
        <v>3917</v>
      </c>
      <c r="C12" s="832" t="s">
        <v>3181</v>
      </c>
      <c r="D12" s="832" t="s">
        <v>3920</v>
      </c>
      <c r="E12" s="832" t="s">
        <v>3921</v>
      </c>
      <c r="F12" s="849"/>
      <c r="G12" s="849"/>
      <c r="H12" s="849"/>
      <c r="I12" s="849"/>
      <c r="J12" s="849"/>
      <c r="K12" s="849"/>
      <c r="L12" s="849"/>
      <c r="M12" s="849"/>
      <c r="N12" s="849">
        <v>10</v>
      </c>
      <c r="O12" s="849">
        <v>5130</v>
      </c>
      <c r="P12" s="837"/>
      <c r="Q12" s="850">
        <v>513</v>
      </c>
    </row>
    <row r="13" spans="1:17" ht="14.4" customHeight="1" x14ac:dyDescent="0.3">
      <c r="A13" s="831" t="s">
        <v>3280</v>
      </c>
      <c r="B13" s="832" t="s">
        <v>3917</v>
      </c>
      <c r="C13" s="832" t="s">
        <v>3181</v>
      </c>
      <c r="D13" s="832" t="s">
        <v>3922</v>
      </c>
      <c r="E13" s="832" t="s">
        <v>3923</v>
      </c>
      <c r="F13" s="849">
        <v>7</v>
      </c>
      <c r="G13" s="849">
        <v>2478</v>
      </c>
      <c r="H13" s="849">
        <v>1</v>
      </c>
      <c r="I13" s="849">
        <v>354</v>
      </c>
      <c r="J13" s="849">
        <v>12</v>
      </c>
      <c r="K13" s="849">
        <v>4248</v>
      </c>
      <c r="L13" s="849">
        <v>1.7142857142857142</v>
      </c>
      <c r="M13" s="849">
        <v>354</v>
      </c>
      <c r="N13" s="849">
        <v>11</v>
      </c>
      <c r="O13" s="849">
        <v>3905</v>
      </c>
      <c r="P13" s="837">
        <v>1.575867635189669</v>
      </c>
      <c r="Q13" s="850">
        <v>355</v>
      </c>
    </row>
    <row r="14" spans="1:17" ht="14.4" customHeight="1" x14ac:dyDescent="0.3">
      <c r="A14" s="831" t="s">
        <v>3280</v>
      </c>
      <c r="B14" s="832" t="s">
        <v>3917</v>
      </c>
      <c r="C14" s="832" t="s">
        <v>3181</v>
      </c>
      <c r="D14" s="832" t="s">
        <v>3924</v>
      </c>
      <c r="E14" s="832" t="s">
        <v>3925</v>
      </c>
      <c r="F14" s="849">
        <v>12</v>
      </c>
      <c r="G14" s="849">
        <v>780</v>
      </c>
      <c r="H14" s="849">
        <v>1</v>
      </c>
      <c r="I14" s="849">
        <v>65</v>
      </c>
      <c r="J14" s="849">
        <v>11</v>
      </c>
      <c r="K14" s="849">
        <v>715</v>
      </c>
      <c r="L14" s="849">
        <v>0.91666666666666663</v>
      </c>
      <c r="M14" s="849">
        <v>65</v>
      </c>
      <c r="N14" s="849">
        <v>10</v>
      </c>
      <c r="O14" s="849">
        <v>650</v>
      </c>
      <c r="P14" s="837">
        <v>0.83333333333333337</v>
      </c>
      <c r="Q14" s="850">
        <v>65</v>
      </c>
    </row>
    <row r="15" spans="1:17" ht="14.4" customHeight="1" x14ac:dyDescent="0.3">
      <c r="A15" s="831" t="s">
        <v>3280</v>
      </c>
      <c r="B15" s="832" t="s">
        <v>3917</v>
      </c>
      <c r="C15" s="832" t="s">
        <v>3181</v>
      </c>
      <c r="D15" s="832" t="s">
        <v>3926</v>
      </c>
      <c r="E15" s="832" t="s">
        <v>3927</v>
      </c>
      <c r="F15" s="849"/>
      <c r="G15" s="849"/>
      <c r="H15" s="849"/>
      <c r="I15" s="849"/>
      <c r="J15" s="849"/>
      <c r="K15" s="849"/>
      <c r="L15" s="849"/>
      <c r="M15" s="849"/>
      <c r="N15" s="849">
        <v>1</v>
      </c>
      <c r="O15" s="849">
        <v>594</v>
      </c>
      <c r="P15" s="837"/>
      <c r="Q15" s="850">
        <v>594</v>
      </c>
    </row>
    <row r="16" spans="1:17" ht="14.4" customHeight="1" x14ac:dyDescent="0.3">
      <c r="A16" s="831" t="s">
        <v>3280</v>
      </c>
      <c r="B16" s="832" t="s">
        <v>3917</v>
      </c>
      <c r="C16" s="832" t="s">
        <v>3181</v>
      </c>
      <c r="D16" s="832" t="s">
        <v>3928</v>
      </c>
      <c r="E16" s="832" t="s">
        <v>3929</v>
      </c>
      <c r="F16" s="849"/>
      <c r="G16" s="849"/>
      <c r="H16" s="849"/>
      <c r="I16" s="849"/>
      <c r="J16" s="849"/>
      <c r="K16" s="849"/>
      <c r="L16" s="849"/>
      <c r="M16" s="849"/>
      <c r="N16" s="849">
        <v>1</v>
      </c>
      <c r="O16" s="849">
        <v>618</v>
      </c>
      <c r="P16" s="837"/>
      <c r="Q16" s="850">
        <v>618</v>
      </c>
    </row>
    <row r="17" spans="1:17" ht="14.4" customHeight="1" x14ac:dyDescent="0.3">
      <c r="A17" s="831" t="s">
        <v>3280</v>
      </c>
      <c r="B17" s="832" t="s">
        <v>3917</v>
      </c>
      <c r="C17" s="832" t="s">
        <v>3181</v>
      </c>
      <c r="D17" s="832" t="s">
        <v>3930</v>
      </c>
      <c r="E17" s="832" t="s">
        <v>3931</v>
      </c>
      <c r="F17" s="849">
        <v>3</v>
      </c>
      <c r="G17" s="849">
        <v>459</v>
      </c>
      <c r="H17" s="849">
        <v>1</v>
      </c>
      <c r="I17" s="849">
        <v>153</v>
      </c>
      <c r="J17" s="849">
        <v>32</v>
      </c>
      <c r="K17" s="849">
        <v>4896</v>
      </c>
      <c r="L17" s="849">
        <v>10.666666666666666</v>
      </c>
      <c r="M17" s="849">
        <v>153</v>
      </c>
      <c r="N17" s="849">
        <v>24</v>
      </c>
      <c r="O17" s="849">
        <v>3696</v>
      </c>
      <c r="P17" s="837">
        <v>8.0522875816993462</v>
      </c>
      <c r="Q17" s="850">
        <v>154</v>
      </c>
    </row>
    <row r="18" spans="1:17" ht="14.4" customHeight="1" x14ac:dyDescent="0.3">
      <c r="A18" s="831" t="s">
        <v>3280</v>
      </c>
      <c r="B18" s="832" t="s">
        <v>3917</v>
      </c>
      <c r="C18" s="832" t="s">
        <v>3181</v>
      </c>
      <c r="D18" s="832" t="s">
        <v>3932</v>
      </c>
      <c r="E18" s="832" t="s">
        <v>3933</v>
      </c>
      <c r="F18" s="849">
        <v>7</v>
      </c>
      <c r="G18" s="849">
        <v>168</v>
      </c>
      <c r="H18" s="849">
        <v>1</v>
      </c>
      <c r="I18" s="849">
        <v>24</v>
      </c>
      <c r="J18" s="849">
        <v>5</v>
      </c>
      <c r="K18" s="849">
        <v>120</v>
      </c>
      <c r="L18" s="849">
        <v>0.7142857142857143</v>
      </c>
      <c r="M18" s="849">
        <v>24</v>
      </c>
      <c r="N18" s="849">
        <v>9</v>
      </c>
      <c r="O18" s="849">
        <v>234</v>
      </c>
      <c r="P18" s="837">
        <v>1.3928571428571428</v>
      </c>
      <c r="Q18" s="850">
        <v>26</v>
      </c>
    </row>
    <row r="19" spans="1:17" ht="14.4" customHeight="1" x14ac:dyDescent="0.3">
      <c r="A19" s="831" t="s">
        <v>3280</v>
      </c>
      <c r="B19" s="832" t="s">
        <v>3917</v>
      </c>
      <c r="C19" s="832" t="s">
        <v>3181</v>
      </c>
      <c r="D19" s="832" t="s">
        <v>3934</v>
      </c>
      <c r="E19" s="832" t="s">
        <v>3935</v>
      </c>
      <c r="F19" s="849">
        <v>13</v>
      </c>
      <c r="G19" s="849">
        <v>715</v>
      </c>
      <c r="H19" s="849">
        <v>1</v>
      </c>
      <c r="I19" s="849">
        <v>55</v>
      </c>
      <c r="J19" s="849">
        <v>17</v>
      </c>
      <c r="K19" s="849">
        <v>935</v>
      </c>
      <c r="L19" s="849">
        <v>1.3076923076923077</v>
      </c>
      <c r="M19" s="849">
        <v>55</v>
      </c>
      <c r="N19" s="849">
        <v>35</v>
      </c>
      <c r="O19" s="849">
        <v>1925</v>
      </c>
      <c r="P19" s="837">
        <v>2.6923076923076925</v>
      </c>
      <c r="Q19" s="850">
        <v>55</v>
      </c>
    </row>
    <row r="20" spans="1:17" ht="14.4" customHeight="1" x14ac:dyDescent="0.3">
      <c r="A20" s="831" t="s">
        <v>3280</v>
      </c>
      <c r="B20" s="832" t="s">
        <v>3917</v>
      </c>
      <c r="C20" s="832" t="s">
        <v>3181</v>
      </c>
      <c r="D20" s="832" t="s">
        <v>3936</v>
      </c>
      <c r="E20" s="832" t="s">
        <v>3937</v>
      </c>
      <c r="F20" s="849">
        <v>433</v>
      </c>
      <c r="G20" s="849">
        <v>33341</v>
      </c>
      <c r="H20" s="849">
        <v>1</v>
      </c>
      <c r="I20" s="849">
        <v>77</v>
      </c>
      <c r="J20" s="849">
        <v>398</v>
      </c>
      <c r="K20" s="849">
        <v>30646</v>
      </c>
      <c r="L20" s="849">
        <v>0.91916859122401851</v>
      </c>
      <c r="M20" s="849">
        <v>77</v>
      </c>
      <c r="N20" s="849">
        <v>445</v>
      </c>
      <c r="O20" s="849">
        <v>34710</v>
      </c>
      <c r="P20" s="837">
        <v>1.0410605560721033</v>
      </c>
      <c r="Q20" s="850">
        <v>78</v>
      </c>
    </row>
    <row r="21" spans="1:17" ht="14.4" customHeight="1" x14ac:dyDescent="0.3">
      <c r="A21" s="831" t="s">
        <v>3280</v>
      </c>
      <c r="B21" s="832" t="s">
        <v>3917</v>
      </c>
      <c r="C21" s="832" t="s">
        <v>3181</v>
      </c>
      <c r="D21" s="832" t="s">
        <v>3938</v>
      </c>
      <c r="E21" s="832" t="s">
        <v>3939</v>
      </c>
      <c r="F21" s="849">
        <v>8</v>
      </c>
      <c r="G21" s="849">
        <v>192</v>
      </c>
      <c r="H21" s="849">
        <v>1</v>
      </c>
      <c r="I21" s="849">
        <v>24</v>
      </c>
      <c r="J21" s="849">
        <v>5</v>
      </c>
      <c r="K21" s="849">
        <v>120</v>
      </c>
      <c r="L21" s="849">
        <v>0.625</v>
      </c>
      <c r="M21" s="849">
        <v>24</v>
      </c>
      <c r="N21" s="849">
        <v>11</v>
      </c>
      <c r="O21" s="849">
        <v>264</v>
      </c>
      <c r="P21" s="837">
        <v>1.375</v>
      </c>
      <c r="Q21" s="850">
        <v>24</v>
      </c>
    </row>
    <row r="22" spans="1:17" ht="14.4" customHeight="1" x14ac:dyDescent="0.3">
      <c r="A22" s="831" t="s">
        <v>3280</v>
      </c>
      <c r="B22" s="832" t="s">
        <v>3917</v>
      </c>
      <c r="C22" s="832" t="s">
        <v>3181</v>
      </c>
      <c r="D22" s="832" t="s">
        <v>3940</v>
      </c>
      <c r="E22" s="832" t="s">
        <v>3941</v>
      </c>
      <c r="F22" s="849"/>
      <c r="G22" s="849"/>
      <c r="H22" s="849"/>
      <c r="I22" s="849"/>
      <c r="J22" s="849"/>
      <c r="K22" s="849"/>
      <c r="L22" s="849"/>
      <c r="M22" s="849"/>
      <c r="N22" s="849">
        <v>14</v>
      </c>
      <c r="O22" s="849">
        <v>924</v>
      </c>
      <c r="P22" s="837"/>
      <c r="Q22" s="850">
        <v>66</v>
      </c>
    </row>
    <row r="23" spans="1:17" ht="14.4" customHeight="1" x14ac:dyDescent="0.3">
      <c r="A23" s="831" t="s">
        <v>3280</v>
      </c>
      <c r="B23" s="832" t="s">
        <v>3917</v>
      </c>
      <c r="C23" s="832" t="s">
        <v>3181</v>
      </c>
      <c r="D23" s="832" t="s">
        <v>3942</v>
      </c>
      <c r="E23" s="832" t="s">
        <v>3943</v>
      </c>
      <c r="F23" s="849"/>
      <c r="G23" s="849"/>
      <c r="H23" s="849"/>
      <c r="I23" s="849"/>
      <c r="J23" s="849"/>
      <c r="K23" s="849"/>
      <c r="L23" s="849"/>
      <c r="M23" s="849"/>
      <c r="N23" s="849">
        <v>2</v>
      </c>
      <c r="O23" s="849">
        <v>602</v>
      </c>
      <c r="P23" s="837"/>
      <c r="Q23" s="850">
        <v>301</v>
      </c>
    </row>
    <row r="24" spans="1:17" ht="14.4" customHeight="1" x14ac:dyDescent="0.3">
      <c r="A24" s="831" t="s">
        <v>3280</v>
      </c>
      <c r="B24" s="832" t="s">
        <v>3917</v>
      </c>
      <c r="C24" s="832" t="s">
        <v>3181</v>
      </c>
      <c r="D24" s="832" t="s">
        <v>3944</v>
      </c>
      <c r="E24" s="832" t="s">
        <v>3945</v>
      </c>
      <c r="F24" s="849"/>
      <c r="G24" s="849"/>
      <c r="H24" s="849"/>
      <c r="I24" s="849"/>
      <c r="J24" s="849">
        <v>16</v>
      </c>
      <c r="K24" s="849">
        <v>5600</v>
      </c>
      <c r="L24" s="849"/>
      <c r="M24" s="849">
        <v>350</v>
      </c>
      <c r="N24" s="849">
        <v>70</v>
      </c>
      <c r="O24" s="849">
        <v>24570</v>
      </c>
      <c r="P24" s="837"/>
      <c r="Q24" s="850">
        <v>351</v>
      </c>
    </row>
    <row r="25" spans="1:17" ht="14.4" customHeight="1" x14ac:dyDescent="0.3">
      <c r="A25" s="831" t="s">
        <v>3280</v>
      </c>
      <c r="B25" s="832" t="s">
        <v>3917</v>
      </c>
      <c r="C25" s="832" t="s">
        <v>3181</v>
      </c>
      <c r="D25" s="832" t="s">
        <v>3946</v>
      </c>
      <c r="E25" s="832" t="s">
        <v>3947</v>
      </c>
      <c r="F25" s="849">
        <v>1</v>
      </c>
      <c r="G25" s="849">
        <v>25</v>
      </c>
      <c r="H25" s="849">
        <v>1</v>
      </c>
      <c r="I25" s="849">
        <v>25</v>
      </c>
      <c r="J25" s="849"/>
      <c r="K25" s="849"/>
      <c r="L25" s="849"/>
      <c r="M25" s="849"/>
      <c r="N25" s="849">
        <v>2</v>
      </c>
      <c r="O25" s="849">
        <v>50</v>
      </c>
      <c r="P25" s="837">
        <v>2</v>
      </c>
      <c r="Q25" s="850">
        <v>25</v>
      </c>
    </row>
    <row r="26" spans="1:17" ht="14.4" customHeight="1" x14ac:dyDescent="0.3">
      <c r="A26" s="831" t="s">
        <v>3280</v>
      </c>
      <c r="B26" s="832" t="s">
        <v>3917</v>
      </c>
      <c r="C26" s="832" t="s">
        <v>3181</v>
      </c>
      <c r="D26" s="832" t="s">
        <v>3948</v>
      </c>
      <c r="E26" s="832" t="s">
        <v>3949</v>
      </c>
      <c r="F26" s="849"/>
      <c r="G26" s="849"/>
      <c r="H26" s="849"/>
      <c r="I26" s="849"/>
      <c r="J26" s="849"/>
      <c r="K26" s="849"/>
      <c r="L26" s="849"/>
      <c r="M26" s="849"/>
      <c r="N26" s="849">
        <v>1</v>
      </c>
      <c r="O26" s="849">
        <v>742</v>
      </c>
      <c r="P26" s="837"/>
      <c r="Q26" s="850">
        <v>742</v>
      </c>
    </row>
    <row r="27" spans="1:17" ht="14.4" customHeight="1" x14ac:dyDescent="0.3">
      <c r="A27" s="831" t="s">
        <v>3280</v>
      </c>
      <c r="B27" s="832" t="s">
        <v>3917</v>
      </c>
      <c r="C27" s="832" t="s">
        <v>3181</v>
      </c>
      <c r="D27" s="832" t="s">
        <v>3950</v>
      </c>
      <c r="E27" s="832" t="s">
        <v>3951</v>
      </c>
      <c r="F27" s="849">
        <v>22</v>
      </c>
      <c r="G27" s="849">
        <v>3982</v>
      </c>
      <c r="H27" s="849">
        <v>1</v>
      </c>
      <c r="I27" s="849">
        <v>181</v>
      </c>
      <c r="J27" s="849">
        <v>24</v>
      </c>
      <c r="K27" s="849">
        <v>4344</v>
      </c>
      <c r="L27" s="849">
        <v>1.0909090909090908</v>
      </c>
      <c r="M27" s="849">
        <v>181</v>
      </c>
      <c r="N27" s="849">
        <v>59</v>
      </c>
      <c r="O27" s="849">
        <v>10679</v>
      </c>
      <c r="P27" s="837">
        <v>2.6818181818181817</v>
      </c>
      <c r="Q27" s="850">
        <v>181</v>
      </c>
    </row>
    <row r="28" spans="1:17" ht="14.4" customHeight="1" x14ac:dyDescent="0.3">
      <c r="A28" s="831" t="s">
        <v>3280</v>
      </c>
      <c r="B28" s="832" t="s">
        <v>3917</v>
      </c>
      <c r="C28" s="832" t="s">
        <v>3181</v>
      </c>
      <c r="D28" s="832" t="s">
        <v>3952</v>
      </c>
      <c r="E28" s="832" t="s">
        <v>3953</v>
      </c>
      <c r="F28" s="849">
        <v>11</v>
      </c>
      <c r="G28" s="849">
        <v>2794</v>
      </c>
      <c r="H28" s="849">
        <v>1</v>
      </c>
      <c r="I28" s="849">
        <v>254</v>
      </c>
      <c r="J28" s="849">
        <v>17</v>
      </c>
      <c r="K28" s="849">
        <v>4318</v>
      </c>
      <c r="L28" s="849">
        <v>1.5454545454545454</v>
      </c>
      <c r="M28" s="849">
        <v>254</v>
      </c>
      <c r="N28" s="849">
        <v>25</v>
      </c>
      <c r="O28" s="849">
        <v>6350</v>
      </c>
      <c r="P28" s="837">
        <v>2.2727272727272729</v>
      </c>
      <c r="Q28" s="850">
        <v>254</v>
      </c>
    </row>
    <row r="29" spans="1:17" ht="14.4" customHeight="1" x14ac:dyDescent="0.3">
      <c r="A29" s="831" t="s">
        <v>3280</v>
      </c>
      <c r="B29" s="832" t="s">
        <v>3917</v>
      </c>
      <c r="C29" s="832" t="s">
        <v>3181</v>
      </c>
      <c r="D29" s="832" t="s">
        <v>3954</v>
      </c>
      <c r="E29" s="832" t="s">
        <v>3955</v>
      </c>
      <c r="F29" s="849"/>
      <c r="G29" s="849"/>
      <c r="H29" s="849"/>
      <c r="I29" s="849"/>
      <c r="J29" s="849"/>
      <c r="K29" s="849"/>
      <c r="L29" s="849"/>
      <c r="M29" s="849"/>
      <c r="N29" s="849">
        <v>1</v>
      </c>
      <c r="O29" s="849">
        <v>269</v>
      </c>
      <c r="P29" s="837"/>
      <c r="Q29" s="850">
        <v>269</v>
      </c>
    </row>
    <row r="30" spans="1:17" ht="14.4" customHeight="1" x14ac:dyDescent="0.3">
      <c r="A30" s="831" t="s">
        <v>3280</v>
      </c>
      <c r="B30" s="832" t="s">
        <v>3917</v>
      </c>
      <c r="C30" s="832" t="s">
        <v>3181</v>
      </c>
      <c r="D30" s="832" t="s">
        <v>3956</v>
      </c>
      <c r="E30" s="832" t="s">
        <v>3957</v>
      </c>
      <c r="F30" s="849">
        <v>144</v>
      </c>
      <c r="G30" s="849">
        <v>31248</v>
      </c>
      <c r="H30" s="849">
        <v>1</v>
      </c>
      <c r="I30" s="849">
        <v>217</v>
      </c>
      <c r="J30" s="849">
        <v>145</v>
      </c>
      <c r="K30" s="849">
        <v>31465</v>
      </c>
      <c r="L30" s="849">
        <v>1.0069444444444444</v>
      </c>
      <c r="M30" s="849">
        <v>217</v>
      </c>
      <c r="N30" s="849">
        <v>172</v>
      </c>
      <c r="O30" s="849">
        <v>37324</v>
      </c>
      <c r="P30" s="837">
        <v>1.1944444444444444</v>
      </c>
      <c r="Q30" s="850">
        <v>217</v>
      </c>
    </row>
    <row r="31" spans="1:17" ht="14.4" customHeight="1" x14ac:dyDescent="0.3">
      <c r="A31" s="831" t="s">
        <v>3280</v>
      </c>
      <c r="B31" s="832" t="s">
        <v>3917</v>
      </c>
      <c r="C31" s="832" t="s">
        <v>3181</v>
      </c>
      <c r="D31" s="832" t="s">
        <v>3958</v>
      </c>
      <c r="E31" s="832" t="s">
        <v>3959</v>
      </c>
      <c r="F31" s="849"/>
      <c r="G31" s="849"/>
      <c r="H31" s="849"/>
      <c r="I31" s="849"/>
      <c r="J31" s="849"/>
      <c r="K31" s="849"/>
      <c r="L31" s="849"/>
      <c r="M31" s="849"/>
      <c r="N31" s="849">
        <v>1</v>
      </c>
      <c r="O31" s="849">
        <v>594</v>
      </c>
      <c r="P31" s="837"/>
      <c r="Q31" s="850">
        <v>594</v>
      </c>
    </row>
    <row r="32" spans="1:17" ht="14.4" customHeight="1" x14ac:dyDescent="0.3">
      <c r="A32" s="831" t="s">
        <v>3280</v>
      </c>
      <c r="B32" s="832" t="s">
        <v>3917</v>
      </c>
      <c r="C32" s="832" t="s">
        <v>3181</v>
      </c>
      <c r="D32" s="832" t="s">
        <v>3960</v>
      </c>
      <c r="E32" s="832" t="s">
        <v>3961</v>
      </c>
      <c r="F32" s="849"/>
      <c r="G32" s="849"/>
      <c r="H32" s="849"/>
      <c r="I32" s="849"/>
      <c r="J32" s="849"/>
      <c r="K32" s="849"/>
      <c r="L32" s="849"/>
      <c r="M32" s="849"/>
      <c r="N32" s="849">
        <v>1</v>
      </c>
      <c r="O32" s="849">
        <v>50</v>
      </c>
      <c r="P32" s="837"/>
      <c r="Q32" s="850">
        <v>50</v>
      </c>
    </row>
    <row r="33" spans="1:17" ht="14.4" customHeight="1" x14ac:dyDescent="0.3">
      <c r="A33" s="831" t="s">
        <v>3280</v>
      </c>
      <c r="B33" s="832" t="s">
        <v>3917</v>
      </c>
      <c r="C33" s="832" t="s">
        <v>3181</v>
      </c>
      <c r="D33" s="832" t="s">
        <v>3962</v>
      </c>
      <c r="E33" s="832" t="s">
        <v>3963</v>
      </c>
      <c r="F33" s="849"/>
      <c r="G33" s="849"/>
      <c r="H33" s="849"/>
      <c r="I33" s="849"/>
      <c r="J33" s="849"/>
      <c r="K33" s="849"/>
      <c r="L33" s="849"/>
      <c r="M33" s="849"/>
      <c r="N33" s="849">
        <v>1</v>
      </c>
      <c r="O33" s="849">
        <v>548</v>
      </c>
      <c r="P33" s="837"/>
      <c r="Q33" s="850">
        <v>548</v>
      </c>
    </row>
    <row r="34" spans="1:17" ht="14.4" customHeight="1" x14ac:dyDescent="0.3">
      <c r="A34" s="831" t="s">
        <v>3280</v>
      </c>
      <c r="B34" s="832" t="s">
        <v>3917</v>
      </c>
      <c r="C34" s="832" t="s">
        <v>3181</v>
      </c>
      <c r="D34" s="832" t="s">
        <v>3964</v>
      </c>
      <c r="E34" s="832" t="s">
        <v>3965</v>
      </c>
      <c r="F34" s="849"/>
      <c r="G34" s="849"/>
      <c r="H34" s="849"/>
      <c r="I34" s="849"/>
      <c r="J34" s="849"/>
      <c r="K34" s="849"/>
      <c r="L34" s="849"/>
      <c r="M34" s="849"/>
      <c r="N34" s="849">
        <v>1</v>
      </c>
      <c r="O34" s="849">
        <v>737</v>
      </c>
      <c r="P34" s="837"/>
      <c r="Q34" s="850">
        <v>737</v>
      </c>
    </row>
    <row r="35" spans="1:17" ht="14.4" customHeight="1" x14ac:dyDescent="0.3">
      <c r="A35" s="831" t="s">
        <v>3280</v>
      </c>
      <c r="B35" s="832" t="s">
        <v>3917</v>
      </c>
      <c r="C35" s="832" t="s">
        <v>3181</v>
      </c>
      <c r="D35" s="832" t="s">
        <v>3966</v>
      </c>
      <c r="E35" s="832" t="s">
        <v>3967</v>
      </c>
      <c r="F35" s="849"/>
      <c r="G35" s="849"/>
      <c r="H35" s="849"/>
      <c r="I35" s="849"/>
      <c r="J35" s="849"/>
      <c r="K35" s="849"/>
      <c r="L35" s="849"/>
      <c r="M35" s="849"/>
      <c r="N35" s="849">
        <v>1</v>
      </c>
      <c r="O35" s="849">
        <v>347</v>
      </c>
      <c r="P35" s="837"/>
      <c r="Q35" s="850">
        <v>347</v>
      </c>
    </row>
    <row r="36" spans="1:17" ht="14.4" customHeight="1" x14ac:dyDescent="0.3">
      <c r="A36" s="831" t="s">
        <v>3280</v>
      </c>
      <c r="B36" s="832" t="s">
        <v>3917</v>
      </c>
      <c r="C36" s="832" t="s">
        <v>3181</v>
      </c>
      <c r="D36" s="832" t="s">
        <v>3968</v>
      </c>
      <c r="E36" s="832" t="s">
        <v>3969</v>
      </c>
      <c r="F36" s="849"/>
      <c r="G36" s="849"/>
      <c r="H36" s="849"/>
      <c r="I36" s="849"/>
      <c r="J36" s="849"/>
      <c r="K36" s="849"/>
      <c r="L36" s="849"/>
      <c r="M36" s="849"/>
      <c r="N36" s="849">
        <v>2</v>
      </c>
      <c r="O36" s="849">
        <v>464</v>
      </c>
      <c r="P36" s="837"/>
      <c r="Q36" s="850">
        <v>232</v>
      </c>
    </row>
    <row r="37" spans="1:17" ht="14.4" customHeight="1" x14ac:dyDescent="0.3">
      <c r="A37" s="831" t="s">
        <v>3280</v>
      </c>
      <c r="B37" s="832" t="s">
        <v>3917</v>
      </c>
      <c r="C37" s="832" t="s">
        <v>3181</v>
      </c>
      <c r="D37" s="832" t="s">
        <v>3970</v>
      </c>
      <c r="E37" s="832" t="s">
        <v>3971</v>
      </c>
      <c r="F37" s="849">
        <v>3</v>
      </c>
      <c r="G37" s="849">
        <v>699</v>
      </c>
      <c r="H37" s="849">
        <v>1</v>
      </c>
      <c r="I37" s="849">
        <v>233</v>
      </c>
      <c r="J37" s="849">
        <v>16</v>
      </c>
      <c r="K37" s="849">
        <v>3728</v>
      </c>
      <c r="L37" s="849">
        <v>5.333333333333333</v>
      </c>
      <c r="M37" s="849">
        <v>233</v>
      </c>
      <c r="N37" s="849">
        <v>12</v>
      </c>
      <c r="O37" s="849">
        <v>2808</v>
      </c>
      <c r="P37" s="837">
        <v>4.0171673819742493</v>
      </c>
      <c r="Q37" s="850">
        <v>234</v>
      </c>
    </row>
    <row r="38" spans="1:17" ht="14.4" customHeight="1" x14ac:dyDescent="0.3">
      <c r="A38" s="831" t="s">
        <v>3280</v>
      </c>
      <c r="B38" s="832" t="s">
        <v>3917</v>
      </c>
      <c r="C38" s="832" t="s">
        <v>3181</v>
      </c>
      <c r="D38" s="832" t="s">
        <v>3972</v>
      </c>
      <c r="E38" s="832" t="s">
        <v>3973</v>
      </c>
      <c r="F38" s="849"/>
      <c r="G38" s="849"/>
      <c r="H38" s="849"/>
      <c r="I38" s="849"/>
      <c r="J38" s="849"/>
      <c r="K38" s="849"/>
      <c r="L38" s="849"/>
      <c r="M38" s="849"/>
      <c r="N38" s="849">
        <v>2</v>
      </c>
      <c r="O38" s="849">
        <v>406</v>
      </c>
      <c r="P38" s="837"/>
      <c r="Q38" s="850">
        <v>203</v>
      </c>
    </row>
    <row r="39" spans="1:17" ht="14.4" customHeight="1" x14ac:dyDescent="0.3">
      <c r="A39" s="831" t="s">
        <v>3974</v>
      </c>
      <c r="B39" s="832" t="s">
        <v>3975</v>
      </c>
      <c r="C39" s="832" t="s">
        <v>3181</v>
      </c>
      <c r="D39" s="832" t="s">
        <v>3976</v>
      </c>
      <c r="E39" s="832" t="s">
        <v>3977</v>
      </c>
      <c r="F39" s="849">
        <v>279</v>
      </c>
      <c r="G39" s="849">
        <v>7533</v>
      </c>
      <c r="H39" s="849">
        <v>1</v>
      </c>
      <c r="I39" s="849">
        <v>27</v>
      </c>
      <c r="J39" s="849">
        <v>261</v>
      </c>
      <c r="K39" s="849">
        <v>7047</v>
      </c>
      <c r="L39" s="849">
        <v>0.93548387096774188</v>
      </c>
      <c r="M39" s="849">
        <v>27</v>
      </c>
      <c r="N39" s="849">
        <v>307</v>
      </c>
      <c r="O39" s="849">
        <v>8596</v>
      </c>
      <c r="P39" s="837">
        <v>1.1411124386034781</v>
      </c>
      <c r="Q39" s="850">
        <v>28</v>
      </c>
    </row>
    <row r="40" spans="1:17" ht="14.4" customHeight="1" x14ac:dyDescent="0.3">
      <c r="A40" s="831" t="s">
        <v>3974</v>
      </c>
      <c r="B40" s="832" t="s">
        <v>3975</v>
      </c>
      <c r="C40" s="832" t="s">
        <v>3181</v>
      </c>
      <c r="D40" s="832" t="s">
        <v>3978</v>
      </c>
      <c r="E40" s="832" t="s">
        <v>3979</v>
      </c>
      <c r="F40" s="849">
        <v>4</v>
      </c>
      <c r="G40" s="849">
        <v>216</v>
      </c>
      <c r="H40" s="849">
        <v>1</v>
      </c>
      <c r="I40" s="849">
        <v>54</v>
      </c>
      <c r="J40" s="849">
        <v>2</v>
      </c>
      <c r="K40" s="849">
        <v>108</v>
      </c>
      <c r="L40" s="849">
        <v>0.5</v>
      </c>
      <c r="M40" s="849">
        <v>54</v>
      </c>
      <c r="N40" s="849"/>
      <c r="O40" s="849"/>
      <c r="P40" s="837"/>
      <c r="Q40" s="850"/>
    </row>
    <row r="41" spans="1:17" ht="14.4" customHeight="1" x14ac:dyDescent="0.3">
      <c r="A41" s="831" t="s">
        <v>3974</v>
      </c>
      <c r="B41" s="832" t="s">
        <v>3975</v>
      </c>
      <c r="C41" s="832" t="s">
        <v>3181</v>
      </c>
      <c r="D41" s="832" t="s">
        <v>3980</v>
      </c>
      <c r="E41" s="832" t="s">
        <v>3981</v>
      </c>
      <c r="F41" s="849">
        <v>269</v>
      </c>
      <c r="G41" s="849">
        <v>6456</v>
      </c>
      <c r="H41" s="849">
        <v>1</v>
      </c>
      <c r="I41" s="849">
        <v>24</v>
      </c>
      <c r="J41" s="849">
        <v>253</v>
      </c>
      <c r="K41" s="849">
        <v>6072</v>
      </c>
      <c r="L41" s="849">
        <v>0.94052044609665431</v>
      </c>
      <c r="M41" s="849">
        <v>24</v>
      </c>
      <c r="N41" s="849">
        <v>288</v>
      </c>
      <c r="O41" s="849">
        <v>6912</v>
      </c>
      <c r="P41" s="837">
        <v>1.0706319702602229</v>
      </c>
      <c r="Q41" s="850">
        <v>24</v>
      </c>
    </row>
    <row r="42" spans="1:17" ht="14.4" customHeight="1" x14ac:dyDescent="0.3">
      <c r="A42" s="831" t="s">
        <v>3974</v>
      </c>
      <c r="B42" s="832" t="s">
        <v>3975</v>
      </c>
      <c r="C42" s="832" t="s">
        <v>3181</v>
      </c>
      <c r="D42" s="832" t="s">
        <v>3982</v>
      </c>
      <c r="E42" s="832" t="s">
        <v>3983</v>
      </c>
      <c r="F42" s="849">
        <v>575</v>
      </c>
      <c r="G42" s="849">
        <v>15525</v>
      </c>
      <c r="H42" s="849">
        <v>1</v>
      </c>
      <c r="I42" s="849">
        <v>27</v>
      </c>
      <c r="J42" s="849">
        <v>547</v>
      </c>
      <c r="K42" s="849">
        <v>14769</v>
      </c>
      <c r="L42" s="849">
        <v>0.95130434782608697</v>
      </c>
      <c r="M42" s="849">
        <v>27</v>
      </c>
      <c r="N42" s="849">
        <v>586</v>
      </c>
      <c r="O42" s="849">
        <v>15822</v>
      </c>
      <c r="P42" s="837">
        <v>1.0191304347826087</v>
      </c>
      <c r="Q42" s="850">
        <v>27</v>
      </c>
    </row>
    <row r="43" spans="1:17" ht="14.4" customHeight="1" x14ac:dyDescent="0.3">
      <c r="A43" s="831" t="s">
        <v>3974</v>
      </c>
      <c r="B43" s="832" t="s">
        <v>3975</v>
      </c>
      <c r="C43" s="832" t="s">
        <v>3181</v>
      </c>
      <c r="D43" s="832" t="s">
        <v>3984</v>
      </c>
      <c r="E43" s="832" t="s">
        <v>3985</v>
      </c>
      <c r="F43" s="849">
        <v>25</v>
      </c>
      <c r="G43" s="849">
        <v>675</v>
      </c>
      <c r="H43" s="849">
        <v>1</v>
      </c>
      <c r="I43" s="849">
        <v>27</v>
      </c>
      <c r="J43" s="849">
        <v>28</v>
      </c>
      <c r="K43" s="849">
        <v>756</v>
      </c>
      <c r="L43" s="849">
        <v>1.1200000000000001</v>
      </c>
      <c r="M43" s="849">
        <v>27</v>
      </c>
      <c r="N43" s="849">
        <v>32</v>
      </c>
      <c r="O43" s="849">
        <v>864</v>
      </c>
      <c r="P43" s="837">
        <v>1.28</v>
      </c>
      <c r="Q43" s="850">
        <v>27</v>
      </c>
    </row>
    <row r="44" spans="1:17" ht="14.4" customHeight="1" x14ac:dyDescent="0.3">
      <c r="A44" s="831" t="s">
        <v>3974</v>
      </c>
      <c r="B44" s="832" t="s">
        <v>3975</v>
      </c>
      <c r="C44" s="832" t="s">
        <v>3181</v>
      </c>
      <c r="D44" s="832" t="s">
        <v>3986</v>
      </c>
      <c r="E44" s="832" t="s">
        <v>3987</v>
      </c>
      <c r="F44" s="849">
        <v>2114</v>
      </c>
      <c r="G44" s="849">
        <v>46508</v>
      </c>
      <c r="H44" s="849">
        <v>1</v>
      </c>
      <c r="I44" s="849">
        <v>22</v>
      </c>
      <c r="J44" s="849">
        <v>1620</v>
      </c>
      <c r="K44" s="849">
        <v>35640</v>
      </c>
      <c r="L44" s="849">
        <v>0.76631977294228948</v>
      </c>
      <c r="M44" s="849">
        <v>22</v>
      </c>
      <c r="N44" s="849">
        <v>1745</v>
      </c>
      <c r="O44" s="849">
        <v>40135</v>
      </c>
      <c r="P44" s="837">
        <v>0.86296981164530828</v>
      </c>
      <c r="Q44" s="850">
        <v>23</v>
      </c>
    </row>
    <row r="45" spans="1:17" ht="14.4" customHeight="1" x14ac:dyDescent="0.3">
      <c r="A45" s="831" t="s">
        <v>3974</v>
      </c>
      <c r="B45" s="832" t="s">
        <v>3975</v>
      </c>
      <c r="C45" s="832" t="s">
        <v>3181</v>
      </c>
      <c r="D45" s="832" t="s">
        <v>3988</v>
      </c>
      <c r="E45" s="832" t="s">
        <v>3989</v>
      </c>
      <c r="F45" s="849">
        <v>2</v>
      </c>
      <c r="G45" s="849">
        <v>136</v>
      </c>
      <c r="H45" s="849">
        <v>1</v>
      </c>
      <c r="I45" s="849">
        <v>68</v>
      </c>
      <c r="J45" s="849">
        <v>2</v>
      </c>
      <c r="K45" s="849">
        <v>136</v>
      </c>
      <c r="L45" s="849">
        <v>1</v>
      </c>
      <c r="M45" s="849">
        <v>68</v>
      </c>
      <c r="N45" s="849"/>
      <c r="O45" s="849"/>
      <c r="P45" s="837"/>
      <c r="Q45" s="850"/>
    </row>
    <row r="46" spans="1:17" ht="14.4" customHeight="1" x14ac:dyDescent="0.3">
      <c r="A46" s="831" t="s">
        <v>3974</v>
      </c>
      <c r="B46" s="832" t="s">
        <v>3975</v>
      </c>
      <c r="C46" s="832" t="s">
        <v>3181</v>
      </c>
      <c r="D46" s="832" t="s">
        <v>3990</v>
      </c>
      <c r="E46" s="832" t="s">
        <v>3991</v>
      </c>
      <c r="F46" s="849">
        <v>1975</v>
      </c>
      <c r="G46" s="849">
        <v>122450</v>
      </c>
      <c r="H46" s="849">
        <v>1</v>
      </c>
      <c r="I46" s="849">
        <v>62</v>
      </c>
      <c r="J46" s="849">
        <v>1931</v>
      </c>
      <c r="K46" s="849">
        <v>119722</v>
      </c>
      <c r="L46" s="849">
        <v>0.97772151898734172</v>
      </c>
      <c r="M46" s="849">
        <v>62</v>
      </c>
      <c r="N46" s="849">
        <v>2135</v>
      </c>
      <c r="O46" s="849">
        <v>132370</v>
      </c>
      <c r="P46" s="837">
        <v>1.0810126582278481</v>
      </c>
      <c r="Q46" s="850">
        <v>62</v>
      </c>
    </row>
    <row r="47" spans="1:17" ht="14.4" customHeight="1" x14ac:dyDescent="0.3">
      <c r="A47" s="831" t="s">
        <v>3974</v>
      </c>
      <c r="B47" s="832" t="s">
        <v>3975</v>
      </c>
      <c r="C47" s="832" t="s">
        <v>3181</v>
      </c>
      <c r="D47" s="832" t="s">
        <v>3992</v>
      </c>
      <c r="E47" s="832" t="s">
        <v>3993</v>
      </c>
      <c r="F47" s="849">
        <v>2</v>
      </c>
      <c r="G47" s="849">
        <v>788</v>
      </c>
      <c r="H47" s="849">
        <v>1</v>
      </c>
      <c r="I47" s="849">
        <v>394</v>
      </c>
      <c r="J47" s="849">
        <v>1</v>
      </c>
      <c r="K47" s="849">
        <v>394</v>
      </c>
      <c r="L47" s="849">
        <v>0.5</v>
      </c>
      <c r="M47" s="849">
        <v>394</v>
      </c>
      <c r="N47" s="849"/>
      <c r="O47" s="849"/>
      <c r="P47" s="837"/>
      <c r="Q47" s="850"/>
    </row>
    <row r="48" spans="1:17" ht="14.4" customHeight="1" x14ac:dyDescent="0.3">
      <c r="A48" s="831" t="s">
        <v>3974</v>
      </c>
      <c r="B48" s="832" t="s">
        <v>3975</v>
      </c>
      <c r="C48" s="832" t="s">
        <v>3181</v>
      </c>
      <c r="D48" s="832" t="s">
        <v>3994</v>
      </c>
      <c r="E48" s="832" t="s">
        <v>3995</v>
      </c>
      <c r="F48" s="849">
        <v>59</v>
      </c>
      <c r="G48" s="849">
        <v>58292</v>
      </c>
      <c r="H48" s="849">
        <v>1</v>
      </c>
      <c r="I48" s="849">
        <v>988</v>
      </c>
      <c r="J48" s="849">
        <v>90</v>
      </c>
      <c r="K48" s="849">
        <v>88920</v>
      </c>
      <c r="L48" s="849">
        <v>1.5254237288135593</v>
      </c>
      <c r="M48" s="849">
        <v>988</v>
      </c>
      <c r="N48" s="849">
        <v>71</v>
      </c>
      <c r="O48" s="849">
        <v>70148</v>
      </c>
      <c r="P48" s="837">
        <v>1.2033898305084745</v>
      </c>
      <c r="Q48" s="850">
        <v>988</v>
      </c>
    </row>
    <row r="49" spans="1:17" ht="14.4" customHeight="1" x14ac:dyDescent="0.3">
      <c r="A49" s="831" t="s">
        <v>3974</v>
      </c>
      <c r="B49" s="832" t="s">
        <v>3975</v>
      </c>
      <c r="C49" s="832" t="s">
        <v>3181</v>
      </c>
      <c r="D49" s="832" t="s">
        <v>3996</v>
      </c>
      <c r="E49" s="832" t="s">
        <v>3997</v>
      </c>
      <c r="F49" s="849">
        <v>1</v>
      </c>
      <c r="G49" s="849">
        <v>63</v>
      </c>
      <c r="H49" s="849">
        <v>1</v>
      </c>
      <c r="I49" s="849">
        <v>63</v>
      </c>
      <c r="J49" s="849"/>
      <c r="K49" s="849"/>
      <c r="L49" s="849"/>
      <c r="M49" s="849"/>
      <c r="N49" s="849">
        <v>1</v>
      </c>
      <c r="O49" s="849">
        <v>64</v>
      </c>
      <c r="P49" s="837">
        <v>1.0158730158730158</v>
      </c>
      <c r="Q49" s="850">
        <v>64</v>
      </c>
    </row>
    <row r="50" spans="1:17" ht="14.4" customHeight="1" x14ac:dyDescent="0.3">
      <c r="A50" s="831" t="s">
        <v>3974</v>
      </c>
      <c r="B50" s="832" t="s">
        <v>3975</v>
      </c>
      <c r="C50" s="832" t="s">
        <v>3181</v>
      </c>
      <c r="D50" s="832" t="s">
        <v>3998</v>
      </c>
      <c r="E50" s="832" t="s">
        <v>3999</v>
      </c>
      <c r="F50" s="849">
        <v>1</v>
      </c>
      <c r="G50" s="849">
        <v>17</v>
      </c>
      <c r="H50" s="849">
        <v>1</v>
      </c>
      <c r="I50" s="849">
        <v>17</v>
      </c>
      <c r="J50" s="849"/>
      <c r="K50" s="849"/>
      <c r="L50" s="849"/>
      <c r="M50" s="849"/>
      <c r="N50" s="849"/>
      <c r="O50" s="849"/>
      <c r="P50" s="837"/>
      <c r="Q50" s="850"/>
    </row>
    <row r="51" spans="1:17" ht="14.4" customHeight="1" x14ac:dyDescent="0.3">
      <c r="A51" s="831" t="s">
        <v>3974</v>
      </c>
      <c r="B51" s="832" t="s">
        <v>3975</v>
      </c>
      <c r="C51" s="832" t="s">
        <v>3181</v>
      </c>
      <c r="D51" s="832" t="s">
        <v>4000</v>
      </c>
      <c r="E51" s="832" t="s">
        <v>4001</v>
      </c>
      <c r="F51" s="849"/>
      <c r="G51" s="849"/>
      <c r="H51" s="849"/>
      <c r="I51" s="849"/>
      <c r="J51" s="849">
        <v>1</v>
      </c>
      <c r="K51" s="849">
        <v>64</v>
      </c>
      <c r="L51" s="849"/>
      <c r="M51" s="849">
        <v>64</v>
      </c>
      <c r="N51" s="849"/>
      <c r="O51" s="849"/>
      <c r="P51" s="837"/>
      <c r="Q51" s="850"/>
    </row>
    <row r="52" spans="1:17" ht="14.4" customHeight="1" x14ac:dyDescent="0.3">
      <c r="A52" s="831" t="s">
        <v>3974</v>
      </c>
      <c r="B52" s="832" t="s">
        <v>3975</v>
      </c>
      <c r="C52" s="832" t="s">
        <v>3181</v>
      </c>
      <c r="D52" s="832" t="s">
        <v>4002</v>
      </c>
      <c r="E52" s="832" t="s">
        <v>4003</v>
      </c>
      <c r="F52" s="849">
        <v>106</v>
      </c>
      <c r="G52" s="849">
        <v>6360</v>
      </c>
      <c r="H52" s="849">
        <v>1</v>
      </c>
      <c r="I52" s="849">
        <v>60</v>
      </c>
      <c r="J52" s="849">
        <v>120</v>
      </c>
      <c r="K52" s="849">
        <v>7200</v>
      </c>
      <c r="L52" s="849">
        <v>1.1320754716981132</v>
      </c>
      <c r="M52" s="849">
        <v>60</v>
      </c>
      <c r="N52" s="849">
        <v>109</v>
      </c>
      <c r="O52" s="849">
        <v>6649</v>
      </c>
      <c r="P52" s="837">
        <v>1.0454402515723271</v>
      </c>
      <c r="Q52" s="850">
        <v>61</v>
      </c>
    </row>
    <row r="53" spans="1:17" ht="14.4" customHeight="1" x14ac:dyDescent="0.3">
      <c r="A53" s="831" t="s">
        <v>3974</v>
      </c>
      <c r="B53" s="832" t="s">
        <v>3975</v>
      </c>
      <c r="C53" s="832" t="s">
        <v>3181</v>
      </c>
      <c r="D53" s="832" t="s">
        <v>4004</v>
      </c>
      <c r="E53" s="832" t="s">
        <v>4005</v>
      </c>
      <c r="F53" s="849"/>
      <c r="G53" s="849"/>
      <c r="H53" s="849"/>
      <c r="I53" s="849"/>
      <c r="J53" s="849"/>
      <c r="K53" s="849"/>
      <c r="L53" s="849"/>
      <c r="M53" s="849"/>
      <c r="N53" s="849">
        <v>1</v>
      </c>
      <c r="O53" s="849">
        <v>19</v>
      </c>
      <c r="P53" s="837"/>
      <c r="Q53" s="850">
        <v>19</v>
      </c>
    </row>
    <row r="54" spans="1:17" ht="14.4" customHeight="1" x14ac:dyDescent="0.3">
      <c r="A54" s="831" t="s">
        <v>3974</v>
      </c>
      <c r="B54" s="832" t="s">
        <v>3975</v>
      </c>
      <c r="C54" s="832" t="s">
        <v>3181</v>
      </c>
      <c r="D54" s="832" t="s">
        <v>4006</v>
      </c>
      <c r="E54" s="832" t="s">
        <v>4007</v>
      </c>
      <c r="F54" s="849"/>
      <c r="G54" s="849"/>
      <c r="H54" s="849"/>
      <c r="I54" s="849"/>
      <c r="J54" s="849">
        <v>1</v>
      </c>
      <c r="K54" s="849">
        <v>464</v>
      </c>
      <c r="L54" s="849"/>
      <c r="M54" s="849">
        <v>464</v>
      </c>
      <c r="N54" s="849"/>
      <c r="O54" s="849"/>
      <c r="P54" s="837"/>
      <c r="Q54" s="850"/>
    </row>
    <row r="55" spans="1:17" ht="14.4" customHeight="1" x14ac:dyDescent="0.3">
      <c r="A55" s="831" t="s">
        <v>3974</v>
      </c>
      <c r="B55" s="832" t="s">
        <v>3975</v>
      </c>
      <c r="C55" s="832" t="s">
        <v>3181</v>
      </c>
      <c r="D55" s="832" t="s">
        <v>4008</v>
      </c>
      <c r="E55" s="832" t="s">
        <v>4009</v>
      </c>
      <c r="F55" s="849"/>
      <c r="G55" s="849"/>
      <c r="H55" s="849"/>
      <c r="I55" s="849"/>
      <c r="J55" s="849"/>
      <c r="K55" s="849"/>
      <c r="L55" s="849"/>
      <c r="M55" s="849"/>
      <c r="N55" s="849">
        <v>1</v>
      </c>
      <c r="O55" s="849">
        <v>313</v>
      </c>
      <c r="P55" s="837"/>
      <c r="Q55" s="850">
        <v>313</v>
      </c>
    </row>
    <row r="56" spans="1:17" ht="14.4" customHeight="1" x14ac:dyDescent="0.3">
      <c r="A56" s="831" t="s">
        <v>3974</v>
      </c>
      <c r="B56" s="832" t="s">
        <v>3975</v>
      </c>
      <c r="C56" s="832" t="s">
        <v>3181</v>
      </c>
      <c r="D56" s="832" t="s">
        <v>4010</v>
      </c>
      <c r="E56" s="832" t="s">
        <v>4011</v>
      </c>
      <c r="F56" s="849">
        <v>4</v>
      </c>
      <c r="G56" s="849">
        <v>3412</v>
      </c>
      <c r="H56" s="849">
        <v>1</v>
      </c>
      <c r="I56" s="849">
        <v>853</v>
      </c>
      <c r="J56" s="849">
        <v>3</v>
      </c>
      <c r="K56" s="849">
        <v>2559</v>
      </c>
      <c r="L56" s="849">
        <v>0.75</v>
      </c>
      <c r="M56" s="849">
        <v>853</v>
      </c>
      <c r="N56" s="849">
        <v>5</v>
      </c>
      <c r="O56" s="849">
        <v>4270</v>
      </c>
      <c r="P56" s="837">
        <v>1.2514654161781946</v>
      </c>
      <c r="Q56" s="850">
        <v>854</v>
      </c>
    </row>
    <row r="57" spans="1:17" ht="14.4" customHeight="1" x14ac:dyDescent="0.3">
      <c r="A57" s="831" t="s">
        <v>3974</v>
      </c>
      <c r="B57" s="832" t="s">
        <v>3975</v>
      </c>
      <c r="C57" s="832" t="s">
        <v>3181</v>
      </c>
      <c r="D57" s="832" t="s">
        <v>4012</v>
      </c>
      <c r="E57" s="832" t="s">
        <v>4013</v>
      </c>
      <c r="F57" s="849">
        <v>11</v>
      </c>
      <c r="G57" s="849">
        <v>2057</v>
      </c>
      <c r="H57" s="849">
        <v>1</v>
      </c>
      <c r="I57" s="849">
        <v>187</v>
      </c>
      <c r="J57" s="849"/>
      <c r="K57" s="849"/>
      <c r="L57" s="849"/>
      <c r="M57" s="849"/>
      <c r="N57" s="849">
        <v>1</v>
      </c>
      <c r="O57" s="849">
        <v>188</v>
      </c>
      <c r="P57" s="837">
        <v>9.1395235780262513E-2</v>
      </c>
      <c r="Q57" s="850">
        <v>188</v>
      </c>
    </row>
    <row r="58" spans="1:17" ht="14.4" customHeight="1" x14ac:dyDescent="0.3">
      <c r="A58" s="831" t="s">
        <v>3974</v>
      </c>
      <c r="B58" s="832" t="s">
        <v>3975</v>
      </c>
      <c r="C58" s="832" t="s">
        <v>3181</v>
      </c>
      <c r="D58" s="832" t="s">
        <v>4014</v>
      </c>
      <c r="E58" s="832" t="s">
        <v>4015</v>
      </c>
      <c r="F58" s="849"/>
      <c r="G58" s="849"/>
      <c r="H58" s="849"/>
      <c r="I58" s="849"/>
      <c r="J58" s="849"/>
      <c r="K58" s="849"/>
      <c r="L58" s="849"/>
      <c r="M58" s="849"/>
      <c r="N58" s="849">
        <v>1</v>
      </c>
      <c r="O58" s="849">
        <v>310</v>
      </c>
      <c r="P58" s="837"/>
      <c r="Q58" s="850">
        <v>310</v>
      </c>
    </row>
    <row r="59" spans="1:17" ht="14.4" customHeight="1" x14ac:dyDescent="0.3">
      <c r="A59" s="831" t="s">
        <v>3974</v>
      </c>
      <c r="B59" s="832" t="s">
        <v>3975</v>
      </c>
      <c r="C59" s="832" t="s">
        <v>3181</v>
      </c>
      <c r="D59" s="832" t="s">
        <v>4016</v>
      </c>
      <c r="E59" s="832" t="s">
        <v>4017</v>
      </c>
      <c r="F59" s="849"/>
      <c r="G59" s="849"/>
      <c r="H59" s="849"/>
      <c r="I59" s="849"/>
      <c r="J59" s="849"/>
      <c r="K59" s="849"/>
      <c r="L59" s="849"/>
      <c r="M59" s="849"/>
      <c r="N59" s="849">
        <v>1</v>
      </c>
      <c r="O59" s="849">
        <v>1227</v>
      </c>
      <c r="P59" s="837"/>
      <c r="Q59" s="850">
        <v>1227</v>
      </c>
    </row>
    <row r="60" spans="1:17" ht="14.4" customHeight="1" x14ac:dyDescent="0.3">
      <c r="A60" s="831" t="s">
        <v>3974</v>
      </c>
      <c r="B60" s="832" t="s">
        <v>3975</v>
      </c>
      <c r="C60" s="832" t="s">
        <v>3181</v>
      </c>
      <c r="D60" s="832" t="s">
        <v>4018</v>
      </c>
      <c r="E60" s="832" t="s">
        <v>4019</v>
      </c>
      <c r="F60" s="849">
        <v>8</v>
      </c>
      <c r="G60" s="849">
        <v>6304</v>
      </c>
      <c r="H60" s="849">
        <v>1</v>
      </c>
      <c r="I60" s="849">
        <v>788</v>
      </c>
      <c r="J60" s="849">
        <v>9</v>
      </c>
      <c r="K60" s="849">
        <v>7092</v>
      </c>
      <c r="L60" s="849">
        <v>1.125</v>
      </c>
      <c r="M60" s="849">
        <v>788</v>
      </c>
      <c r="N60" s="849">
        <v>40</v>
      </c>
      <c r="O60" s="849">
        <v>31560</v>
      </c>
      <c r="P60" s="837">
        <v>5.0063451776649748</v>
      </c>
      <c r="Q60" s="850">
        <v>789</v>
      </c>
    </row>
    <row r="61" spans="1:17" ht="14.4" customHeight="1" x14ac:dyDescent="0.3">
      <c r="A61" s="831" t="s">
        <v>3974</v>
      </c>
      <c r="B61" s="832" t="s">
        <v>3975</v>
      </c>
      <c r="C61" s="832" t="s">
        <v>3181</v>
      </c>
      <c r="D61" s="832" t="s">
        <v>4020</v>
      </c>
      <c r="E61" s="832" t="s">
        <v>4021</v>
      </c>
      <c r="F61" s="849"/>
      <c r="G61" s="849"/>
      <c r="H61" s="849"/>
      <c r="I61" s="849"/>
      <c r="J61" s="849"/>
      <c r="K61" s="849"/>
      <c r="L61" s="849"/>
      <c r="M61" s="849"/>
      <c r="N61" s="849">
        <v>1</v>
      </c>
      <c r="O61" s="849">
        <v>190</v>
      </c>
      <c r="P61" s="837"/>
      <c r="Q61" s="850">
        <v>190</v>
      </c>
    </row>
    <row r="62" spans="1:17" ht="14.4" customHeight="1" x14ac:dyDescent="0.3">
      <c r="A62" s="831" t="s">
        <v>3974</v>
      </c>
      <c r="B62" s="832" t="s">
        <v>3975</v>
      </c>
      <c r="C62" s="832" t="s">
        <v>3181</v>
      </c>
      <c r="D62" s="832" t="s">
        <v>4022</v>
      </c>
      <c r="E62" s="832" t="s">
        <v>4023</v>
      </c>
      <c r="F62" s="849"/>
      <c r="G62" s="849"/>
      <c r="H62" s="849"/>
      <c r="I62" s="849"/>
      <c r="J62" s="849"/>
      <c r="K62" s="849"/>
      <c r="L62" s="849"/>
      <c r="M62" s="849"/>
      <c r="N62" s="849">
        <v>1</v>
      </c>
      <c r="O62" s="849">
        <v>229</v>
      </c>
      <c r="P62" s="837"/>
      <c r="Q62" s="850">
        <v>229</v>
      </c>
    </row>
    <row r="63" spans="1:17" ht="14.4" customHeight="1" x14ac:dyDescent="0.3">
      <c r="A63" s="831" t="s">
        <v>3974</v>
      </c>
      <c r="B63" s="832" t="s">
        <v>3975</v>
      </c>
      <c r="C63" s="832" t="s">
        <v>3181</v>
      </c>
      <c r="D63" s="832" t="s">
        <v>4024</v>
      </c>
      <c r="E63" s="832" t="s">
        <v>4025</v>
      </c>
      <c r="F63" s="849">
        <v>1</v>
      </c>
      <c r="G63" s="849">
        <v>562</v>
      </c>
      <c r="H63" s="849">
        <v>1</v>
      </c>
      <c r="I63" s="849">
        <v>562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" customHeight="1" x14ac:dyDescent="0.3">
      <c r="A64" s="831" t="s">
        <v>3974</v>
      </c>
      <c r="B64" s="832" t="s">
        <v>3975</v>
      </c>
      <c r="C64" s="832" t="s">
        <v>3181</v>
      </c>
      <c r="D64" s="832" t="s">
        <v>4026</v>
      </c>
      <c r="E64" s="832" t="s">
        <v>4027</v>
      </c>
      <c r="F64" s="849">
        <v>1</v>
      </c>
      <c r="G64" s="849">
        <v>133</v>
      </c>
      <c r="H64" s="849">
        <v>1</v>
      </c>
      <c r="I64" s="849">
        <v>133</v>
      </c>
      <c r="J64" s="849"/>
      <c r="K64" s="849"/>
      <c r="L64" s="849"/>
      <c r="M64" s="849"/>
      <c r="N64" s="849"/>
      <c r="O64" s="849"/>
      <c r="P64" s="837"/>
      <c r="Q64" s="850"/>
    </row>
    <row r="65" spans="1:17" ht="14.4" customHeight="1" x14ac:dyDescent="0.3">
      <c r="A65" s="831" t="s">
        <v>3974</v>
      </c>
      <c r="B65" s="832" t="s">
        <v>3975</v>
      </c>
      <c r="C65" s="832" t="s">
        <v>3181</v>
      </c>
      <c r="D65" s="832" t="s">
        <v>4028</v>
      </c>
      <c r="E65" s="832" t="s">
        <v>4029</v>
      </c>
      <c r="F65" s="849"/>
      <c r="G65" s="849"/>
      <c r="H65" s="849"/>
      <c r="I65" s="849"/>
      <c r="J65" s="849"/>
      <c r="K65" s="849"/>
      <c r="L65" s="849"/>
      <c r="M65" s="849"/>
      <c r="N65" s="849">
        <v>1</v>
      </c>
      <c r="O65" s="849">
        <v>89</v>
      </c>
      <c r="P65" s="837"/>
      <c r="Q65" s="850">
        <v>89</v>
      </c>
    </row>
    <row r="66" spans="1:17" ht="14.4" customHeight="1" x14ac:dyDescent="0.3">
      <c r="A66" s="831" t="s">
        <v>3974</v>
      </c>
      <c r="B66" s="832" t="s">
        <v>3975</v>
      </c>
      <c r="C66" s="832" t="s">
        <v>3181</v>
      </c>
      <c r="D66" s="832" t="s">
        <v>4030</v>
      </c>
      <c r="E66" s="832" t="s">
        <v>4031</v>
      </c>
      <c r="F66" s="849">
        <v>2114</v>
      </c>
      <c r="G66" s="849">
        <v>63420</v>
      </c>
      <c r="H66" s="849">
        <v>1</v>
      </c>
      <c r="I66" s="849">
        <v>30</v>
      </c>
      <c r="J66" s="849">
        <v>2342</v>
      </c>
      <c r="K66" s="849">
        <v>70260</v>
      </c>
      <c r="L66" s="849">
        <v>1.1078524124881741</v>
      </c>
      <c r="M66" s="849">
        <v>30</v>
      </c>
      <c r="N66" s="849">
        <v>2753</v>
      </c>
      <c r="O66" s="849">
        <v>82590</v>
      </c>
      <c r="P66" s="837">
        <v>1.3022705771050143</v>
      </c>
      <c r="Q66" s="850">
        <v>30</v>
      </c>
    </row>
    <row r="67" spans="1:17" ht="14.4" customHeight="1" x14ac:dyDescent="0.3">
      <c r="A67" s="831" t="s">
        <v>3974</v>
      </c>
      <c r="B67" s="832" t="s">
        <v>3975</v>
      </c>
      <c r="C67" s="832" t="s">
        <v>3181</v>
      </c>
      <c r="D67" s="832" t="s">
        <v>4032</v>
      </c>
      <c r="E67" s="832" t="s">
        <v>4033</v>
      </c>
      <c r="F67" s="849">
        <v>108</v>
      </c>
      <c r="G67" s="849">
        <v>5400</v>
      </c>
      <c r="H67" s="849">
        <v>1</v>
      </c>
      <c r="I67" s="849">
        <v>50</v>
      </c>
      <c r="J67" s="849">
        <v>122</v>
      </c>
      <c r="K67" s="849">
        <v>6100</v>
      </c>
      <c r="L67" s="849">
        <v>1.1296296296296295</v>
      </c>
      <c r="M67" s="849">
        <v>50</v>
      </c>
      <c r="N67" s="849">
        <v>114</v>
      </c>
      <c r="O67" s="849">
        <v>5700</v>
      </c>
      <c r="P67" s="837">
        <v>1.0555555555555556</v>
      </c>
      <c r="Q67" s="850">
        <v>50</v>
      </c>
    </row>
    <row r="68" spans="1:17" ht="14.4" customHeight="1" x14ac:dyDescent="0.3">
      <c r="A68" s="831" t="s">
        <v>3974</v>
      </c>
      <c r="B68" s="832" t="s">
        <v>3975</v>
      </c>
      <c r="C68" s="832" t="s">
        <v>3181</v>
      </c>
      <c r="D68" s="832" t="s">
        <v>4034</v>
      </c>
      <c r="E68" s="832" t="s">
        <v>4035</v>
      </c>
      <c r="F68" s="849">
        <v>256</v>
      </c>
      <c r="G68" s="849">
        <v>3072</v>
      </c>
      <c r="H68" s="849">
        <v>1</v>
      </c>
      <c r="I68" s="849">
        <v>12</v>
      </c>
      <c r="J68" s="849">
        <v>242</v>
      </c>
      <c r="K68" s="849">
        <v>2904</v>
      </c>
      <c r="L68" s="849">
        <v>0.9453125</v>
      </c>
      <c r="M68" s="849">
        <v>12</v>
      </c>
      <c r="N68" s="849">
        <v>264</v>
      </c>
      <c r="O68" s="849">
        <v>3432</v>
      </c>
      <c r="P68" s="837">
        <v>1.1171875</v>
      </c>
      <c r="Q68" s="850">
        <v>13</v>
      </c>
    </row>
    <row r="69" spans="1:17" ht="14.4" customHeight="1" x14ac:dyDescent="0.3">
      <c r="A69" s="831" t="s">
        <v>3974</v>
      </c>
      <c r="B69" s="832" t="s">
        <v>3975</v>
      </c>
      <c r="C69" s="832" t="s">
        <v>3181</v>
      </c>
      <c r="D69" s="832" t="s">
        <v>4036</v>
      </c>
      <c r="E69" s="832" t="s">
        <v>4037</v>
      </c>
      <c r="F69" s="849">
        <v>12</v>
      </c>
      <c r="G69" s="849">
        <v>2196</v>
      </c>
      <c r="H69" s="849">
        <v>1</v>
      </c>
      <c r="I69" s="849">
        <v>183</v>
      </c>
      <c r="J69" s="849"/>
      <c r="K69" s="849"/>
      <c r="L69" s="849"/>
      <c r="M69" s="849"/>
      <c r="N69" s="849">
        <v>3</v>
      </c>
      <c r="O69" s="849">
        <v>552</v>
      </c>
      <c r="P69" s="837">
        <v>0.25136612021857924</v>
      </c>
      <c r="Q69" s="850">
        <v>184</v>
      </c>
    </row>
    <row r="70" spans="1:17" ht="14.4" customHeight="1" x14ac:dyDescent="0.3">
      <c r="A70" s="831" t="s">
        <v>3974</v>
      </c>
      <c r="B70" s="832" t="s">
        <v>3975</v>
      </c>
      <c r="C70" s="832" t="s">
        <v>3181</v>
      </c>
      <c r="D70" s="832" t="s">
        <v>4038</v>
      </c>
      <c r="E70" s="832" t="s">
        <v>4039</v>
      </c>
      <c r="F70" s="849"/>
      <c r="G70" s="849"/>
      <c r="H70" s="849"/>
      <c r="I70" s="849"/>
      <c r="J70" s="849"/>
      <c r="K70" s="849"/>
      <c r="L70" s="849"/>
      <c r="M70" s="849"/>
      <c r="N70" s="849">
        <v>1</v>
      </c>
      <c r="O70" s="849">
        <v>73</v>
      </c>
      <c r="P70" s="837"/>
      <c r="Q70" s="850">
        <v>73</v>
      </c>
    </row>
    <row r="71" spans="1:17" ht="14.4" customHeight="1" x14ac:dyDescent="0.3">
      <c r="A71" s="831" t="s">
        <v>3974</v>
      </c>
      <c r="B71" s="832" t="s">
        <v>3975</v>
      </c>
      <c r="C71" s="832" t="s">
        <v>3181</v>
      </c>
      <c r="D71" s="832" t="s">
        <v>4040</v>
      </c>
      <c r="E71" s="832" t="s">
        <v>4041</v>
      </c>
      <c r="F71" s="849">
        <v>12</v>
      </c>
      <c r="G71" s="849">
        <v>2208</v>
      </c>
      <c r="H71" s="849">
        <v>1</v>
      </c>
      <c r="I71" s="849">
        <v>184</v>
      </c>
      <c r="J71" s="849"/>
      <c r="K71" s="849"/>
      <c r="L71" s="849"/>
      <c r="M71" s="849"/>
      <c r="N71" s="849">
        <v>2</v>
      </c>
      <c r="O71" s="849">
        <v>370</v>
      </c>
      <c r="P71" s="837">
        <v>0.16757246376811594</v>
      </c>
      <c r="Q71" s="850">
        <v>185</v>
      </c>
    </row>
    <row r="72" spans="1:17" ht="14.4" customHeight="1" x14ac:dyDescent="0.3">
      <c r="A72" s="831" t="s">
        <v>3974</v>
      </c>
      <c r="B72" s="832" t="s">
        <v>3975</v>
      </c>
      <c r="C72" s="832" t="s">
        <v>3181</v>
      </c>
      <c r="D72" s="832" t="s">
        <v>4042</v>
      </c>
      <c r="E72" s="832" t="s">
        <v>4043</v>
      </c>
      <c r="F72" s="849">
        <v>809</v>
      </c>
      <c r="G72" s="849">
        <v>120541</v>
      </c>
      <c r="H72" s="849">
        <v>1</v>
      </c>
      <c r="I72" s="849">
        <v>149</v>
      </c>
      <c r="J72" s="849">
        <v>770</v>
      </c>
      <c r="K72" s="849">
        <v>114730</v>
      </c>
      <c r="L72" s="849">
        <v>0.95179233621755255</v>
      </c>
      <c r="M72" s="849">
        <v>149</v>
      </c>
      <c r="N72" s="849">
        <v>801</v>
      </c>
      <c r="O72" s="849">
        <v>120150</v>
      </c>
      <c r="P72" s="837">
        <v>0.99675629039082136</v>
      </c>
      <c r="Q72" s="850">
        <v>150</v>
      </c>
    </row>
    <row r="73" spans="1:17" ht="14.4" customHeight="1" x14ac:dyDescent="0.3">
      <c r="A73" s="831" t="s">
        <v>3974</v>
      </c>
      <c r="B73" s="832" t="s">
        <v>3975</v>
      </c>
      <c r="C73" s="832" t="s">
        <v>3181</v>
      </c>
      <c r="D73" s="832" t="s">
        <v>4044</v>
      </c>
      <c r="E73" s="832" t="s">
        <v>4045</v>
      </c>
      <c r="F73" s="849">
        <v>2114</v>
      </c>
      <c r="G73" s="849">
        <v>63420</v>
      </c>
      <c r="H73" s="849">
        <v>1</v>
      </c>
      <c r="I73" s="849">
        <v>30</v>
      </c>
      <c r="J73" s="849">
        <v>2248</v>
      </c>
      <c r="K73" s="849">
        <v>67440</v>
      </c>
      <c r="L73" s="849">
        <v>1.0633869441816461</v>
      </c>
      <c r="M73" s="849">
        <v>30</v>
      </c>
      <c r="N73" s="849">
        <v>2535</v>
      </c>
      <c r="O73" s="849">
        <v>76050</v>
      </c>
      <c r="P73" s="837">
        <v>1.1991485335856196</v>
      </c>
      <c r="Q73" s="850">
        <v>30</v>
      </c>
    </row>
    <row r="74" spans="1:17" ht="14.4" customHeight="1" x14ac:dyDescent="0.3">
      <c r="A74" s="831" t="s">
        <v>3974</v>
      </c>
      <c r="B74" s="832" t="s">
        <v>3975</v>
      </c>
      <c r="C74" s="832" t="s">
        <v>3181</v>
      </c>
      <c r="D74" s="832" t="s">
        <v>4046</v>
      </c>
      <c r="E74" s="832" t="s">
        <v>4047</v>
      </c>
      <c r="F74" s="849">
        <v>34</v>
      </c>
      <c r="G74" s="849">
        <v>1054</v>
      </c>
      <c r="H74" s="849">
        <v>1</v>
      </c>
      <c r="I74" s="849">
        <v>31</v>
      </c>
      <c r="J74" s="849">
        <v>36</v>
      </c>
      <c r="K74" s="849">
        <v>1116</v>
      </c>
      <c r="L74" s="849">
        <v>1.0588235294117647</v>
      </c>
      <c r="M74" s="849">
        <v>31</v>
      </c>
      <c r="N74" s="849">
        <v>39</v>
      </c>
      <c r="O74" s="849">
        <v>1209</v>
      </c>
      <c r="P74" s="837">
        <v>1.1470588235294117</v>
      </c>
      <c r="Q74" s="850">
        <v>31</v>
      </c>
    </row>
    <row r="75" spans="1:17" ht="14.4" customHeight="1" x14ac:dyDescent="0.3">
      <c r="A75" s="831" t="s">
        <v>3974</v>
      </c>
      <c r="B75" s="832" t="s">
        <v>3975</v>
      </c>
      <c r="C75" s="832" t="s">
        <v>3181</v>
      </c>
      <c r="D75" s="832" t="s">
        <v>4048</v>
      </c>
      <c r="E75" s="832" t="s">
        <v>4049</v>
      </c>
      <c r="F75" s="849">
        <v>279</v>
      </c>
      <c r="G75" s="849">
        <v>7533</v>
      </c>
      <c r="H75" s="849">
        <v>1</v>
      </c>
      <c r="I75" s="849">
        <v>27</v>
      </c>
      <c r="J75" s="849">
        <v>261</v>
      </c>
      <c r="K75" s="849">
        <v>7047</v>
      </c>
      <c r="L75" s="849">
        <v>0.93548387096774188</v>
      </c>
      <c r="M75" s="849">
        <v>27</v>
      </c>
      <c r="N75" s="849">
        <v>308</v>
      </c>
      <c r="O75" s="849">
        <v>8624</v>
      </c>
      <c r="P75" s="837">
        <v>1.1448294172308509</v>
      </c>
      <c r="Q75" s="850">
        <v>28</v>
      </c>
    </row>
    <row r="76" spans="1:17" ht="14.4" customHeight="1" x14ac:dyDescent="0.3">
      <c r="A76" s="831" t="s">
        <v>3974</v>
      </c>
      <c r="B76" s="832" t="s">
        <v>3975</v>
      </c>
      <c r="C76" s="832" t="s">
        <v>3181</v>
      </c>
      <c r="D76" s="832" t="s">
        <v>4050</v>
      </c>
      <c r="E76" s="832" t="s">
        <v>4051</v>
      </c>
      <c r="F76" s="849">
        <v>2</v>
      </c>
      <c r="G76" s="849">
        <v>512</v>
      </c>
      <c r="H76" s="849">
        <v>1</v>
      </c>
      <c r="I76" s="849">
        <v>256</v>
      </c>
      <c r="J76" s="849">
        <v>1</v>
      </c>
      <c r="K76" s="849">
        <v>256</v>
      </c>
      <c r="L76" s="849">
        <v>0.5</v>
      </c>
      <c r="M76" s="849">
        <v>256</v>
      </c>
      <c r="N76" s="849"/>
      <c r="O76" s="849"/>
      <c r="P76" s="837"/>
      <c r="Q76" s="850"/>
    </row>
    <row r="77" spans="1:17" ht="14.4" customHeight="1" x14ac:dyDescent="0.3">
      <c r="A77" s="831" t="s">
        <v>3974</v>
      </c>
      <c r="B77" s="832" t="s">
        <v>3975</v>
      </c>
      <c r="C77" s="832" t="s">
        <v>3181</v>
      </c>
      <c r="D77" s="832" t="s">
        <v>4052</v>
      </c>
      <c r="E77" s="832" t="s">
        <v>4053</v>
      </c>
      <c r="F77" s="849">
        <v>575</v>
      </c>
      <c r="G77" s="849">
        <v>14375</v>
      </c>
      <c r="H77" s="849">
        <v>1</v>
      </c>
      <c r="I77" s="849">
        <v>25</v>
      </c>
      <c r="J77" s="849">
        <v>547</v>
      </c>
      <c r="K77" s="849">
        <v>13675</v>
      </c>
      <c r="L77" s="849">
        <v>0.95130434782608697</v>
      </c>
      <c r="M77" s="849">
        <v>25</v>
      </c>
      <c r="N77" s="849">
        <v>586</v>
      </c>
      <c r="O77" s="849">
        <v>15236</v>
      </c>
      <c r="P77" s="837">
        <v>1.0598956521739131</v>
      </c>
      <c r="Q77" s="850">
        <v>26</v>
      </c>
    </row>
    <row r="78" spans="1:17" ht="14.4" customHeight="1" x14ac:dyDescent="0.3">
      <c r="A78" s="831" t="s">
        <v>3974</v>
      </c>
      <c r="B78" s="832" t="s">
        <v>3975</v>
      </c>
      <c r="C78" s="832" t="s">
        <v>3181</v>
      </c>
      <c r="D78" s="832" t="s">
        <v>4054</v>
      </c>
      <c r="E78" s="832" t="s">
        <v>4055</v>
      </c>
      <c r="F78" s="849">
        <v>3</v>
      </c>
      <c r="G78" s="849">
        <v>99</v>
      </c>
      <c r="H78" s="849">
        <v>1</v>
      </c>
      <c r="I78" s="849">
        <v>33</v>
      </c>
      <c r="J78" s="849">
        <v>2</v>
      </c>
      <c r="K78" s="849">
        <v>66</v>
      </c>
      <c r="L78" s="849">
        <v>0.66666666666666663</v>
      </c>
      <c r="M78" s="849">
        <v>33</v>
      </c>
      <c r="N78" s="849"/>
      <c r="O78" s="849"/>
      <c r="P78" s="837"/>
      <c r="Q78" s="850"/>
    </row>
    <row r="79" spans="1:17" ht="14.4" customHeight="1" x14ac:dyDescent="0.3">
      <c r="A79" s="831" t="s">
        <v>3974</v>
      </c>
      <c r="B79" s="832" t="s">
        <v>3975</v>
      </c>
      <c r="C79" s="832" t="s">
        <v>3181</v>
      </c>
      <c r="D79" s="832" t="s">
        <v>4056</v>
      </c>
      <c r="E79" s="832" t="s">
        <v>4057</v>
      </c>
      <c r="F79" s="849">
        <v>1</v>
      </c>
      <c r="G79" s="849">
        <v>30</v>
      </c>
      <c r="H79" s="849">
        <v>1</v>
      </c>
      <c r="I79" s="849">
        <v>30</v>
      </c>
      <c r="J79" s="849"/>
      <c r="K79" s="849"/>
      <c r="L79" s="849"/>
      <c r="M79" s="849"/>
      <c r="N79" s="849"/>
      <c r="O79" s="849"/>
      <c r="P79" s="837"/>
      <c r="Q79" s="850"/>
    </row>
    <row r="80" spans="1:17" ht="14.4" customHeight="1" x14ac:dyDescent="0.3">
      <c r="A80" s="831" t="s">
        <v>3974</v>
      </c>
      <c r="B80" s="832" t="s">
        <v>3975</v>
      </c>
      <c r="C80" s="832" t="s">
        <v>3181</v>
      </c>
      <c r="D80" s="832" t="s">
        <v>4058</v>
      </c>
      <c r="E80" s="832" t="s">
        <v>4059</v>
      </c>
      <c r="F80" s="849">
        <v>6</v>
      </c>
      <c r="G80" s="849">
        <v>1230</v>
      </c>
      <c r="H80" s="849">
        <v>1</v>
      </c>
      <c r="I80" s="849">
        <v>205</v>
      </c>
      <c r="J80" s="849">
        <v>7</v>
      </c>
      <c r="K80" s="849">
        <v>1435</v>
      </c>
      <c r="L80" s="849">
        <v>1.1666666666666667</v>
      </c>
      <c r="M80" s="849">
        <v>205</v>
      </c>
      <c r="N80" s="849">
        <v>1</v>
      </c>
      <c r="O80" s="849">
        <v>204</v>
      </c>
      <c r="P80" s="837">
        <v>0.16585365853658537</v>
      </c>
      <c r="Q80" s="850">
        <v>204</v>
      </c>
    </row>
    <row r="81" spans="1:17" ht="14.4" customHeight="1" x14ac:dyDescent="0.3">
      <c r="A81" s="831" t="s">
        <v>3974</v>
      </c>
      <c r="B81" s="832" t="s">
        <v>3975</v>
      </c>
      <c r="C81" s="832" t="s">
        <v>3181</v>
      </c>
      <c r="D81" s="832" t="s">
        <v>4060</v>
      </c>
      <c r="E81" s="832" t="s">
        <v>4061</v>
      </c>
      <c r="F81" s="849">
        <v>7</v>
      </c>
      <c r="G81" s="849">
        <v>182</v>
      </c>
      <c r="H81" s="849">
        <v>1</v>
      </c>
      <c r="I81" s="849">
        <v>26</v>
      </c>
      <c r="J81" s="849">
        <v>4</v>
      </c>
      <c r="K81" s="849">
        <v>104</v>
      </c>
      <c r="L81" s="849">
        <v>0.5714285714285714</v>
      </c>
      <c r="M81" s="849">
        <v>26</v>
      </c>
      <c r="N81" s="849">
        <v>17</v>
      </c>
      <c r="O81" s="849">
        <v>442</v>
      </c>
      <c r="P81" s="837">
        <v>2.4285714285714284</v>
      </c>
      <c r="Q81" s="850">
        <v>26</v>
      </c>
    </row>
    <row r="82" spans="1:17" ht="14.4" customHeight="1" x14ac:dyDescent="0.3">
      <c r="A82" s="831" t="s">
        <v>3974</v>
      </c>
      <c r="B82" s="832" t="s">
        <v>3975</v>
      </c>
      <c r="C82" s="832" t="s">
        <v>3181</v>
      </c>
      <c r="D82" s="832" t="s">
        <v>4062</v>
      </c>
      <c r="E82" s="832" t="s">
        <v>4063</v>
      </c>
      <c r="F82" s="849">
        <v>4</v>
      </c>
      <c r="G82" s="849">
        <v>336</v>
      </c>
      <c r="H82" s="849">
        <v>1</v>
      </c>
      <c r="I82" s="849">
        <v>84</v>
      </c>
      <c r="J82" s="849">
        <v>3</v>
      </c>
      <c r="K82" s="849">
        <v>252</v>
      </c>
      <c r="L82" s="849">
        <v>0.75</v>
      </c>
      <c r="M82" s="849">
        <v>84</v>
      </c>
      <c r="N82" s="849"/>
      <c r="O82" s="849"/>
      <c r="P82" s="837"/>
      <c r="Q82" s="850"/>
    </row>
    <row r="83" spans="1:17" ht="14.4" customHeight="1" x14ac:dyDescent="0.3">
      <c r="A83" s="831" t="s">
        <v>3974</v>
      </c>
      <c r="B83" s="832" t="s">
        <v>3975</v>
      </c>
      <c r="C83" s="832" t="s">
        <v>3181</v>
      </c>
      <c r="D83" s="832" t="s">
        <v>4064</v>
      </c>
      <c r="E83" s="832" t="s">
        <v>4065</v>
      </c>
      <c r="F83" s="849">
        <v>15</v>
      </c>
      <c r="G83" s="849">
        <v>2640</v>
      </c>
      <c r="H83" s="849">
        <v>1</v>
      </c>
      <c r="I83" s="849">
        <v>176</v>
      </c>
      <c r="J83" s="849">
        <v>1</v>
      </c>
      <c r="K83" s="849">
        <v>176</v>
      </c>
      <c r="L83" s="849">
        <v>6.6666666666666666E-2</v>
      </c>
      <c r="M83" s="849">
        <v>176</v>
      </c>
      <c r="N83" s="849">
        <v>3</v>
      </c>
      <c r="O83" s="849">
        <v>531</v>
      </c>
      <c r="P83" s="837">
        <v>0.20113636363636364</v>
      </c>
      <c r="Q83" s="850">
        <v>177</v>
      </c>
    </row>
    <row r="84" spans="1:17" ht="14.4" customHeight="1" x14ac:dyDescent="0.3">
      <c r="A84" s="831" t="s">
        <v>3974</v>
      </c>
      <c r="B84" s="832" t="s">
        <v>3975</v>
      </c>
      <c r="C84" s="832" t="s">
        <v>3181</v>
      </c>
      <c r="D84" s="832" t="s">
        <v>4066</v>
      </c>
      <c r="E84" s="832" t="s">
        <v>4067</v>
      </c>
      <c r="F84" s="849">
        <v>1</v>
      </c>
      <c r="G84" s="849">
        <v>253</v>
      </c>
      <c r="H84" s="849">
        <v>1</v>
      </c>
      <c r="I84" s="849">
        <v>253</v>
      </c>
      <c r="J84" s="849"/>
      <c r="K84" s="849"/>
      <c r="L84" s="849"/>
      <c r="M84" s="849"/>
      <c r="N84" s="849"/>
      <c r="O84" s="849"/>
      <c r="P84" s="837"/>
      <c r="Q84" s="850"/>
    </row>
    <row r="85" spans="1:17" ht="14.4" customHeight="1" x14ac:dyDescent="0.3">
      <c r="A85" s="831" t="s">
        <v>3974</v>
      </c>
      <c r="B85" s="832" t="s">
        <v>3975</v>
      </c>
      <c r="C85" s="832" t="s">
        <v>3181</v>
      </c>
      <c r="D85" s="832" t="s">
        <v>4068</v>
      </c>
      <c r="E85" s="832" t="s">
        <v>4069</v>
      </c>
      <c r="F85" s="849">
        <v>107</v>
      </c>
      <c r="G85" s="849">
        <v>1605</v>
      </c>
      <c r="H85" s="849">
        <v>1</v>
      </c>
      <c r="I85" s="849">
        <v>15</v>
      </c>
      <c r="J85" s="849">
        <v>114</v>
      </c>
      <c r="K85" s="849">
        <v>1710</v>
      </c>
      <c r="L85" s="849">
        <v>1.0654205607476634</v>
      </c>
      <c r="M85" s="849">
        <v>15</v>
      </c>
      <c r="N85" s="849">
        <v>107</v>
      </c>
      <c r="O85" s="849">
        <v>1712</v>
      </c>
      <c r="P85" s="837">
        <v>1.0666666666666667</v>
      </c>
      <c r="Q85" s="850">
        <v>16</v>
      </c>
    </row>
    <row r="86" spans="1:17" ht="14.4" customHeight="1" x14ac:dyDescent="0.3">
      <c r="A86" s="831" t="s">
        <v>3974</v>
      </c>
      <c r="B86" s="832" t="s">
        <v>3975</v>
      </c>
      <c r="C86" s="832" t="s">
        <v>3181</v>
      </c>
      <c r="D86" s="832" t="s">
        <v>4070</v>
      </c>
      <c r="E86" s="832" t="s">
        <v>4071</v>
      </c>
      <c r="F86" s="849">
        <v>173</v>
      </c>
      <c r="G86" s="849">
        <v>3979</v>
      </c>
      <c r="H86" s="849">
        <v>1</v>
      </c>
      <c r="I86" s="849">
        <v>23</v>
      </c>
      <c r="J86" s="849">
        <v>165</v>
      </c>
      <c r="K86" s="849">
        <v>3795</v>
      </c>
      <c r="L86" s="849">
        <v>0.95375722543352603</v>
      </c>
      <c r="M86" s="849">
        <v>23</v>
      </c>
      <c r="N86" s="849">
        <v>211</v>
      </c>
      <c r="O86" s="849">
        <v>4853</v>
      </c>
      <c r="P86" s="837">
        <v>1.2196531791907514</v>
      </c>
      <c r="Q86" s="850">
        <v>23</v>
      </c>
    </row>
    <row r="87" spans="1:17" ht="14.4" customHeight="1" x14ac:dyDescent="0.3">
      <c r="A87" s="831" t="s">
        <v>3974</v>
      </c>
      <c r="B87" s="832" t="s">
        <v>3975</v>
      </c>
      <c r="C87" s="832" t="s">
        <v>3181</v>
      </c>
      <c r="D87" s="832" t="s">
        <v>4072</v>
      </c>
      <c r="E87" s="832" t="s">
        <v>4073</v>
      </c>
      <c r="F87" s="849">
        <v>2099</v>
      </c>
      <c r="G87" s="849">
        <v>48277</v>
      </c>
      <c r="H87" s="849">
        <v>1</v>
      </c>
      <c r="I87" s="849">
        <v>23</v>
      </c>
      <c r="J87" s="849">
        <v>2281</v>
      </c>
      <c r="K87" s="849">
        <v>52463</v>
      </c>
      <c r="L87" s="849">
        <v>1.0867079561696045</v>
      </c>
      <c r="M87" s="849">
        <v>23</v>
      </c>
      <c r="N87" s="849">
        <v>2621</v>
      </c>
      <c r="O87" s="849">
        <v>60283</v>
      </c>
      <c r="P87" s="837">
        <v>1.248689852310624</v>
      </c>
      <c r="Q87" s="850">
        <v>23</v>
      </c>
    </row>
    <row r="88" spans="1:17" ht="14.4" customHeight="1" x14ac:dyDescent="0.3">
      <c r="A88" s="831" t="s">
        <v>3974</v>
      </c>
      <c r="B88" s="832" t="s">
        <v>3975</v>
      </c>
      <c r="C88" s="832" t="s">
        <v>3181</v>
      </c>
      <c r="D88" s="832" t="s">
        <v>4074</v>
      </c>
      <c r="E88" s="832" t="s">
        <v>4075</v>
      </c>
      <c r="F88" s="849"/>
      <c r="G88" s="849"/>
      <c r="H88" s="849"/>
      <c r="I88" s="849"/>
      <c r="J88" s="849"/>
      <c r="K88" s="849"/>
      <c r="L88" s="849"/>
      <c r="M88" s="849"/>
      <c r="N88" s="849">
        <v>1</v>
      </c>
      <c r="O88" s="849">
        <v>331</v>
      </c>
      <c r="P88" s="837"/>
      <c r="Q88" s="850">
        <v>331</v>
      </c>
    </row>
    <row r="89" spans="1:17" ht="14.4" customHeight="1" x14ac:dyDescent="0.3">
      <c r="A89" s="831" t="s">
        <v>3974</v>
      </c>
      <c r="B89" s="832" t="s">
        <v>3975</v>
      </c>
      <c r="C89" s="832" t="s">
        <v>3181</v>
      </c>
      <c r="D89" s="832" t="s">
        <v>4076</v>
      </c>
      <c r="E89" s="832" t="s">
        <v>4077</v>
      </c>
      <c r="F89" s="849">
        <v>129</v>
      </c>
      <c r="G89" s="849">
        <v>3741</v>
      </c>
      <c r="H89" s="849">
        <v>1</v>
      </c>
      <c r="I89" s="849">
        <v>29</v>
      </c>
      <c r="J89" s="849">
        <v>125</v>
      </c>
      <c r="K89" s="849">
        <v>3625</v>
      </c>
      <c r="L89" s="849">
        <v>0.96899224806201545</v>
      </c>
      <c r="M89" s="849">
        <v>29</v>
      </c>
      <c r="N89" s="849">
        <v>133</v>
      </c>
      <c r="O89" s="849">
        <v>3857</v>
      </c>
      <c r="P89" s="837">
        <v>1.0310077519379846</v>
      </c>
      <c r="Q89" s="850">
        <v>29</v>
      </c>
    </row>
    <row r="90" spans="1:17" ht="14.4" customHeight="1" x14ac:dyDescent="0.3">
      <c r="A90" s="831" t="s">
        <v>3974</v>
      </c>
      <c r="B90" s="832" t="s">
        <v>3975</v>
      </c>
      <c r="C90" s="832" t="s">
        <v>3181</v>
      </c>
      <c r="D90" s="832" t="s">
        <v>4078</v>
      </c>
      <c r="E90" s="832" t="s">
        <v>4079</v>
      </c>
      <c r="F90" s="849">
        <v>1</v>
      </c>
      <c r="G90" s="849">
        <v>178</v>
      </c>
      <c r="H90" s="849">
        <v>1</v>
      </c>
      <c r="I90" s="849">
        <v>178</v>
      </c>
      <c r="J90" s="849"/>
      <c r="K90" s="849"/>
      <c r="L90" s="849"/>
      <c r="M90" s="849"/>
      <c r="N90" s="849">
        <v>1</v>
      </c>
      <c r="O90" s="849">
        <v>179</v>
      </c>
      <c r="P90" s="837">
        <v>1.0056179775280898</v>
      </c>
      <c r="Q90" s="850">
        <v>179</v>
      </c>
    </row>
    <row r="91" spans="1:17" ht="14.4" customHeight="1" x14ac:dyDescent="0.3">
      <c r="A91" s="831" t="s">
        <v>3974</v>
      </c>
      <c r="B91" s="832" t="s">
        <v>3975</v>
      </c>
      <c r="C91" s="832" t="s">
        <v>3181</v>
      </c>
      <c r="D91" s="832" t="s">
        <v>4080</v>
      </c>
      <c r="E91" s="832" t="s">
        <v>4081</v>
      </c>
      <c r="F91" s="849"/>
      <c r="G91" s="849"/>
      <c r="H91" s="849"/>
      <c r="I91" s="849"/>
      <c r="J91" s="849">
        <v>1</v>
      </c>
      <c r="K91" s="849">
        <v>15</v>
      </c>
      <c r="L91" s="849"/>
      <c r="M91" s="849">
        <v>15</v>
      </c>
      <c r="N91" s="849"/>
      <c r="O91" s="849"/>
      <c r="P91" s="837"/>
      <c r="Q91" s="850"/>
    </row>
    <row r="92" spans="1:17" ht="14.4" customHeight="1" x14ac:dyDescent="0.3">
      <c r="A92" s="831" t="s">
        <v>3974</v>
      </c>
      <c r="B92" s="832" t="s">
        <v>3975</v>
      </c>
      <c r="C92" s="832" t="s">
        <v>3181</v>
      </c>
      <c r="D92" s="832" t="s">
        <v>4082</v>
      </c>
      <c r="E92" s="832" t="s">
        <v>4083</v>
      </c>
      <c r="F92" s="849">
        <v>338</v>
      </c>
      <c r="G92" s="849">
        <v>6422</v>
      </c>
      <c r="H92" s="849">
        <v>1</v>
      </c>
      <c r="I92" s="849">
        <v>19</v>
      </c>
      <c r="J92" s="849">
        <v>327</v>
      </c>
      <c r="K92" s="849">
        <v>6213</v>
      </c>
      <c r="L92" s="849">
        <v>0.96745562130177509</v>
      </c>
      <c r="M92" s="849">
        <v>19</v>
      </c>
      <c r="N92" s="849">
        <v>324</v>
      </c>
      <c r="O92" s="849">
        <v>6480</v>
      </c>
      <c r="P92" s="837">
        <v>1.0090314543755838</v>
      </c>
      <c r="Q92" s="850">
        <v>20</v>
      </c>
    </row>
    <row r="93" spans="1:17" ht="14.4" customHeight="1" x14ac:dyDescent="0.3">
      <c r="A93" s="831" t="s">
        <v>3974</v>
      </c>
      <c r="B93" s="832" t="s">
        <v>3975</v>
      </c>
      <c r="C93" s="832" t="s">
        <v>3181</v>
      </c>
      <c r="D93" s="832" t="s">
        <v>4084</v>
      </c>
      <c r="E93" s="832" t="s">
        <v>4085</v>
      </c>
      <c r="F93" s="849">
        <v>1030</v>
      </c>
      <c r="G93" s="849">
        <v>20600</v>
      </c>
      <c r="H93" s="849">
        <v>1</v>
      </c>
      <c r="I93" s="849">
        <v>20</v>
      </c>
      <c r="J93" s="849">
        <v>976</v>
      </c>
      <c r="K93" s="849">
        <v>19520</v>
      </c>
      <c r="L93" s="849">
        <v>0.94757281553398054</v>
      </c>
      <c r="M93" s="849">
        <v>20</v>
      </c>
      <c r="N93" s="849">
        <v>1013</v>
      </c>
      <c r="O93" s="849">
        <v>20260</v>
      </c>
      <c r="P93" s="837">
        <v>0.98349514563106799</v>
      </c>
      <c r="Q93" s="850">
        <v>20</v>
      </c>
    </row>
    <row r="94" spans="1:17" ht="14.4" customHeight="1" x14ac:dyDescent="0.3">
      <c r="A94" s="831" t="s">
        <v>3974</v>
      </c>
      <c r="B94" s="832" t="s">
        <v>3975</v>
      </c>
      <c r="C94" s="832" t="s">
        <v>3181</v>
      </c>
      <c r="D94" s="832" t="s">
        <v>4086</v>
      </c>
      <c r="E94" s="832" t="s">
        <v>4087</v>
      </c>
      <c r="F94" s="849"/>
      <c r="G94" s="849"/>
      <c r="H94" s="849"/>
      <c r="I94" s="849"/>
      <c r="J94" s="849"/>
      <c r="K94" s="849"/>
      <c r="L94" s="849"/>
      <c r="M94" s="849"/>
      <c r="N94" s="849">
        <v>1</v>
      </c>
      <c r="O94" s="849">
        <v>79</v>
      </c>
      <c r="P94" s="837"/>
      <c r="Q94" s="850">
        <v>79</v>
      </c>
    </row>
    <row r="95" spans="1:17" ht="14.4" customHeight="1" x14ac:dyDescent="0.3">
      <c r="A95" s="831" t="s">
        <v>3974</v>
      </c>
      <c r="B95" s="832" t="s">
        <v>3975</v>
      </c>
      <c r="C95" s="832" t="s">
        <v>3181</v>
      </c>
      <c r="D95" s="832" t="s">
        <v>4088</v>
      </c>
      <c r="E95" s="832" t="s">
        <v>4089</v>
      </c>
      <c r="F95" s="849"/>
      <c r="G95" s="849"/>
      <c r="H95" s="849"/>
      <c r="I95" s="849"/>
      <c r="J95" s="849"/>
      <c r="K95" s="849"/>
      <c r="L95" s="849"/>
      <c r="M95" s="849"/>
      <c r="N95" s="849">
        <v>1</v>
      </c>
      <c r="O95" s="849">
        <v>302</v>
      </c>
      <c r="P95" s="837"/>
      <c r="Q95" s="850">
        <v>302</v>
      </c>
    </row>
    <row r="96" spans="1:17" ht="14.4" customHeight="1" x14ac:dyDescent="0.3">
      <c r="A96" s="831" t="s">
        <v>3974</v>
      </c>
      <c r="B96" s="832" t="s">
        <v>3975</v>
      </c>
      <c r="C96" s="832" t="s">
        <v>3181</v>
      </c>
      <c r="D96" s="832" t="s">
        <v>4090</v>
      </c>
      <c r="E96" s="832" t="s">
        <v>4091</v>
      </c>
      <c r="F96" s="849"/>
      <c r="G96" s="849"/>
      <c r="H96" s="849"/>
      <c r="I96" s="849"/>
      <c r="J96" s="849"/>
      <c r="K96" s="849"/>
      <c r="L96" s="849"/>
      <c r="M96" s="849"/>
      <c r="N96" s="849">
        <v>1</v>
      </c>
      <c r="O96" s="849">
        <v>22</v>
      </c>
      <c r="P96" s="837"/>
      <c r="Q96" s="850">
        <v>22</v>
      </c>
    </row>
    <row r="97" spans="1:17" ht="14.4" customHeight="1" x14ac:dyDescent="0.3">
      <c r="A97" s="831" t="s">
        <v>3974</v>
      </c>
      <c r="B97" s="832" t="s">
        <v>3975</v>
      </c>
      <c r="C97" s="832" t="s">
        <v>3181</v>
      </c>
      <c r="D97" s="832" t="s">
        <v>4092</v>
      </c>
      <c r="E97" s="832" t="s">
        <v>4093</v>
      </c>
      <c r="F97" s="849">
        <v>40</v>
      </c>
      <c r="G97" s="849">
        <v>880</v>
      </c>
      <c r="H97" s="849">
        <v>1</v>
      </c>
      <c r="I97" s="849">
        <v>22</v>
      </c>
      <c r="J97" s="849">
        <v>35</v>
      </c>
      <c r="K97" s="849">
        <v>770</v>
      </c>
      <c r="L97" s="849">
        <v>0.875</v>
      </c>
      <c r="M97" s="849">
        <v>22</v>
      </c>
      <c r="N97" s="849">
        <v>76</v>
      </c>
      <c r="O97" s="849">
        <v>1672</v>
      </c>
      <c r="P97" s="837">
        <v>1.9</v>
      </c>
      <c r="Q97" s="850">
        <v>22</v>
      </c>
    </row>
    <row r="98" spans="1:17" ht="14.4" customHeight="1" x14ac:dyDescent="0.3">
      <c r="A98" s="831" t="s">
        <v>3974</v>
      </c>
      <c r="B98" s="832" t="s">
        <v>3975</v>
      </c>
      <c r="C98" s="832" t="s">
        <v>3181</v>
      </c>
      <c r="D98" s="832" t="s">
        <v>4094</v>
      </c>
      <c r="E98" s="832" t="s">
        <v>4095</v>
      </c>
      <c r="F98" s="849"/>
      <c r="G98" s="849"/>
      <c r="H98" s="849"/>
      <c r="I98" s="849"/>
      <c r="J98" s="849"/>
      <c r="K98" s="849"/>
      <c r="L98" s="849"/>
      <c r="M98" s="849"/>
      <c r="N98" s="849">
        <v>2</v>
      </c>
      <c r="O98" s="849">
        <v>990</v>
      </c>
      <c r="P98" s="837"/>
      <c r="Q98" s="850">
        <v>495</v>
      </c>
    </row>
    <row r="99" spans="1:17" ht="14.4" customHeight="1" x14ac:dyDescent="0.3">
      <c r="A99" s="831" t="s">
        <v>3974</v>
      </c>
      <c r="B99" s="832" t="s">
        <v>3975</v>
      </c>
      <c r="C99" s="832" t="s">
        <v>3181</v>
      </c>
      <c r="D99" s="832" t="s">
        <v>4096</v>
      </c>
      <c r="E99" s="832" t="s">
        <v>4097</v>
      </c>
      <c r="F99" s="849"/>
      <c r="G99" s="849"/>
      <c r="H99" s="849"/>
      <c r="I99" s="849"/>
      <c r="J99" s="849">
        <v>1</v>
      </c>
      <c r="K99" s="849">
        <v>168</v>
      </c>
      <c r="L99" s="849"/>
      <c r="M99" s="849">
        <v>168</v>
      </c>
      <c r="N99" s="849"/>
      <c r="O99" s="849"/>
      <c r="P99" s="837"/>
      <c r="Q99" s="850"/>
    </row>
    <row r="100" spans="1:17" ht="14.4" customHeight="1" x14ac:dyDescent="0.3">
      <c r="A100" s="831" t="s">
        <v>3974</v>
      </c>
      <c r="B100" s="832" t="s">
        <v>3975</v>
      </c>
      <c r="C100" s="832" t="s">
        <v>3181</v>
      </c>
      <c r="D100" s="832" t="s">
        <v>4098</v>
      </c>
      <c r="E100" s="832" t="s">
        <v>4099</v>
      </c>
      <c r="F100" s="849"/>
      <c r="G100" s="849"/>
      <c r="H100" s="849"/>
      <c r="I100" s="849"/>
      <c r="J100" s="849"/>
      <c r="K100" s="849"/>
      <c r="L100" s="849"/>
      <c r="M100" s="849"/>
      <c r="N100" s="849">
        <v>2</v>
      </c>
      <c r="O100" s="849">
        <v>254</v>
      </c>
      <c r="P100" s="837"/>
      <c r="Q100" s="850">
        <v>127</v>
      </c>
    </row>
    <row r="101" spans="1:17" ht="14.4" customHeight="1" x14ac:dyDescent="0.3">
      <c r="A101" s="831" t="s">
        <v>3974</v>
      </c>
      <c r="B101" s="832" t="s">
        <v>3975</v>
      </c>
      <c r="C101" s="832" t="s">
        <v>3181</v>
      </c>
      <c r="D101" s="832" t="s">
        <v>4100</v>
      </c>
      <c r="E101" s="832" t="s">
        <v>4101</v>
      </c>
      <c r="F101" s="849">
        <v>5</v>
      </c>
      <c r="G101" s="849">
        <v>115</v>
      </c>
      <c r="H101" s="849">
        <v>1</v>
      </c>
      <c r="I101" s="849">
        <v>23</v>
      </c>
      <c r="J101" s="849">
        <v>3</v>
      </c>
      <c r="K101" s="849">
        <v>69</v>
      </c>
      <c r="L101" s="849">
        <v>0.6</v>
      </c>
      <c r="M101" s="849">
        <v>23</v>
      </c>
      <c r="N101" s="849">
        <v>2</v>
      </c>
      <c r="O101" s="849">
        <v>46</v>
      </c>
      <c r="P101" s="837">
        <v>0.4</v>
      </c>
      <c r="Q101" s="850">
        <v>23</v>
      </c>
    </row>
    <row r="102" spans="1:17" ht="14.4" customHeight="1" x14ac:dyDescent="0.3">
      <c r="A102" s="831" t="s">
        <v>3974</v>
      </c>
      <c r="B102" s="832" t="s">
        <v>3975</v>
      </c>
      <c r="C102" s="832" t="s">
        <v>3181</v>
      </c>
      <c r="D102" s="832" t="s">
        <v>4102</v>
      </c>
      <c r="E102" s="832" t="s">
        <v>4103</v>
      </c>
      <c r="F102" s="849">
        <v>1</v>
      </c>
      <c r="G102" s="849">
        <v>133</v>
      </c>
      <c r="H102" s="849">
        <v>1</v>
      </c>
      <c r="I102" s="849">
        <v>133</v>
      </c>
      <c r="J102" s="849"/>
      <c r="K102" s="849"/>
      <c r="L102" s="849"/>
      <c r="M102" s="849"/>
      <c r="N102" s="849"/>
      <c r="O102" s="849"/>
      <c r="P102" s="837"/>
      <c r="Q102" s="850"/>
    </row>
    <row r="103" spans="1:17" ht="14.4" customHeight="1" x14ac:dyDescent="0.3">
      <c r="A103" s="831" t="s">
        <v>3974</v>
      </c>
      <c r="B103" s="832" t="s">
        <v>3975</v>
      </c>
      <c r="C103" s="832" t="s">
        <v>3181</v>
      </c>
      <c r="D103" s="832" t="s">
        <v>4104</v>
      </c>
      <c r="E103" s="832" t="s">
        <v>4105</v>
      </c>
      <c r="F103" s="849">
        <v>61</v>
      </c>
      <c r="G103" s="849">
        <v>17934</v>
      </c>
      <c r="H103" s="849">
        <v>1</v>
      </c>
      <c r="I103" s="849">
        <v>294</v>
      </c>
      <c r="J103" s="849">
        <v>48</v>
      </c>
      <c r="K103" s="849">
        <v>14160</v>
      </c>
      <c r="L103" s="849">
        <v>0.7895617263298762</v>
      </c>
      <c r="M103" s="849">
        <v>295</v>
      </c>
      <c r="N103" s="849">
        <v>35</v>
      </c>
      <c r="O103" s="849">
        <v>10360</v>
      </c>
      <c r="P103" s="837">
        <v>0.57767369242779076</v>
      </c>
      <c r="Q103" s="850">
        <v>296</v>
      </c>
    </row>
    <row r="104" spans="1:17" ht="14.4" customHeight="1" x14ac:dyDescent="0.3">
      <c r="A104" s="831" t="s">
        <v>3974</v>
      </c>
      <c r="B104" s="832" t="s">
        <v>3975</v>
      </c>
      <c r="C104" s="832" t="s">
        <v>3181</v>
      </c>
      <c r="D104" s="832" t="s">
        <v>4106</v>
      </c>
      <c r="E104" s="832" t="s">
        <v>4107</v>
      </c>
      <c r="F104" s="849">
        <v>355</v>
      </c>
      <c r="G104" s="849">
        <v>15975</v>
      </c>
      <c r="H104" s="849">
        <v>1</v>
      </c>
      <c r="I104" s="849">
        <v>45</v>
      </c>
      <c r="J104" s="849">
        <v>336</v>
      </c>
      <c r="K104" s="849">
        <v>15120</v>
      </c>
      <c r="L104" s="849">
        <v>0.94647887323943658</v>
      </c>
      <c r="M104" s="849">
        <v>45</v>
      </c>
      <c r="N104" s="849">
        <v>355</v>
      </c>
      <c r="O104" s="849">
        <v>15975</v>
      </c>
      <c r="P104" s="837">
        <v>1</v>
      </c>
      <c r="Q104" s="850">
        <v>45</v>
      </c>
    </row>
    <row r="105" spans="1:17" ht="14.4" customHeight="1" x14ac:dyDescent="0.3">
      <c r="A105" s="831" t="s">
        <v>3974</v>
      </c>
      <c r="B105" s="832" t="s">
        <v>3975</v>
      </c>
      <c r="C105" s="832" t="s">
        <v>3181</v>
      </c>
      <c r="D105" s="832" t="s">
        <v>4108</v>
      </c>
      <c r="E105" s="832" t="s">
        <v>4109</v>
      </c>
      <c r="F105" s="849"/>
      <c r="G105" s="849"/>
      <c r="H105" s="849"/>
      <c r="I105" s="849"/>
      <c r="J105" s="849"/>
      <c r="K105" s="849"/>
      <c r="L105" s="849"/>
      <c r="M105" s="849"/>
      <c r="N105" s="849">
        <v>1</v>
      </c>
      <c r="O105" s="849">
        <v>310</v>
      </c>
      <c r="P105" s="837"/>
      <c r="Q105" s="850">
        <v>310</v>
      </c>
    </row>
    <row r="106" spans="1:17" ht="14.4" customHeight="1" x14ac:dyDescent="0.3">
      <c r="A106" s="831" t="s">
        <v>3974</v>
      </c>
      <c r="B106" s="832" t="s">
        <v>3975</v>
      </c>
      <c r="C106" s="832" t="s">
        <v>3181</v>
      </c>
      <c r="D106" s="832" t="s">
        <v>4110</v>
      </c>
      <c r="E106" s="832" t="s">
        <v>4111</v>
      </c>
      <c r="F106" s="849">
        <v>1</v>
      </c>
      <c r="G106" s="849">
        <v>26</v>
      </c>
      <c r="H106" s="849">
        <v>1</v>
      </c>
      <c r="I106" s="849">
        <v>26</v>
      </c>
      <c r="J106" s="849"/>
      <c r="K106" s="849"/>
      <c r="L106" s="849"/>
      <c r="M106" s="849"/>
      <c r="N106" s="849"/>
      <c r="O106" s="849"/>
      <c r="P106" s="837"/>
      <c r="Q106" s="850"/>
    </row>
    <row r="107" spans="1:17" ht="14.4" customHeight="1" x14ac:dyDescent="0.3">
      <c r="A107" s="831" t="s">
        <v>3974</v>
      </c>
      <c r="B107" s="832" t="s">
        <v>3975</v>
      </c>
      <c r="C107" s="832" t="s">
        <v>3181</v>
      </c>
      <c r="D107" s="832" t="s">
        <v>4112</v>
      </c>
      <c r="E107" s="832" t="s">
        <v>4113</v>
      </c>
      <c r="F107" s="849">
        <v>1</v>
      </c>
      <c r="G107" s="849">
        <v>355</v>
      </c>
      <c r="H107" s="849">
        <v>1</v>
      </c>
      <c r="I107" s="849">
        <v>355</v>
      </c>
      <c r="J107" s="849"/>
      <c r="K107" s="849"/>
      <c r="L107" s="849"/>
      <c r="M107" s="849"/>
      <c r="N107" s="849"/>
      <c r="O107" s="849"/>
      <c r="P107" s="837"/>
      <c r="Q107" s="850"/>
    </row>
    <row r="108" spans="1:17" ht="14.4" customHeight="1" x14ac:dyDescent="0.3">
      <c r="A108" s="831" t="s">
        <v>3974</v>
      </c>
      <c r="B108" s="832" t="s">
        <v>3975</v>
      </c>
      <c r="C108" s="832" t="s">
        <v>3181</v>
      </c>
      <c r="D108" s="832" t="s">
        <v>4114</v>
      </c>
      <c r="E108" s="832" t="s">
        <v>4115</v>
      </c>
      <c r="F108" s="849">
        <v>1</v>
      </c>
      <c r="G108" s="849">
        <v>407</v>
      </c>
      <c r="H108" s="849">
        <v>1</v>
      </c>
      <c r="I108" s="849">
        <v>407</v>
      </c>
      <c r="J108" s="849"/>
      <c r="K108" s="849"/>
      <c r="L108" s="849"/>
      <c r="M108" s="849"/>
      <c r="N108" s="849">
        <v>1</v>
      </c>
      <c r="O108" s="849">
        <v>408</v>
      </c>
      <c r="P108" s="837">
        <v>1.0024570024570025</v>
      </c>
      <c r="Q108" s="850">
        <v>408</v>
      </c>
    </row>
    <row r="109" spans="1:17" ht="14.4" customHeight="1" x14ac:dyDescent="0.3">
      <c r="A109" s="831" t="s">
        <v>3974</v>
      </c>
      <c r="B109" s="832" t="s">
        <v>3975</v>
      </c>
      <c r="C109" s="832" t="s">
        <v>3181</v>
      </c>
      <c r="D109" s="832" t="s">
        <v>4116</v>
      </c>
      <c r="E109" s="832" t="s">
        <v>4117</v>
      </c>
      <c r="F109" s="849"/>
      <c r="G109" s="849"/>
      <c r="H109" s="849"/>
      <c r="I109" s="849"/>
      <c r="J109" s="849"/>
      <c r="K109" s="849"/>
      <c r="L109" s="849"/>
      <c r="M109" s="849"/>
      <c r="N109" s="849">
        <v>1</v>
      </c>
      <c r="O109" s="849">
        <v>190</v>
      </c>
      <c r="P109" s="837"/>
      <c r="Q109" s="850">
        <v>190</v>
      </c>
    </row>
    <row r="110" spans="1:17" ht="14.4" customHeight="1" x14ac:dyDescent="0.3">
      <c r="A110" s="831" t="s">
        <v>3974</v>
      </c>
      <c r="B110" s="832" t="s">
        <v>3975</v>
      </c>
      <c r="C110" s="832" t="s">
        <v>3181</v>
      </c>
      <c r="D110" s="832" t="s">
        <v>4118</v>
      </c>
      <c r="E110" s="832" t="s">
        <v>4119</v>
      </c>
      <c r="F110" s="849">
        <v>356</v>
      </c>
      <c r="G110" s="849">
        <v>47348</v>
      </c>
      <c r="H110" s="849">
        <v>1</v>
      </c>
      <c r="I110" s="849">
        <v>133</v>
      </c>
      <c r="J110" s="849">
        <v>336</v>
      </c>
      <c r="K110" s="849">
        <v>44688</v>
      </c>
      <c r="L110" s="849">
        <v>0.9438202247191011</v>
      </c>
      <c r="M110" s="849">
        <v>133</v>
      </c>
      <c r="N110" s="849">
        <v>355</v>
      </c>
      <c r="O110" s="849">
        <v>47215</v>
      </c>
      <c r="P110" s="837">
        <v>0.9971910112359551</v>
      </c>
      <c r="Q110" s="850">
        <v>133</v>
      </c>
    </row>
    <row r="111" spans="1:17" ht="14.4" customHeight="1" x14ac:dyDescent="0.3">
      <c r="A111" s="831" t="s">
        <v>3974</v>
      </c>
      <c r="B111" s="832" t="s">
        <v>3975</v>
      </c>
      <c r="C111" s="832" t="s">
        <v>3181</v>
      </c>
      <c r="D111" s="832" t="s">
        <v>4120</v>
      </c>
      <c r="E111" s="832" t="s">
        <v>4121</v>
      </c>
      <c r="F111" s="849">
        <v>167</v>
      </c>
      <c r="G111" s="849">
        <v>6179</v>
      </c>
      <c r="H111" s="849">
        <v>1</v>
      </c>
      <c r="I111" s="849">
        <v>37</v>
      </c>
      <c r="J111" s="849">
        <v>167</v>
      </c>
      <c r="K111" s="849">
        <v>6179</v>
      </c>
      <c r="L111" s="849">
        <v>1</v>
      </c>
      <c r="M111" s="849">
        <v>37</v>
      </c>
      <c r="N111" s="849">
        <v>159</v>
      </c>
      <c r="O111" s="849">
        <v>5883</v>
      </c>
      <c r="P111" s="837">
        <v>0.95209580838323349</v>
      </c>
      <c r="Q111" s="850">
        <v>37</v>
      </c>
    </row>
    <row r="112" spans="1:17" ht="14.4" customHeight="1" x14ac:dyDescent="0.3">
      <c r="A112" s="831" t="s">
        <v>3974</v>
      </c>
      <c r="B112" s="832" t="s">
        <v>3975</v>
      </c>
      <c r="C112" s="832" t="s">
        <v>3181</v>
      </c>
      <c r="D112" s="832" t="s">
        <v>4122</v>
      </c>
      <c r="E112" s="832" t="s">
        <v>4123</v>
      </c>
      <c r="F112" s="849"/>
      <c r="G112" s="849"/>
      <c r="H112" s="849"/>
      <c r="I112" s="849"/>
      <c r="J112" s="849"/>
      <c r="K112" s="849"/>
      <c r="L112" s="849"/>
      <c r="M112" s="849"/>
      <c r="N112" s="849">
        <v>1</v>
      </c>
      <c r="O112" s="849">
        <v>931</v>
      </c>
      <c r="P112" s="837"/>
      <c r="Q112" s="850">
        <v>931</v>
      </c>
    </row>
    <row r="113" spans="1:17" ht="14.4" customHeight="1" x14ac:dyDescent="0.3">
      <c r="A113" s="831" t="s">
        <v>3974</v>
      </c>
      <c r="B113" s="832" t="s">
        <v>3975</v>
      </c>
      <c r="C113" s="832" t="s">
        <v>3181</v>
      </c>
      <c r="D113" s="832" t="s">
        <v>4124</v>
      </c>
      <c r="E113" s="832" t="s">
        <v>4125</v>
      </c>
      <c r="F113" s="849"/>
      <c r="G113" s="849"/>
      <c r="H113" s="849"/>
      <c r="I113" s="849"/>
      <c r="J113" s="849"/>
      <c r="K113" s="849"/>
      <c r="L113" s="849"/>
      <c r="M113" s="849"/>
      <c r="N113" s="849">
        <v>1</v>
      </c>
      <c r="O113" s="849">
        <v>933</v>
      </c>
      <c r="P113" s="837"/>
      <c r="Q113" s="850">
        <v>933</v>
      </c>
    </row>
    <row r="114" spans="1:17" ht="14.4" customHeight="1" x14ac:dyDescent="0.3">
      <c r="A114" s="831" t="s">
        <v>3974</v>
      </c>
      <c r="B114" s="832" t="s">
        <v>3975</v>
      </c>
      <c r="C114" s="832" t="s">
        <v>3181</v>
      </c>
      <c r="D114" s="832" t="s">
        <v>4126</v>
      </c>
      <c r="E114" s="832" t="s">
        <v>4127</v>
      </c>
      <c r="F114" s="849">
        <v>11</v>
      </c>
      <c r="G114" s="849">
        <v>1023</v>
      </c>
      <c r="H114" s="849">
        <v>1</v>
      </c>
      <c r="I114" s="849">
        <v>93</v>
      </c>
      <c r="J114" s="849"/>
      <c r="K114" s="849"/>
      <c r="L114" s="849"/>
      <c r="M114" s="849"/>
      <c r="N114" s="849">
        <v>1</v>
      </c>
      <c r="O114" s="849">
        <v>94</v>
      </c>
      <c r="P114" s="837">
        <v>9.1886608015640275E-2</v>
      </c>
      <c r="Q114" s="850">
        <v>94</v>
      </c>
    </row>
    <row r="115" spans="1:17" ht="14.4" customHeight="1" x14ac:dyDescent="0.3">
      <c r="A115" s="831" t="s">
        <v>4128</v>
      </c>
      <c r="B115" s="832" t="s">
        <v>4129</v>
      </c>
      <c r="C115" s="832" t="s">
        <v>3330</v>
      </c>
      <c r="D115" s="832" t="s">
        <v>4130</v>
      </c>
      <c r="E115" s="832" t="s">
        <v>4131</v>
      </c>
      <c r="F115" s="849">
        <v>0</v>
      </c>
      <c r="G115" s="849">
        <v>0</v>
      </c>
      <c r="H115" s="849"/>
      <c r="I115" s="849"/>
      <c r="J115" s="849"/>
      <c r="K115" s="849"/>
      <c r="L115" s="849"/>
      <c r="M115" s="849"/>
      <c r="N115" s="849"/>
      <c r="O115" s="849"/>
      <c r="P115" s="837"/>
      <c r="Q115" s="850"/>
    </row>
    <row r="116" spans="1:17" ht="14.4" customHeight="1" x14ac:dyDescent="0.3">
      <c r="A116" s="831" t="s">
        <v>4128</v>
      </c>
      <c r="B116" s="832" t="s">
        <v>4129</v>
      </c>
      <c r="C116" s="832" t="s">
        <v>3330</v>
      </c>
      <c r="D116" s="832" t="s">
        <v>4132</v>
      </c>
      <c r="E116" s="832" t="s">
        <v>4133</v>
      </c>
      <c r="F116" s="849"/>
      <c r="G116" s="849"/>
      <c r="H116" s="849"/>
      <c r="I116" s="849"/>
      <c r="J116" s="849">
        <v>1.34</v>
      </c>
      <c r="K116" s="849">
        <v>3471.3</v>
      </c>
      <c r="L116" s="849"/>
      <c r="M116" s="849">
        <v>2590.5223880597014</v>
      </c>
      <c r="N116" s="849"/>
      <c r="O116" s="849"/>
      <c r="P116" s="837"/>
      <c r="Q116" s="850"/>
    </row>
    <row r="117" spans="1:17" ht="14.4" customHeight="1" x14ac:dyDescent="0.3">
      <c r="A117" s="831" t="s">
        <v>4128</v>
      </c>
      <c r="B117" s="832" t="s">
        <v>4129</v>
      </c>
      <c r="C117" s="832" t="s">
        <v>3330</v>
      </c>
      <c r="D117" s="832" t="s">
        <v>4134</v>
      </c>
      <c r="E117" s="832" t="s">
        <v>4135</v>
      </c>
      <c r="F117" s="849">
        <v>0.11</v>
      </c>
      <c r="G117" s="849">
        <v>1087.67</v>
      </c>
      <c r="H117" s="849">
        <v>1</v>
      </c>
      <c r="I117" s="849">
        <v>9887.9090909090919</v>
      </c>
      <c r="J117" s="849">
        <v>0.18</v>
      </c>
      <c r="K117" s="849">
        <v>1779.82</v>
      </c>
      <c r="L117" s="849">
        <v>1.6363602931036065</v>
      </c>
      <c r="M117" s="849">
        <v>9887.8888888888887</v>
      </c>
      <c r="N117" s="849">
        <v>7.0000000000000007E-2</v>
      </c>
      <c r="O117" s="849">
        <v>612.44000000000005</v>
      </c>
      <c r="P117" s="837">
        <v>0.56307519744040013</v>
      </c>
      <c r="Q117" s="850">
        <v>8749.1428571428569</v>
      </c>
    </row>
    <row r="118" spans="1:17" ht="14.4" customHeight="1" x14ac:dyDescent="0.3">
      <c r="A118" s="831" t="s">
        <v>4128</v>
      </c>
      <c r="B118" s="832" t="s">
        <v>4129</v>
      </c>
      <c r="C118" s="832" t="s">
        <v>3330</v>
      </c>
      <c r="D118" s="832" t="s">
        <v>4136</v>
      </c>
      <c r="E118" s="832" t="s">
        <v>4137</v>
      </c>
      <c r="F118" s="849">
        <v>1</v>
      </c>
      <c r="G118" s="849">
        <v>843.46</v>
      </c>
      <c r="H118" s="849">
        <v>1</v>
      </c>
      <c r="I118" s="849">
        <v>843.46</v>
      </c>
      <c r="J118" s="849"/>
      <c r="K118" s="849"/>
      <c r="L118" s="849"/>
      <c r="M118" s="849"/>
      <c r="N118" s="849"/>
      <c r="O118" s="849"/>
      <c r="P118" s="837"/>
      <c r="Q118" s="850"/>
    </row>
    <row r="119" spans="1:17" ht="14.4" customHeight="1" x14ac:dyDescent="0.3">
      <c r="A119" s="831" t="s">
        <v>4128</v>
      </c>
      <c r="B119" s="832" t="s">
        <v>4129</v>
      </c>
      <c r="C119" s="832" t="s">
        <v>3330</v>
      </c>
      <c r="D119" s="832" t="s">
        <v>4138</v>
      </c>
      <c r="E119" s="832" t="s">
        <v>3348</v>
      </c>
      <c r="F119" s="849">
        <v>7.0000000000000007E-2</v>
      </c>
      <c r="G119" s="849">
        <v>636.66</v>
      </c>
      <c r="H119" s="849">
        <v>1</v>
      </c>
      <c r="I119" s="849">
        <v>9095.1428571428551</v>
      </c>
      <c r="J119" s="849"/>
      <c r="K119" s="849"/>
      <c r="L119" s="849"/>
      <c r="M119" s="849"/>
      <c r="N119" s="849"/>
      <c r="O119" s="849"/>
      <c r="P119" s="837"/>
      <c r="Q119" s="850"/>
    </row>
    <row r="120" spans="1:17" ht="14.4" customHeight="1" x14ac:dyDescent="0.3">
      <c r="A120" s="831" t="s">
        <v>4128</v>
      </c>
      <c r="B120" s="832" t="s">
        <v>4129</v>
      </c>
      <c r="C120" s="832" t="s">
        <v>3330</v>
      </c>
      <c r="D120" s="832" t="s">
        <v>3347</v>
      </c>
      <c r="E120" s="832" t="s">
        <v>3348</v>
      </c>
      <c r="F120" s="849"/>
      <c r="G120" s="849"/>
      <c r="H120" s="849"/>
      <c r="I120" s="849"/>
      <c r="J120" s="849">
        <v>1.1499999999999999</v>
      </c>
      <c r="K120" s="849">
        <v>2091.9</v>
      </c>
      <c r="L120" s="849"/>
      <c r="M120" s="849">
        <v>1819.0434782608697</v>
      </c>
      <c r="N120" s="849"/>
      <c r="O120" s="849"/>
      <c r="P120" s="837"/>
      <c r="Q120" s="850"/>
    </row>
    <row r="121" spans="1:17" ht="14.4" customHeight="1" x14ac:dyDescent="0.3">
      <c r="A121" s="831" t="s">
        <v>4128</v>
      </c>
      <c r="B121" s="832" t="s">
        <v>4129</v>
      </c>
      <c r="C121" s="832" t="s">
        <v>3330</v>
      </c>
      <c r="D121" s="832" t="s">
        <v>4139</v>
      </c>
      <c r="E121" s="832" t="s">
        <v>3348</v>
      </c>
      <c r="F121" s="849">
        <v>0.06</v>
      </c>
      <c r="G121" s="849">
        <v>2037.31</v>
      </c>
      <c r="H121" s="849">
        <v>1</v>
      </c>
      <c r="I121" s="849">
        <v>33955.166666666664</v>
      </c>
      <c r="J121" s="849">
        <v>6.0000000000000005E-2</v>
      </c>
      <c r="K121" s="849">
        <v>2219.2199999999998</v>
      </c>
      <c r="L121" s="849">
        <v>1.0892893079600061</v>
      </c>
      <c r="M121" s="849">
        <v>36986.999999999993</v>
      </c>
      <c r="N121" s="849"/>
      <c r="O121" s="849"/>
      <c r="P121" s="837"/>
      <c r="Q121" s="850"/>
    </row>
    <row r="122" spans="1:17" ht="14.4" customHeight="1" x14ac:dyDescent="0.3">
      <c r="A122" s="831" t="s">
        <v>4128</v>
      </c>
      <c r="B122" s="832" t="s">
        <v>4129</v>
      </c>
      <c r="C122" s="832" t="s">
        <v>3330</v>
      </c>
      <c r="D122" s="832" t="s">
        <v>4140</v>
      </c>
      <c r="E122" s="832" t="s">
        <v>3348</v>
      </c>
      <c r="F122" s="849"/>
      <c r="G122" s="849"/>
      <c r="H122" s="849"/>
      <c r="I122" s="849"/>
      <c r="J122" s="849"/>
      <c r="K122" s="849"/>
      <c r="L122" s="849"/>
      <c r="M122" s="849"/>
      <c r="N122" s="849">
        <v>1.3</v>
      </c>
      <c r="O122" s="849">
        <v>852.18000000000006</v>
      </c>
      <c r="P122" s="837"/>
      <c r="Q122" s="850">
        <v>655.52307692307693</v>
      </c>
    </row>
    <row r="123" spans="1:17" ht="14.4" customHeight="1" x14ac:dyDescent="0.3">
      <c r="A123" s="831" t="s">
        <v>4128</v>
      </c>
      <c r="B123" s="832" t="s">
        <v>4129</v>
      </c>
      <c r="C123" s="832" t="s">
        <v>3330</v>
      </c>
      <c r="D123" s="832" t="s">
        <v>4141</v>
      </c>
      <c r="E123" s="832" t="s">
        <v>3348</v>
      </c>
      <c r="F123" s="849"/>
      <c r="G123" s="849"/>
      <c r="H123" s="849"/>
      <c r="I123" s="849"/>
      <c r="J123" s="849"/>
      <c r="K123" s="849"/>
      <c r="L123" s="849"/>
      <c r="M123" s="849"/>
      <c r="N123" s="849">
        <v>0.02</v>
      </c>
      <c r="O123" s="849">
        <v>224.56</v>
      </c>
      <c r="P123" s="837"/>
      <c r="Q123" s="850">
        <v>11228</v>
      </c>
    </row>
    <row r="124" spans="1:17" ht="14.4" customHeight="1" x14ac:dyDescent="0.3">
      <c r="A124" s="831" t="s">
        <v>4128</v>
      </c>
      <c r="B124" s="832" t="s">
        <v>4129</v>
      </c>
      <c r="C124" s="832" t="s">
        <v>3234</v>
      </c>
      <c r="D124" s="832" t="s">
        <v>4142</v>
      </c>
      <c r="E124" s="832" t="s">
        <v>4143</v>
      </c>
      <c r="F124" s="849"/>
      <c r="G124" s="849"/>
      <c r="H124" s="849"/>
      <c r="I124" s="849"/>
      <c r="J124" s="849">
        <v>1</v>
      </c>
      <c r="K124" s="849">
        <v>1601.95</v>
      </c>
      <c r="L124" s="849"/>
      <c r="M124" s="849">
        <v>1601.95</v>
      </c>
      <c r="N124" s="849"/>
      <c r="O124" s="849"/>
      <c r="P124" s="837"/>
      <c r="Q124" s="850"/>
    </row>
    <row r="125" spans="1:17" ht="14.4" customHeight="1" x14ac:dyDescent="0.3">
      <c r="A125" s="831" t="s">
        <v>4128</v>
      </c>
      <c r="B125" s="832" t="s">
        <v>4129</v>
      </c>
      <c r="C125" s="832" t="s">
        <v>3234</v>
      </c>
      <c r="D125" s="832" t="s">
        <v>4144</v>
      </c>
      <c r="E125" s="832" t="s">
        <v>4145</v>
      </c>
      <c r="F125" s="849"/>
      <c r="G125" s="849"/>
      <c r="H125" s="849"/>
      <c r="I125" s="849"/>
      <c r="J125" s="849">
        <v>1</v>
      </c>
      <c r="K125" s="849">
        <v>939.14</v>
      </c>
      <c r="L125" s="849"/>
      <c r="M125" s="849">
        <v>939.14</v>
      </c>
      <c r="N125" s="849"/>
      <c r="O125" s="849"/>
      <c r="P125" s="837"/>
      <c r="Q125" s="850"/>
    </row>
    <row r="126" spans="1:17" ht="14.4" customHeight="1" x14ac:dyDescent="0.3">
      <c r="A126" s="831" t="s">
        <v>4128</v>
      </c>
      <c r="B126" s="832" t="s">
        <v>4129</v>
      </c>
      <c r="C126" s="832" t="s">
        <v>3234</v>
      </c>
      <c r="D126" s="832" t="s">
        <v>4146</v>
      </c>
      <c r="E126" s="832" t="s">
        <v>4147</v>
      </c>
      <c r="F126" s="849"/>
      <c r="G126" s="849"/>
      <c r="H126" s="849"/>
      <c r="I126" s="849"/>
      <c r="J126" s="849">
        <v>1</v>
      </c>
      <c r="K126" s="849">
        <v>7650</v>
      </c>
      <c r="L126" s="849"/>
      <c r="M126" s="849">
        <v>7650</v>
      </c>
      <c r="N126" s="849"/>
      <c r="O126" s="849"/>
      <c r="P126" s="837"/>
      <c r="Q126" s="850"/>
    </row>
    <row r="127" spans="1:17" ht="14.4" customHeight="1" x14ac:dyDescent="0.3">
      <c r="A127" s="831" t="s">
        <v>4128</v>
      </c>
      <c r="B127" s="832" t="s">
        <v>4129</v>
      </c>
      <c r="C127" s="832" t="s">
        <v>3234</v>
      </c>
      <c r="D127" s="832" t="s">
        <v>4148</v>
      </c>
      <c r="E127" s="832" t="s">
        <v>4149</v>
      </c>
      <c r="F127" s="849"/>
      <c r="G127" s="849"/>
      <c r="H127" s="849"/>
      <c r="I127" s="849"/>
      <c r="J127" s="849">
        <v>1</v>
      </c>
      <c r="K127" s="849">
        <v>750.76</v>
      </c>
      <c r="L127" s="849"/>
      <c r="M127" s="849">
        <v>750.76</v>
      </c>
      <c r="N127" s="849"/>
      <c r="O127" s="849"/>
      <c r="P127" s="837"/>
      <c r="Q127" s="850"/>
    </row>
    <row r="128" spans="1:17" ht="14.4" customHeight="1" x14ac:dyDescent="0.3">
      <c r="A128" s="831" t="s">
        <v>4128</v>
      </c>
      <c r="B128" s="832" t="s">
        <v>4129</v>
      </c>
      <c r="C128" s="832" t="s">
        <v>3234</v>
      </c>
      <c r="D128" s="832" t="s">
        <v>4150</v>
      </c>
      <c r="E128" s="832" t="s">
        <v>4151</v>
      </c>
      <c r="F128" s="849"/>
      <c r="G128" s="849"/>
      <c r="H128" s="849"/>
      <c r="I128" s="849"/>
      <c r="J128" s="849">
        <v>1</v>
      </c>
      <c r="K128" s="849">
        <v>1086.17</v>
      </c>
      <c r="L128" s="849"/>
      <c r="M128" s="849">
        <v>1086.17</v>
      </c>
      <c r="N128" s="849"/>
      <c r="O128" s="849"/>
      <c r="P128" s="837"/>
      <c r="Q128" s="850"/>
    </row>
    <row r="129" spans="1:17" ht="14.4" customHeight="1" x14ac:dyDescent="0.3">
      <c r="A129" s="831" t="s">
        <v>4128</v>
      </c>
      <c r="B129" s="832" t="s">
        <v>4129</v>
      </c>
      <c r="C129" s="832" t="s">
        <v>3181</v>
      </c>
      <c r="D129" s="832" t="s">
        <v>4152</v>
      </c>
      <c r="E129" s="832" t="s">
        <v>4153</v>
      </c>
      <c r="F129" s="849">
        <v>4</v>
      </c>
      <c r="G129" s="849">
        <v>852</v>
      </c>
      <c r="H129" s="849">
        <v>1</v>
      </c>
      <c r="I129" s="849">
        <v>213</v>
      </c>
      <c r="J129" s="849">
        <v>1</v>
      </c>
      <c r="K129" s="849">
        <v>214</v>
      </c>
      <c r="L129" s="849">
        <v>0.25117370892018781</v>
      </c>
      <c r="M129" s="849">
        <v>214</v>
      </c>
      <c r="N129" s="849">
        <v>2</v>
      </c>
      <c r="O129" s="849">
        <v>430</v>
      </c>
      <c r="P129" s="837">
        <v>0.50469483568075113</v>
      </c>
      <c r="Q129" s="850">
        <v>215</v>
      </c>
    </row>
    <row r="130" spans="1:17" ht="14.4" customHeight="1" x14ac:dyDescent="0.3">
      <c r="A130" s="831" t="s">
        <v>4128</v>
      </c>
      <c r="B130" s="832" t="s">
        <v>4129</v>
      </c>
      <c r="C130" s="832" t="s">
        <v>3181</v>
      </c>
      <c r="D130" s="832" t="s">
        <v>4154</v>
      </c>
      <c r="E130" s="832" t="s">
        <v>4155</v>
      </c>
      <c r="F130" s="849">
        <v>1</v>
      </c>
      <c r="G130" s="849">
        <v>223</v>
      </c>
      <c r="H130" s="849">
        <v>1</v>
      </c>
      <c r="I130" s="849">
        <v>223</v>
      </c>
      <c r="J130" s="849"/>
      <c r="K130" s="849"/>
      <c r="L130" s="849"/>
      <c r="M130" s="849"/>
      <c r="N130" s="849">
        <v>2</v>
      </c>
      <c r="O130" s="849">
        <v>450</v>
      </c>
      <c r="P130" s="837">
        <v>2.0179372197309418</v>
      </c>
      <c r="Q130" s="850">
        <v>225</v>
      </c>
    </row>
    <row r="131" spans="1:17" ht="14.4" customHeight="1" x14ac:dyDescent="0.3">
      <c r="A131" s="831" t="s">
        <v>4128</v>
      </c>
      <c r="B131" s="832" t="s">
        <v>4129</v>
      </c>
      <c r="C131" s="832" t="s">
        <v>3181</v>
      </c>
      <c r="D131" s="832" t="s">
        <v>4156</v>
      </c>
      <c r="E131" s="832" t="s">
        <v>4157</v>
      </c>
      <c r="F131" s="849">
        <v>2</v>
      </c>
      <c r="G131" s="849">
        <v>450</v>
      </c>
      <c r="H131" s="849">
        <v>1</v>
      </c>
      <c r="I131" s="849">
        <v>225</v>
      </c>
      <c r="J131" s="849">
        <v>1</v>
      </c>
      <c r="K131" s="849">
        <v>226</v>
      </c>
      <c r="L131" s="849">
        <v>0.50222222222222224</v>
      </c>
      <c r="M131" s="849">
        <v>226</v>
      </c>
      <c r="N131" s="849">
        <v>1</v>
      </c>
      <c r="O131" s="849">
        <v>227</v>
      </c>
      <c r="P131" s="837">
        <v>0.50444444444444447</v>
      </c>
      <c r="Q131" s="850">
        <v>227</v>
      </c>
    </row>
    <row r="132" spans="1:17" ht="14.4" customHeight="1" x14ac:dyDescent="0.3">
      <c r="A132" s="831" t="s">
        <v>4128</v>
      </c>
      <c r="B132" s="832" t="s">
        <v>4129</v>
      </c>
      <c r="C132" s="832" t="s">
        <v>3181</v>
      </c>
      <c r="D132" s="832" t="s">
        <v>4158</v>
      </c>
      <c r="E132" s="832" t="s">
        <v>4159</v>
      </c>
      <c r="F132" s="849"/>
      <c r="G132" s="849"/>
      <c r="H132" s="849"/>
      <c r="I132" s="849"/>
      <c r="J132" s="849">
        <v>1</v>
      </c>
      <c r="K132" s="849">
        <v>3862</v>
      </c>
      <c r="L132" s="849"/>
      <c r="M132" s="849">
        <v>3862</v>
      </c>
      <c r="N132" s="849"/>
      <c r="O132" s="849"/>
      <c r="P132" s="837"/>
      <c r="Q132" s="850"/>
    </row>
    <row r="133" spans="1:17" ht="14.4" customHeight="1" x14ac:dyDescent="0.3">
      <c r="A133" s="831" t="s">
        <v>4128</v>
      </c>
      <c r="B133" s="832" t="s">
        <v>4129</v>
      </c>
      <c r="C133" s="832" t="s">
        <v>3181</v>
      </c>
      <c r="D133" s="832" t="s">
        <v>4160</v>
      </c>
      <c r="E133" s="832" t="s">
        <v>4161</v>
      </c>
      <c r="F133" s="849"/>
      <c r="G133" s="849"/>
      <c r="H133" s="849"/>
      <c r="I133" s="849"/>
      <c r="J133" s="849">
        <v>1</v>
      </c>
      <c r="K133" s="849">
        <v>7928</v>
      </c>
      <c r="L133" s="849"/>
      <c r="M133" s="849">
        <v>7928</v>
      </c>
      <c r="N133" s="849"/>
      <c r="O133" s="849"/>
      <c r="P133" s="837"/>
      <c r="Q133" s="850"/>
    </row>
    <row r="134" spans="1:17" ht="14.4" customHeight="1" x14ac:dyDescent="0.3">
      <c r="A134" s="831" t="s">
        <v>4128</v>
      </c>
      <c r="B134" s="832" t="s">
        <v>4129</v>
      </c>
      <c r="C134" s="832" t="s">
        <v>3181</v>
      </c>
      <c r="D134" s="832" t="s">
        <v>4162</v>
      </c>
      <c r="E134" s="832" t="s">
        <v>4163</v>
      </c>
      <c r="F134" s="849">
        <v>1</v>
      </c>
      <c r="G134" s="849">
        <v>1294</v>
      </c>
      <c r="H134" s="849">
        <v>1</v>
      </c>
      <c r="I134" s="849">
        <v>1294</v>
      </c>
      <c r="J134" s="849"/>
      <c r="K134" s="849"/>
      <c r="L134" s="849"/>
      <c r="M134" s="849"/>
      <c r="N134" s="849"/>
      <c r="O134" s="849"/>
      <c r="P134" s="837"/>
      <c r="Q134" s="850"/>
    </row>
    <row r="135" spans="1:17" ht="14.4" customHeight="1" x14ac:dyDescent="0.3">
      <c r="A135" s="831" t="s">
        <v>4128</v>
      </c>
      <c r="B135" s="832" t="s">
        <v>4129</v>
      </c>
      <c r="C135" s="832" t="s">
        <v>3181</v>
      </c>
      <c r="D135" s="832" t="s">
        <v>4164</v>
      </c>
      <c r="E135" s="832" t="s">
        <v>4165</v>
      </c>
      <c r="F135" s="849">
        <v>1</v>
      </c>
      <c r="G135" s="849">
        <v>5157</v>
      </c>
      <c r="H135" s="849">
        <v>1</v>
      </c>
      <c r="I135" s="849">
        <v>5157</v>
      </c>
      <c r="J135" s="849">
        <v>2</v>
      </c>
      <c r="K135" s="849">
        <v>10316</v>
      </c>
      <c r="L135" s="849">
        <v>2.000387822377351</v>
      </c>
      <c r="M135" s="849">
        <v>5158</v>
      </c>
      <c r="N135" s="849">
        <v>2</v>
      </c>
      <c r="O135" s="849">
        <v>10324</v>
      </c>
      <c r="P135" s="837">
        <v>2.001939111886756</v>
      </c>
      <c r="Q135" s="850">
        <v>5162</v>
      </c>
    </row>
    <row r="136" spans="1:17" ht="14.4" customHeight="1" x14ac:dyDescent="0.3">
      <c r="A136" s="831" t="s">
        <v>4128</v>
      </c>
      <c r="B136" s="832" t="s">
        <v>4129</v>
      </c>
      <c r="C136" s="832" t="s">
        <v>3181</v>
      </c>
      <c r="D136" s="832" t="s">
        <v>4166</v>
      </c>
      <c r="E136" s="832" t="s">
        <v>4167</v>
      </c>
      <c r="F136" s="849"/>
      <c r="G136" s="849"/>
      <c r="H136" s="849"/>
      <c r="I136" s="849"/>
      <c r="J136" s="849"/>
      <c r="K136" s="849"/>
      <c r="L136" s="849"/>
      <c r="M136" s="849"/>
      <c r="N136" s="849">
        <v>1</v>
      </c>
      <c r="O136" s="849">
        <v>5626</v>
      </c>
      <c r="P136" s="837"/>
      <c r="Q136" s="850">
        <v>5626</v>
      </c>
    </row>
    <row r="137" spans="1:17" ht="14.4" customHeight="1" x14ac:dyDescent="0.3">
      <c r="A137" s="831" t="s">
        <v>4128</v>
      </c>
      <c r="B137" s="832" t="s">
        <v>4129</v>
      </c>
      <c r="C137" s="832" t="s">
        <v>3181</v>
      </c>
      <c r="D137" s="832" t="s">
        <v>4168</v>
      </c>
      <c r="E137" s="832" t="s">
        <v>4169</v>
      </c>
      <c r="F137" s="849">
        <v>485</v>
      </c>
      <c r="G137" s="849">
        <v>85845</v>
      </c>
      <c r="H137" s="849">
        <v>1</v>
      </c>
      <c r="I137" s="849">
        <v>177</v>
      </c>
      <c r="J137" s="849">
        <v>468</v>
      </c>
      <c r="K137" s="849">
        <v>83304</v>
      </c>
      <c r="L137" s="849">
        <v>0.97040013978682504</v>
      </c>
      <c r="M137" s="849">
        <v>178</v>
      </c>
      <c r="N137" s="849">
        <v>516</v>
      </c>
      <c r="O137" s="849">
        <v>92364</v>
      </c>
      <c r="P137" s="837">
        <v>1.0759391927310851</v>
      </c>
      <c r="Q137" s="850">
        <v>179</v>
      </c>
    </row>
    <row r="138" spans="1:17" ht="14.4" customHeight="1" x14ac:dyDescent="0.3">
      <c r="A138" s="831" t="s">
        <v>4128</v>
      </c>
      <c r="B138" s="832" t="s">
        <v>4129</v>
      </c>
      <c r="C138" s="832" t="s">
        <v>3181</v>
      </c>
      <c r="D138" s="832" t="s">
        <v>4170</v>
      </c>
      <c r="E138" s="832" t="s">
        <v>4171</v>
      </c>
      <c r="F138" s="849">
        <v>4</v>
      </c>
      <c r="G138" s="849">
        <v>8196</v>
      </c>
      <c r="H138" s="849">
        <v>1</v>
      </c>
      <c r="I138" s="849">
        <v>2049</v>
      </c>
      <c r="J138" s="849">
        <v>4</v>
      </c>
      <c r="K138" s="849">
        <v>8200</v>
      </c>
      <c r="L138" s="849">
        <v>1.0004880429477794</v>
      </c>
      <c r="M138" s="849">
        <v>2050</v>
      </c>
      <c r="N138" s="849">
        <v>11</v>
      </c>
      <c r="O138" s="849">
        <v>22583</v>
      </c>
      <c r="P138" s="837">
        <v>2.7553684724255736</v>
      </c>
      <c r="Q138" s="850">
        <v>2053</v>
      </c>
    </row>
    <row r="139" spans="1:17" ht="14.4" customHeight="1" x14ac:dyDescent="0.3">
      <c r="A139" s="831" t="s">
        <v>4128</v>
      </c>
      <c r="B139" s="832" t="s">
        <v>4129</v>
      </c>
      <c r="C139" s="832" t="s">
        <v>3181</v>
      </c>
      <c r="D139" s="832" t="s">
        <v>4172</v>
      </c>
      <c r="E139" s="832" t="s">
        <v>4173</v>
      </c>
      <c r="F139" s="849">
        <v>1</v>
      </c>
      <c r="G139" s="849">
        <v>2737</v>
      </c>
      <c r="H139" s="849">
        <v>1</v>
      </c>
      <c r="I139" s="849">
        <v>2737</v>
      </c>
      <c r="J139" s="849">
        <v>2</v>
      </c>
      <c r="K139" s="849">
        <v>5474</v>
      </c>
      <c r="L139" s="849">
        <v>2</v>
      </c>
      <c r="M139" s="849">
        <v>2737</v>
      </c>
      <c r="N139" s="849"/>
      <c r="O139" s="849"/>
      <c r="P139" s="837"/>
      <c r="Q139" s="850"/>
    </row>
    <row r="140" spans="1:17" ht="14.4" customHeight="1" x14ac:dyDescent="0.3">
      <c r="A140" s="831" t="s">
        <v>4128</v>
      </c>
      <c r="B140" s="832" t="s">
        <v>4129</v>
      </c>
      <c r="C140" s="832" t="s">
        <v>3181</v>
      </c>
      <c r="D140" s="832" t="s">
        <v>4174</v>
      </c>
      <c r="E140" s="832" t="s">
        <v>4175</v>
      </c>
      <c r="F140" s="849">
        <v>1</v>
      </c>
      <c r="G140" s="849">
        <v>163</v>
      </c>
      <c r="H140" s="849">
        <v>1</v>
      </c>
      <c r="I140" s="849">
        <v>163</v>
      </c>
      <c r="J140" s="849">
        <v>1</v>
      </c>
      <c r="K140" s="849">
        <v>163</v>
      </c>
      <c r="L140" s="849">
        <v>1</v>
      </c>
      <c r="M140" s="849">
        <v>163</v>
      </c>
      <c r="N140" s="849"/>
      <c r="O140" s="849"/>
      <c r="P140" s="837"/>
      <c r="Q140" s="850"/>
    </row>
    <row r="141" spans="1:17" ht="14.4" customHeight="1" x14ac:dyDescent="0.3">
      <c r="A141" s="831" t="s">
        <v>4128</v>
      </c>
      <c r="B141" s="832" t="s">
        <v>4129</v>
      </c>
      <c r="C141" s="832" t="s">
        <v>3181</v>
      </c>
      <c r="D141" s="832" t="s">
        <v>4176</v>
      </c>
      <c r="E141" s="832" t="s">
        <v>4177</v>
      </c>
      <c r="F141" s="849">
        <v>8</v>
      </c>
      <c r="G141" s="849">
        <v>17240</v>
      </c>
      <c r="H141" s="849">
        <v>1</v>
      </c>
      <c r="I141" s="849">
        <v>2155</v>
      </c>
      <c r="J141" s="849">
        <v>13</v>
      </c>
      <c r="K141" s="849">
        <v>28028</v>
      </c>
      <c r="L141" s="849">
        <v>1.6257540603248259</v>
      </c>
      <c r="M141" s="849">
        <v>2156</v>
      </c>
      <c r="N141" s="849">
        <v>12</v>
      </c>
      <c r="O141" s="849">
        <v>25908</v>
      </c>
      <c r="P141" s="837">
        <v>1.502784222737819</v>
      </c>
      <c r="Q141" s="850">
        <v>2159</v>
      </c>
    </row>
    <row r="142" spans="1:17" ht="14.4" customHeight="1" x14ac:dyDescent="0.3">
      <c r="A142" s="831" t="s">
        <v>4128</v>
      </c>
      <c r="B142" s="832" t="s">
        <v>4129</v>
      </c>
      <c r="C142" s="832" t="s">
        <v>3181</v>
      </c>
      <c r="D142" s="832" t="s">
        <v>4178</v>
      </c>
      <c r="E142" s="832" t="s">
        <v>4159</v>
      </c>
      <c r="F142" s="849">
        <v>2</v>
      </c>
      <c r="G142" s="849">
        <v>3778</v>
      </c>
      <c r="H142" s="849">
        <v>1</v>
      </c>
      <c r="I142" s="849">
        <v>1889</v>
      </c>
      <c r="J142" s="849">
        <v>4</v>
      </c>
      <c r="K142" s="849">
        <v>7556</v>
      </c>
      <c r="L142" s="849">
        <v>2</v>
      </c>
      <c r="M142" s="849">
        <v>1889</v>
      </c>
      <c r="N142" s="849"/>
      <c r="O142" s="849"/>
      <c r="P142" s="837"/>
      <c r="Q142" s="850"/>
    </row>
    <row r="143" spans="1:17" ht="14.4" customHeight="1" x14ac:dyDescent="0.3">
      <c r="A143" s="831" t="s">
        <v>4128</v>
      </c>
      <c r="B143" s="832" t="s">
        <v>4129</v>
      </c>
      <c r="C143" s="832" t="s">
        <v>3181</v>
      </c>
      <c r="D143" s="832" t="s">
        <v>4179</v>
      </c>
      <c r="E143" s="832" t="s">
        <v>4180</v>
      </c>
      <c r="F143" s="849">
        <v>1</v>
      </c>
      <c r="G143" s="849">
        <v>8460</v>
      </c>
      <c r="H143" s="849">
        <v>1</v>
      </c>
      <c r="I143" s="849">
        <v>8460</v>
      </c>
      <c r="J143" s="849">
        <v>2</v>
      </c>
      <c r="K143" s="849">
        <v>16924</v>
      </c>
      <c r="L143" s="849">
        <v>2.0004728132387708</v>
      </c>
      <c r="M143" s="849">
        <v>8462</v>
      </c>
      <c r="N143" s="849"/>
      <c r="O143" s="849"/>
      <c r="P143" s="837"/>
      <c r="Q143" s="850"/>
    </row>
    <row r="144" spans="1:17" ht="14.4" customHeight="1" x14ac:dyDescent="0.3">
      <c r="A144" s="831" t="s">
        <v>4181</v>
      </c>
      <c r="B144" s="832" t="s">
        <v>4182</v>
      </c>
      <c r="C144" s="832" t="s">
        <v>3181</v>
      </c>
      <c r="D144" s="832" t="s">
        <v>4183</v>
      </c>
      <c r="E144" s="832" t="s">
        <v>4184</v>
      </c>
      <c r="F144" s="849">
        <v>114</v>
      </c>
      <c r="G144" s="849">
        <v>24054</v>
      </c>
      <c r="H144" s="849">
        <v>1</v>
      </c>
      <c r="I144" s="849">
        <v>211</v>
      </c>
      <c r="J144" s="849">
        <v>141</v>
      </c>
      <c r="K144" s="849">
        <v>29892</v>
      </c>
      <c r="L144" s="849">
        <v>1.2427039161885758</v>
      </c>
      <c r="M144" s="849">
        <v>212</v>
      </c>
      <c r="N144" s="849">
        <v>195</v>
      </c>
      <c r="O144" s="849">
        <v>41535</v>
      </c>
      <c r="P144" s="837">
        <v>1.7267398353704166</v>
      </c>
      <c r="Q144" s="850">
        <v>213</v>
      </c>
    </row>
    <row r="145" spans="1:17" ht="14.4" customHeight="1" x14ac:dyDescent="0.3">
      <c r="A145" s="831" t="s">
        <v>4181</v>
      </c>
      <c r="B145" s="832" t="s">
        <v>4182</v>
      </c>
      <c r="C145" s="832" t="s">
        <v>3181</v>
      </c>
      <c r="D145" s="832" t="s">
        <v>4185</v>
      </c>
      <c r="E145" s="832" t="s">
        <v>4186</v>
      </c>
      <c r="F145" s="849">
        <v>43</v>
      </c>
      <c r="G145" s="849">
        <v>12943</v>
      </c>
      <c r="H145" s="849">
        <v>1</v>
      </c>
      <c r="I145" s="849">
        <v>301</v>
      </c>
      <c r="J145" s="849">
        <v>102</v>
      </c>
      <c r="K145" s="849">
        <v>30804</v>
      </c>
      <c r="L145" s="849">
        <v>2.3799737309742719</v>
      </c>
      <c r="M145" s="849">
        <v>302</v>
      </c>
      <c r="N145" s="849">
        <v>144</v>
      </c>
      <c r="O145" s="849">
        <v>43632</v>
      </c>
      <c r="P145" s="837">
        <v>3.3710886193309126</v>
      </c>
      <c r="Q145" s="850">
        <v>303</v>
      </c>
    </row>
    <row r="146" spans="1:17" ht="14.4" customHeight="1" x14ac:dyDescent="0.3">
      <c r="A146" s="831" t="s">
        <v>4181</v>
      </c>
      <c r="B146" s="832" t="s">
        <v>4182</v>
      </c>
      <c r="C146" s="832" t="s">
        <v>3181</v>
      </c>
      <c r="D146" s="832" t="s">
        <v>4187</v>
      </c>
      <c r="E146" s="832" t="s">
        <v>4188</v>
      </c>
      <c r="F146" s="849"/>
      <c r="G146" s="849"/>
      <c r="H146" s="849"/>
      <c r="I146" s="849"/>
      <c r="J146" s="849"/>
      <c r="K146" s="849"/>
      <c r="L146" s="849"/>
      <c r="M146" s="849"/>
      <c r="N146" s="849">
        <v>9</v>
      </c>
      <c r="O146" s="849">
        <v>900</v>
      </c>
      <c r="P146" s="837"/>
      <c r="Q146" s="850">
        <v>100</v>
      </c>
    </row>
    <row r="147" spans="1:17" ht="14.4" customHeight="1" x14ac:dyDescent="0.3">
      <c r="A147" s="831" t="s">
        <v>4181</v>
      </c>
      <c r="B147" s="832" t="s">
        <v>4182</v>
      </c>
      <c r="C147" s="832" t="s">
        <v>3181</v>
      </c>
      <c r="D147" s="832" t="s">
        <v>4189</v>
      </c>
      <c r="E147" s="832" t="s">
        <v>4190</v>
      </c>
      <c r="F147" s="849">
        <v>113</v>
      </c>
      <c r="G147" s="849">
        <v>15481</v>
      </c>
      <c r="H147" s="849">
        <v>1</v>
      </c>
      <c r="I147" s="849">
        <v>137</v>
      </c>
      <c r="J147" s="849">
        <v>96</v>
      </c>
      <c r="K147" s="849">
        <v>13152</v>
      </c>
      <c r="L147" s="849">
        <v>0.84955752212389379</v>
      </c>
      <c r="M147" s="849">
        <v>137</v>
      </c>
      <c r="N147" s="849">
        <v>111</v>
      </c>
      <c r="O147" s="849">
        <v>15318</v>
      </c>
      <c r="P147" s="837">
        <v>0.98947096440798399</v>
      </c>
      <c r="Q147" s="850">
        <v>138</v>
      </c>
    </row>
    <row r="148" spans="1:17" ht="14.4" customHeight="1" x14ac:dyDescent="0.3">
      <c r="A148" s="831" t="s">
        <v>4181</v>
      </c>
      <c r="B148" s="832" t="s">
        <v>4182</v>
      </c>
      <c r="C148" s="832" t="s">
        <v>3181</v>
      </c>
      <c r="D148" s="832" t="s">
        <v>4191</v>
      </c>
      <c r="E148" s="832" t="s">
        <v>4192</v>
      </c>
      <c r="F148" s="849"/>
      <c r="G148" s="849"/>
      <c r="H148" s="849"/>
      <c r="I148" s="849"/>
      <c r="J148" s="849"/>
      <c r="K148" s="849"/>
      <c r="L148" s="849"/>
      <c r="M148" s="849"/>
      <c r="N148" s="849">
        <v>1</v>
      </c>
      <c r="O148" s="849">
        <v>645</v>
      </c>
      <c r="P148" s="837"/>
      <c r="Q148" s="850">
        <v>645</v>
      </c>
    </row>
    <row r="149" spans="1:17" ht="14.4" customHeight="1" x14ac:dyDescent="0.3">
      <c r="A149" s="831" t="s">
        <v>4181</v>
      </c>
      <c r="B149" s="832" t="s">
        <v>4182</v>
      </c>
      <c r="C149" s="832" t="s">
        <v>3181</v>
      </c>
      <c r="D149" s="832" t="s">
        <v>4193</v>
      </c>
      <c r="E149" s="832" t="s">
        <v>4194</v>
      </c>
      <c r="F149" s="849">
        <v>2</v>
      </c>
      <c r="G149" s="849">
        <v>346</v>
      </c>
      <c r="H149" s="849">
        <v>1</v>
      </c>
      <c r="I149" s="849">
        <v>173</v>
      </c>
      <c r="J149" s="849">
        <v>4</v>
      </c>
      <c r="K149" s="849">
        <v>696</v>
      </c>
      <c r="L149" s="849">
        <v>2.0115606936416186</v>
      </c>
      <c r="M149" s="849">
        <v>174</v>
      </c>
      <c r="N149" s="849">
        <v>5</v>
      </c>
      <c r="O149" s="849">
        <v>875</v>
      </c>
      <c r="P149" s="837">
        <v>2.5289017341040463</v>
      </c>
      <c r="Q149" s="850">
        <v>175</v>
      </c>
    </row>
    <row r="150" spans="1:17" ht="14.4" customHeight="1" x14ac:dyDescent="0.3">
      <c r="A150" s="831" t="s">
        <v>4181</v>
      </c>
      <c r="B150" s="832" t="s">
        <v>4182</v>
      </c>
      <c r="C150" s="832" t="s">
        <v>3181</v>
      </c>
      <c r="D150" s="832" t="s">
        <v>4195</v>
      </c>
      <c r="E150" s="832" t="s">
        <v>4196</v>
      </c>
      <c r="F150" s="849">
        <v>7</v>
      </c>
      <c r="G150" s="849">
        <v>2429</v>
      </c>
      <c r="H150" s="849">
        <v>1</v>
      </c>
      <c r="I150" s="849">
        <v>347</v>
      </c>
      <c r="J150" s="849">
        <v>10</v>
      </c>
      <c r="K150" s="849">
        <v>3470</v>
      </c>
      <c r="L150" s="849">
        <v>1.4285714285714286</v>
      </c>
      <c r="M150" s="849">
        <v>347</v>
      </c>
      <c r="N150" s="849">
        <v>5</v>
      </c>
      <c r="O150" s="849">
        <v>1740</v>
      </c>
      <c r="P150" s="837">
        <v>0.71634417455743105</v>
      </c>
      <c r="Q150" s="850">
        <v>348</v>
      </c>
    </row>
    <row r="151" spans="1:17" ht="14.4" customHeight="1" x14ac:dyDescent="0.3">
      <c r="A151" s="831" t="s">
        <v>4181</v>
      </c>
      <c r="B151" s="832" t="s">
        <v>4182</v>
      </c>
      <c r="C151" s="832" t="s">
        <v>3181</v>
      </c>
      <c r="D151" s="832" t="s">
        <v>4197</v>
      </c>
      <c r="E151" s="832" t="s">
        <v>4198</v>
      </c>
      <c r="F151" s="849"/>
      <c r="G151" s="849"/>
      <c r="H151" s="849"/>
      <c r="I151" s="849"/>
      <c r="J151" s="849">
        <v>19</v>
      </c>
      <c r="K151" s="849">
        <v>5206</v>
      </c>
      <c r="L151" s="849"/>
      <c r="M151" s="849">
        <v>274</v>
      </c>
      <c r="N151" s="849">
        <v>23</v>
      </c>
      <c r="O151" s="849">
        <v>6371</v>
      </c>
      <c r="P151" s="837"/>
      <c r="Q151" s="850">
        <v>277</v>
      </c>
    </row>
    <row r="152" spans="1:17" ht="14.4" customHeight="1" x14ac:dyDescent="0.3">
      <c r="A152" s="831" t="s">
        <v>4181</v>
      </c>
      <c r="B152" s="832" t="s">
        <v>4182</v>
      </c>
      <c r="C152" s="832" t="s">
        <v>3181</v>
      </c>
      <c r="D152" s="832" t="s">
        <v>4199</v>
      </c>
      <c r="E152" s="832" t="s">
        <v>4200</v>
      </c>
      <c r="F152" s="849">
        <v>18</v>
      </c>
      <c r="G152" s="849">
        <v>2556</v>
      </c>
      <c r="H152" s="849">
        <v>1</v>
      </c>
      <c r="I152" s="849">
        <v>142</v>
      </c>
      <c r="J152" s="849">
        <v>26</v>
      </c>
      <c r="K152" s="849">
        <v>3692</v>
      </c>
      <c r="L152" s="849">
        <v>1.4444444444444444</v>
      </c>
      <c r="M152" s="849">
        <v>142</v>
      </c>
      <c r="N152" s="849">
        <v>43</v>
      </c>
      <c r="O152" s="849">
        <v>6063</v>
      </c>
      <c r="P152" s="837">
        <v>2.3720657276995305</v>
      </c>
      <c r="Q152" s="850">
        <v>141</v>
      </c>
    </row>
    <row r="153" spans="1:17" ht="14.4" customHeight="1" x14ac:dyDescent="0.3">
      <c r="A153" s="831" t="s">
        <v>4181</v>
      </c>
      <c r="B153" s="832" t="s">
        <v>4182</v>
      </c>
      <c r="C153" s="832" t="s">
        <v>3181</v>
      </c>
      <c r="D153" s="832" t="s">
        <v>4201</v>
      </c>
      <c r="E153" s="832" t="s">
        <v>4200</v>
      </c>
      <c r="F153" s="849">
        <v>113</v>
      </c>
      <c r="G153" s="849">
        <v>8814</v>
      </c>
      <c r="H153" s="849">
        <v>1</v>
      </c>
      <c r="I153" s="849">
        <v>78</v>
      </c>
      <c r="J153" s="849">
        <v>96</v>
      </c>
      <c r="K153" s="849">
        <v>7488</v>
      </c>
      <c r="L153" s="849">
        <v>0.84955752212389379</v>
      </c>
      <c r="M153" s="849">
        <v>78</v>
      </c>
      <c r="N153" s="849">
        <v>111</v>
      </c>
      <c r="O153" s="849">
        <v>8769</v>
      </c>
      <c r="P153" s="837">
        <v>0.99489448604492847</v>
      </c>
      <c r="Q153" s="850">
        <v>79</v>
      </c>
    </row>
    <row r="154" spans="1:17" ht="14.4" customHeight="1" x14ac:dyDescent="0.3">
      <c r="A154" s="831" t="s">
        <v>4181</v>
      </c>
      <c r="B154" s="832" t="s">
        <v>4182</v>
      </c>
      <c r="C154" s="832" t="s">
        <v>3181</v>
      </c>
      <c r="D154" s="832" t="s">
        <v>4202</v>
      </c>
      <c r="E154" s="832" t="s">
        <v>4203</v>
      </c>
      <c r="F154" s="849">
        <v>18</v>
      </c>
      <c r="G154" s="849">
        <v>5652</v>
      </c>
      <c r="H154" s="849">
        <v>1</v>
      </c>
      <c r="I154" s="849">
        <v>314</v>
      </c>
      <c r="J154" s="849">
        <v>26</v>
      </c>
      <c r="K154" s="849">
        <v>8164</v>
      </c>
      <c r="L154" s="849">
        <v>1.4444444444444444</v>
      </c>
      <c r="M154" s="849">
        <v>314</v>
      </c>
      <c r="N154" s="849">
        <v>43</v>
      </c>
      <c r="O154" s="849">
        <v>13588</v>
      </c>
      <c r="P154" s="837">
        <v>2.4041047416843595</v>
      </c>
      <c r="Q154" s="850">
        <v>316</v>
      </c>
    </row>
    <row r="155" spans="1:17" ht="14.4" customHeight="1" x14ac:dyDescent="0.3">
      <c r="A155" s="831" t="s">
        <v>4181</v>
      </c>
      <c r="B155" s="832" t="s">
        <v>4182</v>
      </c>
      <c r="C155" s="832" t="s">
        <v>3181</v>
      </c>
      <c r="D155" s="832" t="s">
        <v>4204</v>
      </c>
      <c r="E155" s="832" t="s">
        <v>4205</v>
      </c>
      <c r="F155" s="849">
        <v>30</v>
      </c>
      <c r="G155" s="849">
        <v>9840</v>
      </c>
      <c r="H155" s="849">
        <v>1</v>
      </c>
      <c r="I155" s="849">
        <v>328</v>
      </c>
      <c r="J155" s="849">
        <v>24</v>
      </c>
      <c r="K155" s="849">
        <v>7872</v>
      </c>
      <c r="L155" s="849">
        <v>0.8</v>
      </c>
      <c r="M155" s="849">
        <v>328</v>
      </c>
      <c r="N155" s="849">
        <v>24</v>
      </c>
      <c r="O155" s="849">
        <v>7896</v>
      </c>
      <c r="P155" s="837">
        <v>0.80243902439024395</v>
      </c>
      <c r="Q155" s="850">
        <v>329</v>
      </c>
    </row>
    <row r="156" spans="1:17" ht="14.4" customHeight="1" x14ac:dyDescent="0.3">
      <c r="A156" s="831" t="s">
        <v>4181</v>
      </c>
      <c r="B156" s="832" t="s">
        <v>4182</v>
      </c>
      <c r="C156" s="832" t="s">
        <v>3181</v>
      </c>
      <c r="D156" s="832" t="s">
        <v>4206</v>
      </c>
      <c r="E156" s="832" t="s">
        <v>4207</v>
      </c>
      <c r="F156" s="849">
        <v>120</v>
      </c>
      <c r="G156" s="849">
        <v>19560</v>
      </c>
      <c r="H156" s="849">
        <v>1</v>
      </c>
      <c r="I156" s="849">
        <v>163</v>
      </c>
      <c r="J156" s="849">
        <v>84</v>
      </c>
      <c r="K156" s="849">
        <v>13692</v>
      </c>
      <c r="L156" s="849">
        <v>0.7</v>
      </c>
      <c r="M156" s="849">
        <v>163</v>
      </c>
      <c r="N156" s="849">
        <v>69</v>
      </c>
      <c r="O156" s="849">
        <v>11385</v>
      </c>
      <c r="P156" s="837">
        <v>0.58205521472392641</v>
      </c>
      <c r="Q156" s="850">
        <v>165</v>
      </c>
    </row>
    <row r="157" spans="1:17" ht="14.4" customHeight="1" x14ac:dyDescent="0.3">
      <c r="A157" s="831" t="s">
        <v>4181</v>
      </c>
      <c r="B157" s="832" t="s">
        <v>4182</v>
      </c>
      <c r="C157" s="832" t="s">
        <v>3181</v>
      </c>
      <c r="D157" s="832" t="s">
        <v>4208</v>
      </c>
      <c r="E157" s="832" t="s">
        <v>4184</v>
      </c>
      <c r="F157" s="849">
        <v>314</v>
      </c>
      <c r="G157" s="849">
        <v>22608</v>
      </c>
      <c r="H157" s="849">
        <v>1</v>
      </c>
      <c r="I157" s="849">
        <v>72</v>
      </c>
      <c r="J157" s="849">
        <v>283</v>
      </c>
      <c r="K157" s="849">
        <v>20376</v>
      </c>
      <c r="L157" s="849">
        <v>0.90127388535031849</v>
      </c>
      <c r="M157" s="849">
        <v>72</v>
      </c>
      <c r="N157" s="849">
        <v>311</v>
      </c>
      <c r="O157" s="849">
        <v>23014</v>
      </c>
      <c r="P157" s="837">
        <v>1.0179582448690729</v>
      </c>
      <c r="Q157" s="850">
        <v>74</v>
      </c>
    </row>
    <row r="158" spans="1:17" ht="14.4" customHeight="1" x14ac:dyDescent="0.3">
      <c r="A158" s="831" t="s">
        <v>4181</v>
      </c>
      <c r="B158" s="832" t="s">
        <v>4182</v>
      </c>
      <c r="C158" s="832" t="s">
        <v>3181</v>
      </c>
      <c r="D158" s="832" t="s">
        <v>4209</v>
      </c>
      <c r="E158" s="832" t="s">
        <v>4210</v>
      </c>
      <c r="F158" s="849">
        <v>3</v>
      </c>
      <c r="G158" s="849">
        <v>3633</v>
      </c>
      <c r="H158" s="849">
        <v>1</v>
      </c>
      <c r="I158" s="849">
        <v>1211</v>
      </c>
      <c r="J158" s="849">
        <v>4</v>
      </c>
      <c r="K158" s="849">
        <v>4848</v>
      </c>
      <c r="L158" s="849">
        <v>1.3344343517753923</v>
      </c>
      <c r="M158" s="849">
        <v>1212</v>
      </c>
      <c r="N158" s="849">
        <v>9</v>
      </c>
      <c r="O158" s="849">
        <v>10944</v>
      </c>
      <c r="P158" s="837">
        <v>3.0123864574731627</v>
      </c>
      <c r="Q158" s="850">
        <v>1216</v>
      </c>
    </row>
    <row r="159" spans="1:17" ht="14.4" customHeight="1" x14ac:dyDescent="0.3">
      <c r="A159" s="831" t="s">
        <v>4181</v>
      </c>
      <c r="B159" s="832" t="s">
        <v>4182</v>
      </c>
      <c r="C159" s="832" t="s">
        <v>3181</v>
      </c>
      <c r="D159" s="832" t="s">
        <v>4211</v>
      </c>
      <c r="E159" s="832" t="s">
        <v>4212</v>
      </c>
      <c r="F159" s="849">
        <v>3</v>
      </c>
      <c r="G159" s="849">
        <v>342</v>
      </c>
      <c r="H159" s="849">
        <v>1</v>
      </c>
      <c r="I159" s="849">
        <v>114</v>
      </c>
      <c r="J159" s="849">
        <v>3</v>
      </c>
      <c r="K159" s="849">
        <v>345</v>
      </c>
      <c r="L159" s="849">
        <v>1.0087719298245614</v>
      </c>
      <c r="M159" s="849">
        <v>115</v>
      </c>
      <c r="N159" s="849">
        <v>8</v>
      </c>
      <c r="O159" s="849">
        <v>928</v>
      </c>
      <c r="P159" s="837">
        <v>2.7134502923976607</v>
      </c>
      <c r="Q159" s="850">
        <v>116</v>
      </c>
    </row>
    <row r="160" spans="1:17" ht="14.4" customHeight="1" x14ac:dyDescent="0.3">
      <c r="A160" s="831" t="s">
        <v>4213</v>
      </c>
      <c r="B160" s="832" t="s">
        <v>4214</v>
      </c>
      <c r="C160" s="832" t="s">
        <v>3181</v>
      </c>
      <c r="D160" s="832" t="s">
        <v>4215</v>
      </c>
      <c r="E160" s="832" t="s">
        <v>4216</v>
      </c>
      <c r="F160" s="849">
        <v>11</v>
      </c>
      <c r="G160" s="849">
        <v>638</v>
      </c>
      <c r="H160" s="849">
        <v>1</v>
      </c>
      <c r="I160" s="849">
        <v>58</v>
      </c>
      <c r="J160" s="849">
        <v>2</v>
      </c>
      <c r="K160" s="849">
        <v>116</v>
      </c>
      <c r="L160" s="849">
        <v>0.18181818181818182</v>
      </c>
      <c r="M160" s="849">
        <v>58</v>
      </c>
      <c r="N160" s="849">
        <v>9</v>
      </c>
      <c r="O160" s="849">
        <v>531</v>
      </c>
      <c r="P160" s="837">
        <v>0.83228840125391845</v>
      </c>
      <c r="Q160" s="850">
        <v>59</v>
      </c>
    </row>
    <row r="161" spans="1:17" ht="14.4" customHeight="1" x14ac:dyDescent="0.3">
      <c r="A161" s="831" t="s">
        <v>4213</v>
      </c>
      <c r="B161" s="832" t="s">
        <v>4214</v>
      </c>
      <c r="C161" s="832" t="s">
        <v>3181</v>
      </c>
      <c r="D161" s="832" t="s">
        <v>4217</v>
      </c>
      <c r="E161" s="832" t="s">
        <v>4218</v>
      </c>
      <c r="F161" s="849"/>
      <c r="G161" s="849"/>
      <c r="H161" s="849"/>
      <c r="I161" s="849"/>
      <c r="J161" s="849">
        <v>3</v>
      </c>
      <c r="K161" s="849">
        <v>396</v>
      </c>
      <c r="L161" s="849"/>
      <c r="M161" s="849">
        <v>132</v>
      </c>
      <c r="N161" s="849"/>
      <c r="O161" s="849"/>
      <c r="P161" s="837"/>
      <c r="Q161" s="850"/>
    </row>
    <row r="162" spans="1:17" ht="14.4" customHeight="1" x14ac:dyDescent="0.3">
      <c r="A162" s="831" t="s">
        <v>4213</v>
      </c>
      <c r="B162" s="832" t="s">
        <v>4214</v>
      </c>
      <c r="C162" s="832" t="s">
        <v>3181</v>
      </c>
      <c r="D162" s="832" t="s">
        <v>4219</v>
      </c>
      <c r="E162" s="832" t="s">
        <v>4220</v>
      </c>
      <c r="F162" s="849">
        <v>3</v>
      </c>
      <c r="G162" s="849">
        <v>567</v>
      </c>
      <c r="H162" s="849">
        <v>1</v>
      </c>
      <c r="I162" s="849">
        <v>189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" customHeight="1" x14ac:dyDescent="0.3">
      <c r="A163" s="831" t="s">
        <v>4213</v>
      </c>
      <c r="B163" s="832" t="s">
        <v>4214</v>
      </c>
      <c r="C163" s="832" t="s">
        <v>3181</v>
      </c>
      <c r="D163" s="832" t="s">
        <v>4221</v>
      </c>
      <c r="E163" s="832" t="s">
        <v>4222</v>
      </c>
      <c r="F163" s="849"/>
      <c r="G163" s="849"/>
      <c r="H163" s="849"/>
      <c r="I163" s="849"/>
      <c r="J163" s="849">
        <v>2</v>
      </c>
      <c r="K163" s="849">
        <v>360</v>
      </c>
      <c r="L163" s="849"/>
      <c r="M163" s="849">
        <v>180</v>
      </c>
      <c r="N163" s="849">
        <v>1</v>
      </c>
      <c r="O163" s="849">
        <v>183</v>
      </c>
      <c r="P163" s="837"/>
      <c r="Q163" s="850">
        <v>183</v>
      </c>
    </row>
    <row r="164" spans="1:17" ht="14.4" customHeight="1" x14ac:dyDescent="0.3">
      <c r="A164" s="831" t="s">
        <v>4213</v>
      </c>
      <c r="B164" s="832" t="s">
        <v>4214</v>
      </c>
      <c r="C164" s="832" t="s">
        <v>3181</v>
      </c>
      <c r="D164" s="832" t="s">
        <v>4223</v>
      </c>
      <c r="E164" s="832" t="s">
        <v>4224</v>
      </c>
      <c r="F164" s="849">
        <v>11</v>
      </c>
      <c r="G164" s="849">
        <v>3696</v>
      </c>
      <c r="H164" s="849">
        <v>1</v>
      </c>
      <c r="I164" s="849">
        <v>336</v>
      </c>
      <c r="J164" s="849">
        <v>16</v>
      </c>
      <c r="K164" s="849">
        <v>5392</v>
      </c>
      <c r="L164" s="849">
        <v>1.4588744588744589</v>
      </c>
      <c r="M164" s="849">
        <v>337</v>
      </c>
      <c r="N164" s="849">
        <v>6</v>
      </c>
      <c r="O164" s="849">
        <v>2046</v>
      </c>
      <c r="P164" s="837">
        <v>0.5535714285714286</v>
      </c>
      <c r="Q164" s="850">
        <v>341</v>
      </c>
    </row>
    <row r="165" spans="1:17" ht="14.4" customHeight="1" x14ac:dyDescent="0.3">
      <c r="A165" s="831" t="s">
        <v>4213</v>
      </c>
      <c r="B165" s="832" t="s">
        <v>4214</v>
      </c>
      <c r="C165" s="832" t="s">
        <v>3181</v>
      </c>
      <c r="D165" s="832" t="s">
        <v>4225</v>
      </c>
      <c r="E165" s="832" t="s">
        <v>4226</v>
      </c>
      <c r="F165" s="849">
        <v>7</v>
      </c>
      <c r="G165" s="849">
        <v>2443</v>
      </c>
      <c r="H165" s="849">
        <v>1</v>
      </c>
      <c r="I165" s="849">
        <v>349</v>
      </c>
      <c r="J165" s="849">
        <v>20</v>
      </c>
      <c r="K165" s="849">
        <v>7000</v>
      </c>
      <c r="L165" s="849">
        <v>2.8653295128939829</v>
      </c>
      <c r="M165" s="849">
        <v>350</v>
      </c>
      <c r="N165" s="849">
        <v>3</v>
      </c>
      <c r="O165" s="849">
        <v>1053</v>
      </c>
      <c r="P165" s="837">
        <v>0.4310274252967663</v>
      </c>
      <c r="Q165" s="850">
        <v>351</v>
      </c>
    </row>
    <row r="166" spans="1:17" ht="14.4" customHeight="1" x14ac:dyDescent="0.3">
      <c r="A166" s="831" t="s">
        <v>4213</v>
      </c>
      <c r="B166" s="832" t="s">
        <v>4214</v>
      </c>
      <c r="C166" s="832" t="s">
        <v>3181</v>
      </c>
      <c r="D166" s="832" t="s">
        <v>4227</v>
      </c>
      <c r="E166" s="832" t="s">
        <v>4228</v>
      </c>
      <c r="F166" s="849">
        <v>6</v>
      </c>
      <c r="G166" s="849">
        <v>1830</v>
      </c>
      <c r="H166" s="849">
        <v>1</v>
      </c>
      <c r="I166" s="849">
        <v>305</v>
      </c>
      <c r="J166" s="849">
        <v>5</v>
      </c>
      <c r="K166" s="849">
        <v>1525</v>
      </c>
      <c r="L166" s="849">
        <v>0.83333333333333337</v>
      </c>
      <c r="M166" s="849">
        <v>305</v>
      </c>
      <c r="N166" s="849">
        <v>6</v>
      </c>
      <c r="O166" s="849">
        <v>1848</v>
      </c>
      <c r="P166" s="837">
        <v>1.0098360655737706</v>
      </c>
      <c r="Q166" s="850">
        <v>308</v>
      </c>
    </row>
    <row r="167" spans="1:17" ht="14.4" customHeight="1" x14ac:dyDescent="0.3">
      <c r="A167" s="831" t="s">
        <v>4213</v>
      </c>
      <c r="B167" s="832" t="s">
        <v>4214</v>
      </c>
      <c r="C167" s="832" t="s">
        <v>3181</v>
      </c>
      <c r="D167" s="832" t="s">
        <v>4229</v>
      </c>
      <c r="E167" s="832" t="s">
        <v>4230</v>
      </c>
      <c r="F167" s="849">
        <v>5</v>
      </c>
      <c r="G167" s="849">
        <v>2470</v>
      </c>
      <c r="H167" s="849">
        <v>1</v>
      </c>
      <c r="I167" s="849">
        <v>494</v>
      </c>
      <c r="J167" s="849">
        <v>3</v>
      </c>
      <c r="K167" s="849">
        <v>1485</v>
      </c>
      <c r="L167" s="849">
        <v>0.60121457489878538</v>
      </c>
      <c r="M167" s="849">
        <v>495</v>
      </c>
      <c r="N167" s="849">
        <v>5</v>
      </c>
      <c r="O167" s="849">
        <v>2495</v>
      </c>
      <c r="P167" s="837">
        <v>1.0101214574898785</v>
      </c>
      <c r="Q167" s="850">
        <v>499</v>
      </c>
    </row>
    <row r="168" spans="1:17" ht="14.4" customHeight="1" x14ac:dyDescent="0.3">
      <c r="A168" s="831" t="s">
        <v>4213</v>
      </c>
      <c r="B168" s="832" t="s">
        <v>4214</v>
      </c>
      <c r="C168" s="832" t="s">
        <v>3181</v>
      </c>
      <c r="D168" s="832" t="s">
        <v>4231</v>
      </c>
      <c r="E168" s="832" t="s">
        <v>4232</v>
      </c>
      <c r="F168" s="849">
        <v>12</v>
      </c>
      <c r="G168" s="849">
        <v>4440</v>
      </c>
      <c r="H168" s="849">
        <v>1</v>
      </c>
      <c r="I168" s="849">
        <v>370</v>
      </c>
      <c r="J168" s="849">
        <v>8</v>
      </c>
      <c r="K168" s="849">
        <v>2968</v>
      </c>
      <c r="L168" s="849">
        <v>0.66846846846846841</v>
      </c>
      <c r="M168" s="849">
        <v>371</v>
      </c>
      <c r="N168" s="849">
        <v>10</v>
      </c>
      <c r="O168" s="849">
        <v>3760</v>
      </c>
      <c r="P168" s="837">
        <v>0.84684684684684686</v>
      </c>
      <c r="Q168" s="850">
        <v>376</v>
      </c>
    </row>
    <row r="169" spans="1:17" ht="14.4" customHeight="1" x14ac:dyDescent="0.3">
      <c r="A169" s="831" t="s">
        <v>4213</v>
      </c>
      <c r="B169" s="832" t="s">
        <v>4214</v>
      </c>
      <c r="C169" s="832" t="s">
        <v>3181</v>
      </c>
      <c r="D169" s="832" t="s">
        <v>4233</v>
      </c>
      <c r="E169" s="832" t="s">
        <v>4234</v>
      </c>
      <c r="F169" s="849">
        <v>2</v>
      </c>
      <c r="G169" s="849">
        <v>912</v>
      </c>
      <c r="H169" s="849">
        <v>1</v>
      </c>
      <c r="I169" s="849">
        <v>456</v>
      </c>
      <c r="J169" s="849">
        <v>2</v>
      </c>
      <c r="K169" s="849">
        <v>916</v>
      </c>
      <c r="L169" s="849">
        <v>1.0043859649122806</v>
      </c>
      <c r="M169" s="849">
        <v>458</v>
      </c>
      <c r="N169" s="849">
        <v>5</v>
      </c>
      <c r="O169" s="849">
        <v>2315</v>
      </c>
      <c r="P169" s="837">
        <v>2.5383771929824563</v>
      </c>
      <c r="Q169" s="850">
        <v>463</v>
      </c>
    </row>
    <row r="170" spans="1:17" ht="14.4" customHeight="1" x14ac:dyDescent="0.3">
      <c r="A170" s="831" t="s">
        <v>4213</v>
      </c>
      <c r="B170" s="832" t="s">
        <v>4214</v>
      </c>
      <c r="C170" s="832" t="s">
        <v>3181</v>
      </c>
      <c r="D170" s="832" t="s">
        <v>4235</v>
      </c>
      <c r="E170" s="832" t="s">
        <v>4236</v>
      </c>
      <c r="F170" s="849">
        <v>2</v>
      </c>
      <c r="G170" s="849">
        <v>116</v>
      </c>
      <c r="H170" s="849">
        <v>1</v>
      </c>
      <c r="I170" s="849">
        <v>58</v>
      </c>
      <c r="J170" s="849">
        <v>7</v>
      </c>
      <c r="K170" s="849">
        <v>406</v>
      </c>
      <c r="L170" s="849">
        <v>3.5</v>
      </c>
      <c r="M170" s="849">
        <v>58</v>
      </c>
      <c r="N170" s="849">
        <v>2</v>
      </c>
      <c r="O170" s="849">
        <v>118</v>
      </c>
      <c r="P170" s="837">
        <v>1.0172413793103448</v>
      </c>
      <c r="Q170" s="850">
        <v>59</v>
      </c>
    </row>
    <row r="171" spans="1:17" ht="14.4" customHeight="1" x14ac:dyDescent="0.3">
      <c r="A171" s="831" t="s">
        <v>4213</v>
      </c>
      <c r="B171" s="832" t="s">
        <v>4214</v>
      </c>
      <c r="C171" s="832" t="s">
        <v>3181</v>
      </c>
      <c r="D171" s="832" t="s">
        <v>4237</v>
      </c>
      <c r="E171" s="832" t="s">
        <v>4238</v>
      </c>
      <c r="F171" s="849">
        <v>16</v>
      </c>
      <c r="G171" s="849">
        <v>2816</v>
      </c>
      <c r="H171" s="849">
        <v>1</v>
      </c>
      <c r="I171" s="849">
        <v>176</v>
      </c>
      <c r="J171" s="849">
        <v>10</v>
      </c>
      <c r="K171" s="849">
        <v>1760</v>
      </c>
      <c r="L171" s="849">
        <v>0.625</v>
      </c>
      <c r="M171" s="849">
        <v>176</v>
      </c>
      <c r="N171" s="849">
        <v>35</v>
      </c>
      <c r="O171" s="849">
        <v>6265</v>
      </c>
      <c r="P171" s="837">
        <v>2.2247869318181817</v>
      </c>
      <c r="Q171" s="850">
        <v>179</v>
      </c>
    </row>
    <row r="172" spans="1:17" ht="14.4" customHeight="1" x14ac:dyDescent="0.3">
      <c r="A172" s="831" t="s">
        <v>4213</v>
      </c>
      <c r="B172" s="832" t="s">
        <v>4214</v>
      </c>
      <c r="C172" s="832" t="s">
        <v>3181</v>
      </c>
      <c r="D172" s="832" t="s">
        <v>4239</v>
      </c>
      <c r="E172" s="832" t="s">
        <v>4240</v>
      </c>
      <c r="F172" s="849"/>
      <c r="G172" s="849"/>
      <c r="H172" s="849"/>
      <c r="I172" s="849"/>
      <c r="J172" s="849"/>
      <c r="K172" s="849"/>
      <c r="L172" s="849"/>
      <c r="M172" s="849"/>
      <c r="N172" s="849">
        <v>1</v>
      </c>
      <c r="O172" s="849">
        <v>435</v>
      </c>
      <c r="P172" s="837"/>
      <c r="Q172" s="850">
        <v>435</v>
      </c>
    </row>
    <row r="173" spans="1:17" ht="14.4" customHeight="1" x14ac:dyDescent="0.3">
      <c r="A173" s="831" t="s">
        <v>4241</v>
      </c>
      <c r="B173" s="832" t="s">
        <v>4242</v>
      </c>
      <c r="C173" s="832" t="s">
        <v>3181</v>
      </c>
      <c r="D173" s="832" t="s">
        <v>4243</v>
      </c>
      <c r="E173" s="832" t="s">
        <v>4244</v>
      </c>
      <c r="F173" s="849">
        <v>221</v>
      </c>
      <c r="G173" s="849">
        <v>38233</v>
      </c>
      <c r="H173" s="849">
        <v>1</v>
      </c>
      <c r="I173" s="849">
        <v>173</v>
      </c>
      <c r="J173" s="849">
        <v>139</v>
      </c>
      <c r="K173" s="849">
        <v>24186</v>
      </c>
      <c r="L173" s="849">
        <v>0.63259487876964926</v>
      </c>
      <c r="M173" s="849">
        <v>174</v>
      </c>
      <c r="N173" s="849">
        <v>187</v>
      </c>
      <c r="O173" s="849">
        <v>32725</v>
      </c>
      <c r="P173" s="837">
        <v>0.85593597154290801</v>
      </c>
      <c r="Q173" s="850">
        <v>175</v>
      </c>
    </row>
    <row r="174" spans="1:17" ht="14.4" customHeight="1" x14ac:dyDescent="0.3">
      <c r="A174" s="831" t="s">
        <v>4241</v>
      </c>
      <c r="B174" s="832" t="s">
        <v>4242</v>
      </c>
      <c r="C174" s="832" t="s">
        <v>3181</v>
      </c>
      <c r="D174" s="832" t="s">
        <v>4245</v>
      </c>
      <c r="E174" s="832" t="s">
        <v>4246</v>
      </c>
      <c r="F174" s="849"/>
      <c r="G174" s="849"/>
      <c r="H174" s="849"/>
      <c r="I174" s="849"/>
      <c r="J174" s="849">
        <v>1</v>
      </c>
      <c r="K174" s="849">
        <v>1070</v>
      </c>
      <c r="L174" s="849"/>
      <c r="M174" s="849">
        <v>1070</v>
      </c>
      <c r="N174" s="849"/>
      <c r="O174" s="849"/>
      <c r="P174" s="837"/>
      <c r="Q174" s="850"/>
    </row>
    <row r="175" spans="1:17" ht="14.4" customHeight="1" x14ac:dyDescent="0.3">
      <c r="A175" s="831" t="s">
        <v>4241</v>
      </c>
      <c r="B175" s="832" t="s">
        <v>4242</v>
      </c>
      <c r="C175" s="832" t="s">
        <v>3181</v>
      </c>
      <c r="D175" s="832" t="s">
        <v>4247</v>
      </c>
      <c r="E175" s="832" t="s">
        <v>4248</v>
      </c>
      <c r="F175" s="849">
        <v>18</v>
      </c>
      <c r="G175" s="849">
        <v>828</v>
      </c>
      <c r="H175" s="849">
        <v>1</v>
      </c>
      <c r="I175" s="849">
        <v>46</v>
      </c>
      <c r="J175" s="849">
        <v>4</v>
      </c>
      <c r="K175" s="849">
        <v>184</v>
      </c>
      <c r="L175" s="849">
        <v>0.22222222222222221</v>
      </c>
      <c r="M175" s="849">
        <v>46</v>
      </c>
      <c r="N175" s="849">
        <v>8</v>
      </c>
      <c r="O175" s="849">
        <v>376</v>
      </c>
      <c r="P175" s="837">
        <v>0.45410628019323673</v>
      </c>
      <c r="Q175" s="850">
        <v>47</v>
      </c>
    </row>
    <row r="176" spans="1:17" ht="14.4" customHeight="1" x14ac:dyDescent="0.3">
      <c r="A176" s="831" t="s">
        <v>4241</v>
      </c>
      <c r="B176" s="832" t="s">
        <v>4242</v>
      </c>
      <c r="C176" s="832" t="s">
        <v>3181</v>
      </c>
      <c r="D176" s="832" t="s">
        <v>4195</v>
      </c>
      <c r="E176" s="832" t="s">
        <v>4196</v>
      </c>
      <c r="F176" s="849">
        <v>2</v>
      </c>
      <c r="G176" s="849">
        <v>694</v>
      </c>
      <c r="H176" s="849">
        <v>1</v>
      </c>
      <c r="I176" s="849">
        <v>347</v>
      </c>
      <c r="J176" s="849">
        <v>7</v>
      </c>
      <c r="K176" s="849">
        <v>2429</v>
      </c>
      <c r="L176" s="849">
        <v>3.5</v>
      </c>
      <c r="M176" s="849">
        <v>347</v>
      </c>
      <c r="N176" s="849">
        <v>12</v>
      </c>
      <c r="O176" s="849">
        <v>4176</v>
      </c>
      <c r="P176" s="837">
        <v>6.0172910662824206</v>
      </c>
      <c r="Q176" s="850">
        <v>348</v>
      </c>
    </row>
    <row r="177" spans="1:17" ht="14.4" customHeight="1" x14ac:dyDescent="0.3">
      <c r="A177" s="831" t="s">
        <v>4241</v>
      </c>
      <c r="B177" s="832" t="s">
        <v>4242</v>
      </c>
      <c r="C177" s="832" t="s">
        <v>3181</v>
      </c>
      <c r="D177" s="832" t="s">
        <v>4249</v>
      </c>
      <c r="E177" s="832" t="s">
        <v>4250</v>
      </c>
      <c r="F177" s="849">
        <v>4</v>
      </c>
      <c r="G177" s="849">
        <v>204</v>
      </c>
      <c r="H177" s="849">
        <v>1</v>
      </c>
      <c r="I177" s="849">
        <v>51</v>
      </c>
      <c r="J177" s="849"/>
      <c r="K177" s="849"/>
      <c r="L177" s="849"/>
      <c r="M177" s="849"/>
      <c r="N177" s="849"/>
      <c r="O177" s="849"/>
      <c r="P177" s="837"/>
      <c r="Q177" s="850"/>
    </row>
    <row r="178" spans="1:17" ht="14.4" customHeight="1" x14ac:dyDescent="0.3">
      <c r="A178" s="831" t="s">
        <v>4241</v>
      </c>
      <c r="B178" s="832" t="s">
        <v>4242</v>
      </c>
      <c r="C178" s="832" t="s">
        <v>3181</v>
      </c>
      <c r="D178" s="832" t="s">
        <v>4251</v>
      </c>
      <c r="E178" s="832" t="s">
        <v>4252</v>
      </c>
      <c r="F178" s="849">
        <v>6</v>
      </c>
      <c r="G178" s="849">
        <v>2262</v>
      </c>
      <c r="H178" s="849">
        <v>1</v>
      </c>
      <c r="I178" s="849">
        <v>377</v>
      </c>
      <c r="J178" s="849">
        <v>4</v>
      </c>
      <c r="K178" s="849">
        <v>1508</v>
      </c>
      <c r="L178" s="849">
        <v>0.66666666666666663</v>
      </c>
      <c r="M178" s="849">
        <v>377</v>
      </c>
      <c r="N178" s="849">
        <v>26</v>
      </c>
      <c r="O178" s="849">
        <v>9828</v>
      </c>
      <c r="P178" s="837">
        <v>4.3448275862068968</v>
      </c>
      <c r="Q178" s="850">
        <v>378</v>
      </c>
    </row>
    <row r="179" spans="1:17" ht="14.4" customHeight="1" x14ac:dyDescent="0.3">
      <c r="A179" s="831" t="s">
        <v>4241</v>
      </c>
      <c r="B179" s="832" t="s">
        <v>4242</v>
      </c>
      <c r="C179" s="832" t="s">
        <v>3181</v>
      </c>
      <c r="D179" s="832" t="s">
        <v>4253</v>
      </c>
      <c r="E179" s="832" t="s">
        <v>4254</v>
      </c>
      <c r="F179" s="849">
        <v>3</v>
      </c>
      <c r="G179" s="849">
        <v>102</v>
      </c>
      <c r="H179" s="849">
        <v>1</v>
      </c>
      <c r="I179" s="849">
        <v>34</v>
      </c>
      <c r="J179" s="849">
        <v>7</v>
      </c>
      <c r="K179" s="849">
        <v>238</v>
      </c>
      <c r="L179" s="849">
        <v>2.3333333333333335</v>
      </c>
      <c r="M179" s="849">
        <v>34</v>
      </c>
      <c r="N179" s="849">
        <v>13</v>
      </c>
      <c r="O179" s="849">
        <v>442</v>
      </c>
      <c r="P179" s="837">
        <v>4.333333333333333</v>
      </c>
      <c r="Q179" s="850">
        <v>34</v>
      </c>
    </row>
    <row r="180" spans="1:17" ht="14.4" customHeight="1" x14ac:dyDescent="0.3">
      <c r="A180" s="831" t="s">
        <v>4241</v>
      </c>
      <c r="B180" s="832" t="s">
        <v>4242</v>
      </c>
      <c r="C180" s="832" t="s">
        <v>3181</v>
      </c>
      <c r="D180" s="832" t="s">
        <v>4255</v>
      </c>
      <c r="E180" s="832" t="s">
        <v>4256</v>
      </c>
      <c r="F180" s="849">
        <v>1</v>
      </c>
      <c r="G180" s="849">
        <v>524</v>
      </c>
      <c r="H180" s="849">
        <v>1</v>
      </c>
      <c r="I180" s="849">
        <v>524</v>
      </c>
      <c r="J180" s="849">
        <v>1</v>
      </c>
      <c r="K180" s="849">
        <v>524</v>
      </c>
      <c r="L180" s="849">
        <v>1</v>
      </c>
      <c r="M180" s="849">
        <v>524</v>
      </c>
      <c r="N180" s="849">
        <v>3</v>
      </c>
      <c r="O180" s="849">
        <v>1575</v>
      </c>
      <c r="P180" s="837">
        <v>3.0057251908396947</v>
      </c>
      <c r="Q180" s="850">
        <v>525</v>
      </c>
    </row>
    <row r="181" spans="1:17" ht="14.4" customHeight="1" x14ac:dyDescent="0.3">
      <c r="A181" s="831" t="s">
        <v>4241</v>
      </c>
      <c r="B181" s="832" t="s">
        <v>4242</v>
      </c>
      <c r="C181" s="832" t="s">
        <v>3181</v>
      </c>
      <c r="D181" s="832" t="s">
        <v>4257</v>
      </c>
      <c r="E181" s="832" t="s">
        <v>4258</v>
      </c>
      <c r="F181" s="849"/>
      <c r="G181" s="849"/>
      <c r="H181" s="849"/>
      <c r="I181" s="849"/>
      <c r="J181" s="849"/>
      <c r="K181" s="849"/>
      <c r="L181" s="849"/>
      <c r="M181" s="849"/>
      <c r="N181" s="849">
        <v>3</v>
      </c>
      <c r="O181" s="849">
        <v>174</v>
      </c>
      <c r="P181" s="837"/>
      <c r="Q181" s="850">
        <v>58</v>
      </c>
    </row>
    <row r="182" spans="1:17" ht="14.4" customHeight="1" x14ac:dyDescent="0.3">
      <c r="A182" s="831" t="s">
        <v>4241</v>
      </c>
      <c r="B182" s="832" t="s">
        <v>4242</v>
      </c>
      <c r="C182" s="832" t="s">
        <v>3181</v>
      </c>
      <c r="D182" s="832" t="s">
        <v>4259</v>
      </c>
      <c r="E182" s="832" t="s">
        <v>4260</v>
      </c>
      <c r="F182" s="849"/>
      <c r="G182" s="849"/>
      <c r="H182" s="849"/>
      <c r="I182" s="849"/>
      <c r="J182" s="849">
        <v>1</v>
      </c>
      <c r="K182" s="849">
        <v>225</v>
      </c>
      <c r="L182" s="849"/>
      <c r="M182" s="849">
        <v>225</v>
      </c>
      <c r="N182" s="849"/>
      <c r="O182" s="849"/>
      <c r="P182" s="837"/>
      <c r="Q182" s="850"/>
    </row>
    <row r="183" spans="1:17" ht="14.4" customHeight="1" x14ac:dyDescent="0.3">
      <c r="A183" s="831" t="s">
        <v>4241</v>
      </c>
      <c r="B183" s="832" t="s">
        <v>4242</v>
      </c>
      <c r="C183" s="832" t="s">
        <v>3181</v>
      </c>
      <c r="D183" s="832" t="s">
        <v>4261</v>
      </c>
      <c r="E183" s="832" t="s">
        <v>4262</v>
      </c>
      <c r="F183" s="849"/>
      <c r="G183" s="849"/>
      <c r="H183" s="849"/>
      <c r="I183" s="849"/>
      <c r="J183" s="849">
        <v>1</v>
      </c>
      <c r="K183" s="849">
        <v>554</v>
      </c>
      <c r="L183" s="849"/>
      <c r="M183" s="849">
        <v>554</v>
      </c>
      <c r="N183" s="849"/>
      <c r="O183" s="849"/>
      <c r="P183" s="837"/>
      <c r="Q183" s="850"/>
    </row>
    <row r="184" spans="1:17" ht="14.4" customHeight="1" x14ac:dyDescent="0.3">
      <c r="A184" s="831" t="s">
        <v>4241</v>
      </c>
      <c r="B184" s="832" t="s">
        <v>4242</v>
      </c>
      <c r="C184" s="832" t="s">
        <v>3181</v>
      </c>
      <c r="D184" s="832" t="s">
        <v>4263</v>
      </c>
      <c r="E184" s="832" t="s">
        <v>4264</v>
      </c>
      <c r="F184" s="849"/>
      <c r="G184" s="849"/>
      <c r="H184" s="849"/>
      <c r="I184" s="849"/>
      <c r="J184" s="849"/>
      <c r="K184" s="849"/>
      <c r="L184" s="849"/>
      <c r="M184" s="849"/>
      <c r="N184" s="849">
        <v>1</v>
      </c>
      <c r="O184" s="849">
        <v>216</v>
      </c>
      <c r="P184" s="837"/>
      <c r="Q184" s="850">
        <v>216</v>
      </c>
    </row>
    <row r="185" spans="1:17" ht="14.4" customHeight="1" x14ac:dyDescent="0.3">
      <c r="A185" s="831" t="s">
        <v>4241</v>
      </c>
      <c r="B185" s="832" t="s">
        <v>4242</v>
      </c>
      <c r="C185" s="832" t="s">
        <v>3181</v>
      </c>
      <c r="D185" s="832" t="s">
        <v>4265</v>
      </c>
      <c r="E185" s="832" t="s">
        <v>4266</v>
      </c>
      <c r="F185" s="849">
        <v>1</v>
      </c>
      <c r="G185" s="849">
        <v>65</v>
      </c>
      <c r="H185" s="849">
        <v>1</v>
      </c>
      <c r="I185" s="849">
        <v>65</v>
      </c>
      <c r="J185" s="849">
        <v>1</v>
      </c>
      <c r="K185" s="849">
        <v>65</v>
      </c>
      <c r="L185" s="849">
        <v>1</v>
      </c>
      <c r="M185" s="849">
        <v>65</v>
      </c>
      <c r="N185" s="849">
        <v>2</v>
      </c>
      <c r="O185" s="849">
        <v>132</v>
      </c>
      <c r="P185" s="837">
        <v>2.0307692307692307</v>
      </c>
      <c r="Q185" s="850">
        <v>66</v>
      </c>
    </row>
    <row r="186" spans="1:17" ht="14.4" customHeight="1" x14ac:dyDescent="0.3">
      <c r="A186" s="831" t="s">
        <v>4241</v>
      </c>
      <c r="B186" s="832" t="s">
        <v>4242</v>
      </c>
      <c r="C186" s="832" t="s">
        <v>3181</v>
      </c>
      <c r="D186" s="832" t="s">
        <v>4267</v>
      </c>
      <c r="E186" s="832" t="s">
        <v>4268</v>
      </c>
      <c r="F186" s="849">
        <v>130</v>
      </c>
      <c r="G186" s="849">
        <v>17680</v>
      </c>
      <c r="H186" s="849">
        <v>1</v>
      </c>
      <c r="I186" s="849">
        <v>136</v>
      </c>
      <c r="J186" s="849">
        <v>103</v>
      </c>
      <c r="K186" s="849">
        <v>14111</v>
      </c>
      <c r="L186" s="849">
        <v>0.79813348416289598</v>
      </c>
      <c r="M186" s="849">
        <v>137</v>
      </c>
      <c r="N186" s="849">
        <v>96</v>
      </c>
      <c r="O186" s="849">
        <v>13248</v>
      </c>
      <c r="P186" s="837">
        <v>0.74932126696832579</v>
      </c>
      <c r="Q186" s="850">
        <v>138</v>
      </c>
    </row>
    <row r="187" spans="1:17" ht="14.4" customHeight="1" x14ac:dyDescent="0.3">
      <c r="A187" s="831" t="s">
        <v>4241</v>
      </c>
      <c r="B187" s="832" t="s">
        <v>4242</v>
      </c>
      <c r="C187" s="832" t="s">
        <v>3181</v>
      </c>
      <c r="D187" s="832" t="s">
        <v>4269</v>
      </c>
      <c r="E187" s="832" t="s">
        <v>4270</v>
      </c>
      <c r="F187" s="849">
        <v>43</v>
      </c>
      <c r="G187" s="849">
        <v>3913</v>
      </c>
      <c r="H187" s="849">
        <v>1</v>
      </c>
      <c r="I187" s="849">
        <v>91</v>
      </c>
      <c r="J187" s="849">
        <v>21</v>
      </c>
      <c r="K187" s="849">
        <v>1911</v>
      </c>
      <c r="L187" s="849">
        <v>0.48837209302325579</v>
      </c>
      <c r="M187" s="849">
        <v>91</v>
      </c>
      <c r="N187" s="849">
        <v>35</v>
      </c>
      <c r="O187" s="849">
        <v>3220</v>
      </c>
      <c r="P187" s="837">
        <v>0.82289803220035773</v>
      </c>
      <c r="Q187" s="850">
        <v>92</v>
      </c>
    </row>
    <row r="188" spans="1:17" ht="14.4" customHeight="1" x14ac:dyDescent="0.3">
      <c r="A188" s="831" t="s">
        <v>4241</v>
      </c>
      <c r="B188" s="832" t="s">
        <v>4242</v>
      </c>
      <c r="C188" s="832" t="s">
        <v>3181</v>
      </c>
      <c r="D188" s="832" t="s">
        <v>4271</v>
      </c>
      <c r="E188" s="832" t="s">
        <v>4272</v>
      </c>
      <c r="F188" s="849">
        <v>2</v>
      </c>
      <c r="G188" s="849">
        <v>274</v>
      </c>
      <c r="H188" s="849">
        <v>1</v>
      </c>
      <c r="I188" s="849">
        <v>137</v>
      </c>
      <c r="J188" s="849"/>
      <c r="K188" s="849"/>
      <c r="L188" s="849"/>
      <c r="M188" s="849"/>
      <c r="N188" s="849">
        <v>1</v>
      </c>
      <c r="O188" s="849">
        <v>140</v>
      </c>
      <c r="P188" s="837">
        <v>0.51094890510948909</v>
      </c>
      <c r="Q188" s="850">
        <v>140</v>
      </c>
    </row>
    <row r="189" spans="1:17" ht="14.4" customHeight="1" x14ac:dyDescent="0.3">
      <c r="A189" s="831" t="s">
        <v>4241</v>
      </c>
      <c r="B189" s="832" t="s">
        <v>4242</v>
      </c>
      <c r="C189" s="832" t="s">
        <v>3181</v>
      </c>
      <c r="D189" s="832" t="s">
        <v>4273</v>
      </c>
      <c r="E189" s="832" t="s">
        <v>4274</v>
      </c>
      <c r="F189" s="849">
        <v>9</v>
      </c>
      <c r="G189" s="849">
        <v>594</v>
      </c>
      <c r="H189" s="849">
        <v>1</v>
      </c>
      <c r="I189" s="849">
        <v>66</v>
      </c>
      <c r="J189" s="849"/>
      <c r="K189" s="849"/>
      <c r="L189" s="849"/>
      <c r="M189" s="849"/>
      <c r="N189" s="849">
        <v>4</v>
      </c>
      <c r="O189" s="849">
        <v>268</v>
      </c>
      <c r="P189" s="837">
        <v>0.45117845117845118</v>
      </c>
      <c r="Q189" s="850">
        <v>67</v>
      </c>
    </row>
    <row r="190" spans="1:17" ht="14.4" customHeight="1" x14ac:dyDescent="0.3">
      <c r="A190" s="831" t="s">
        <v>4241</v>
      </c>
      <c r="B190" s="832" t="s">
        <v>4242</v>
      </c>
      <c r="C190" s="832" t="s">
        <v>3181</v>
      </c>
      <c r="D190" s="832" t="s">
        <v>4204</v>
      </c>
      <c r="E190" s="832" t="s">
        <v>4205</v>
      </c>
      <c r="F190" s="849">
        <v>19</v>
      </c>
      <c r="G190" s="849">
        <v>6232</v>
      </c>
      <c r="H190" s="849">
        <v>1</v>
      </c>
      <c r="I190" s="849">
        <v>328</v>
      </c>
      <c r="J190" s="849"/>
      <c r="K190" s="849"/>
      <c r="L190" s="849"/>
      <c r="M190" s="849"/>
      <c r="N190" s="849">
        <v>20</v>
      </c>
      <c r="O190" s="849">
        <v>6580</v>
      </c>
      <c r="P190" s="837">
        <v>1.0558408215661104</v>
      </c>
      <c r="Q190" s="850">
        <v>329</v>
      </c>
    </row>
    <row r="191" spans="1:17" ht="14.4" customHeight="1" x14ac:dyDescent="0.3">
      <c r="A191" s="831" t="s">
        <v>4241</v>
      </c>
      <c r="B191" s="832" t="s">
        <v>4242</v>
      </c>
      <c r="C191" s="832" t="s">
        <v>3181</v>
      </c>
      <c r="D191" s="832" t="s">
        <v>4275</v>
      </c>
      <c r="E191" s="832" t="s">
        <v>4276</v>
      </c>
      <c r="F191" s="849">
        <v>7</v>
      </c>
      <c r="G191" s="849">
        <v>357</v>
      </c>
      <c r="H191" s="849">
        <v>1</v>
      </c>
      <c r="I191" s="849">
        <v>51</v>
      </c>
      <c r="J191" s="849">
        <v>11</v>
      </c>
      <c r="K191" s="849">
        <v>561</v>
      </c>
      <c r="L191" s="849">
        <v>1.5714285714285714</v>
      </c>
      <c r="M191" s="849">
        <v>51</v>
      </c>
      <c r="N191" s="849">
        <v>13</v>
      </c>
      <c r="O191" s="849">
        <v>676</v>
      </c>
      <c r="P191" s="837">
        <v>1.8935574229691876</v>
      </c>
      <c r="Q191" s="850">
        <v>52</v>
      </c>
    </row>
    <row r="192" spans="1:17" ht="14.4" customHeight="1" x14ac:dyDescent="0.3">
      <c r="A192" s="831" t="s">
        <v>4241</v>
      </c>
      <c r="B192" s="832" t="s">
        <v>4242</v>
      </c>
      <c r="C192" s="832" t="s">
        <v>3181</v>
      </c>
      <c r="D192" s="832" t="s">
        <v>4277</v>
      </c>
      <c r="E192" s="832" t="s">
        <v>4278</v>
      </c>
      <c r="F192" s="849"/>
      <c r="G192" s="849"/>
      <c r="H192" s="849"/>
      <c r="I192" s="849"/>
      <c r="J192" s="849">
        <v>2</v>
      </c>
      <c r="K192" s="849">
        <v>414</v>
      </c>
      <c r="L192" s="849"/>
      <c r="M192" s="849">
        <v>207</v>
      </c>
      <c r="N192" s="849"/>
      <c r="O192" s="849"/>
      <c r="P192" s="837"/>
      <c r="Q192" s="850"/>
    </row>
    <row r="193" spans="1:17" ht="14.4" customHeight="1" x14ac:dyDescent="0.3">
      <c r="A193" s="831" t="s">
        <v>4241</v>
      </c>
      <c r="B193" s="832" t="s">
        <v>4242</v>
      </c>
      <c r="C193" s="832" t="s">
        <v>3181</v>
      </c>
      <c r="D193" s="832" t="s">
        <v>4279</v>
      </c>
      <c r="E193" s="832" t="s">
        <v>4280</v>
      </c>
      <c r="F193" s="849"/>
      <c r="G193" s="849"/>
      <c r="H193" s="849"/>
      <c r="I193" s="849"/>
      <c r="J193" s="849"/>
      <c r="K193" s="849"/>
      <c r="L193" s="849"/>
      <c r="M193" s="849"/>
      <c r="N193" s="849">
        <v>1</v>
      </c>
      <c r="O193" s="849">
        <v>764</v>
      </c>
      <c r="P193" s="837"/>
      <c r="Q193" s="850">
        <v>764</v>
      </c>
    </row>
    <row r="194" spans="1:17" ht="14.4" customHeight="1" x14ac:dyDescent="0.3">
      <c r="A194" s="831" t="s">
        <v>4241</v>
      </c>
      <c r="B194" s="832" t="s">
        <v>4242</v>
      </c>
      <c r="C194" s="832" t="s">
        <v>3181</v>
      </c>
      <c r="D194" s="832" t="s">
        <v>4281</v>
      </c>
      <c r="E194" s="832" t="s">
        <v>4282</v>
      </c>
      <c r="F194" s="849">
        <v>1</v>
      </c>
      <c r="G194" s="849">
        <v>612</v>
      </c>
      <c r="H194" s="849">
        <v>1</v>
      </c>
      <c r="I194" s="849">
        <v>612</v>
      </c>
      <c r="J194" s="849">
        <v>1</v>
      </c>
      <c r="K194" s="849">
        <v>612</v>
      </c>
      <c r="L194" s="849">
        <v>1</v>
      </c>
      <c r="M194" s="849">
        <v>612</v>
      </c>
      <c r="N194" s="849">
        <v>3</v>
      </c>
      <c r="O194" s="849">
        <v>1845</v>
      </c>
      <c r="P194" s="837">
        <v>3.0147058823529411</v>
      </c>
      <c r="Q194" s="850">
        <v>615</v>
      </c>
    </row>
    <row r="195" spans="1:17" ht="14.4" customHeight="1" x14ac:dyDescent="0.3">
      <c r="A195" s="831" t="s">
        <v>4241</v>
      </c>
      <c r="B195" s="832" t="s">
        <v>4242</v>
      </c>
      <c r="C195" s="832" t="s">
        <v>3181</v>
      </c>
      <c r="D195" s="832" t="s">
        <v>4283</v>
      </c>
      <c r="E195" s="832" t="s">
        <v>4284</v>
      </c>
      <c r="F195" s="849"/>
      <c r="G195" s="849"/>
      <c r="H195" s="849"/>
      <c r="I195" s="849"/>
      <c r="J195" s="849"/>
      <c r="K195" s="849"/>
      <c r="L195" s="849"/>
      <c r="M195" s="849"/>
      <c r="N195" s="849">
        <v>1</v>
      </c>
      <c r="O195" s="849">
        <v>275</v>
      </c>
      <c r="P195" s="837"/>
      <c r="Q195" s="850">
        <v>275</v>
      </c>
    </row>
    <row r="196" spans="1:17" ht="14.4" customHeight="1" x14ac:dyDescent="0.3">
      <c r="A196" s="831" t="s">
        <v>4241</v>
      </c>
      <c r="B196" s="832" t="s">
        <v>4242</v>
      </c>
      <c r="C196" s="832" t="s">
        <v>3181</v>
      </c>
      <c r="D196" s="832" t="s">
        <v>4285</v>
      </c>
      <c r="E196" s="832" t="s">
        <v>4286</v>
      </c>
      <c r="F196" s="849"/>
      <c r="G196" s="849"/>
      <c r="H196" s="849"/>
      <c r="I196" s="849"/>
      <c r="J196" s="849">
        <v>1</v>
      </c>
      <c r="K196" s="849">
        <v>327</v>
      </c>
      <c r="L196" s="849"/>
      <c r="M196" s="849">
        <v>327</v>
      </c>
      <c r="N196" s="849"/>
      <c r="O196" s="849"/>
      <c r="P196" s="837"/>
      <c r="Q196" s="850"/>
    </row>
    <row r="197" spans="1:17" ht="14.4" customHeight="1" thickBot="1" x14ac:dyDescent="0.35">
      <c r="A197" s="839" t="s">
        <v>4241</v>
      </c>
      <c r="B197" s="840" t="s">
        <v>4242</v>
      </c>
      <c r="C197" s="840" t="s">
        <v>3181</v>
      </c>
      <c r="D197" s="840" t="s">
        <v>4287</v>
      </c>
      <c r="E197" s="840" t="s">
        <v>4288</v>
      </c>
      <c r="F197" s="851"/>
      <c r="G197" s="851"/>
      <c r="H197" s="851"/>
      <c r="I197" s="851"/>
      <c r="J197" s="851">
        <v>60</v>
      </c>
      <c r="K197" s="851">
        <v>15660</v>
      </c>
      <c r="L197" s="851"/>
      <c r="M197" s="851">
        <v>261</v>
      </c>
      <c r="N197" s="851">
        <v>75</v>
      </c>
      <c r="O197" s="851">
        <v>19650</v>
      </c>
      <c r="P197" s="845"/>
      <c r="Q197" s="852">
        <v>262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0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1030</v>
      </c>
      <c r="D3" s="193">
        <f>SUBTOTAL(9,D6:D1048576)</f>
        <v>1008</v>
      </c>
      <c r="E3" s="193">
        <f>SUBTOTAL(9,E6:E1048576)</f>
        <v>1089</v>
      </c>
      <c r="F3" s="194">
        <f>IF(OR(E3=0,D3=0),"",E3/D3)</f>
        <v>1.0803571428571428</v>
      </c>
      <c r="G3" s="388">
        <f>SUBTOTAL(9,G6:G1048576)</f>
        <v>7915.1571000000013</v>
      </c>
      <c r="H3" s="389">
        <f>SUBTOTAL(9,H6:H1048576)</f>
        <v>7679.6189999999997</v>
      </c>
      <c r="I3" s="389">
        <f>SUBTOTAL(9,I6:I1048576)</f>
        <v>9421.6464000000014</v>
      </c>
      <c r="J3" s="194">
        <f>IF(OR(I3=0,H3=0),"",I3/H3)</f>
        <v>1.2268377376533917</v>
      </c>
      <c r="K3" s="388">
        <f>SUBTOTAL(9,K6:K1048576)</f>
        <v>2779.44</v>
      </c>
      <c r="L3" s="389">
        <f>SUBTOTAL(9,L6:L1048576)</f>
        <v>2705.24</v>
      </c>
      <c r="M3" s="389">
        <f>SUBTOTAL(9,M6:M1048576)</f>
        <v>3356.52</v>
      </c>
      <c r="N3" s="195">
        <f>IF(OR(M3=0,E3=0),"",M3*1000/E3)</f>
        <v>3082.2038567493114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8"/>
      <c r="B5" s="999"/>
      <c r="C5" s="1006">
        <v>2015</v>
      </c>
      <c r="D5" s="1006">
        <v>2018</v>
      </c>
      <c r="E5" s="1006">
        <v>2019</v>
      </c>
      <c r="F5" s="1007" t="s">
        <v>2</v>
      </c>
      <c r="G5" s="1017">
        <v>2015</v>
      </c>
      <c r="H5" s="1006">
        <v>2018</v>
      </c>
      <c r="I5" s="1006">
        <v>2019</v>
      </c>
      <c r="J5" s="1007" t="s">
        <v>2</v>
      </c>
      <c r="K5" s="1017">
        <v>2015</v>
      </c>
      <c r="L5" s="1006">
        <v>2018</v>
      </c>
      <c r="M5" s="1006">
        <v>2019</v>
      </c>
      <c r="N5" s="1018" t="s">
        <v>92</v>
      </c>
    </row>
    <row r="6" spans="1:14" ht="14.4" customHeight="1" x14ac:dyDescent="0.3">
      <c r="A6" s="1000" t="s">
        <v>3602</v>
      </c>
      <c r="B6" s="1003" t="s">
        <v>4290</v>
      </c>
      <c r="C6" s="1008">
        <v>762</v>
      </c>
      <c r="D6" s="1009">
        <v>752</v>
      </c>
      <c r="E6" s="1009">
        <v>771</v>
      </c>
      <c r="F6" s="1014"/>
      <c r="G6" s="1008">
        <v>676.68209999999999</v>
      </c>
      <c r="H6" s="1009">
        <v>678.31470000000002</v>
      </c>
      <c r="I6" s="1009">
        <v>701.62559999999985</v>
      </c>
      <c r="J6" s="1014"/>
      <c r="K6" s="1008">
        <v>91.44</v>
      </c>
      <c r="L6" s="1009">
        <v>90.24</v>
      </c>
      <c r="M6" s="1009">
        <v>92.52</v>
      </c>
      <c r="N6" s="1019">
        <v>120</v>
      </c>
    </row>
    <row r="7" spans="1:14" ht="14.4" customHeight="1" x14ac:dyDescent="0.3">
      <c r="A7" s="1001" t="s">
        <v>3764</v>
      </c>
      <c r="B7" s="1004" t="s">
        <v>4291</v>
      </c>
      <c r="C7" s="1010">
        <v>165</v>
      </c>
      <c r="D7" s="1011">
        <v>173</v>
      </c>
      <c r="E7" s="1011">
        <v>233</v>
      </c>
      <c r="F7" s="1015"/>
      <c r="G7" s="1010">
        <v>4746.9510000000009</v>
      </c>
      <c r="H7" s="1011">
        <v>4977.1062000000002</v>
      </c>
      <c r="I7" s="1011">
        <v>6703.2701999999999</v>
      </c>
      <c r="J7" s="1015"/>
      <c r="K7" s="1010">
        <v>1815</v>
      </c>
      <c r="L7" s="1011">
        <v>1903</v>
      </c>
      <c r="M7" s="1011">
        <v>2563</v>
      </c>
      <c r="N7" s="1020">
        <v>11000</v>
      </c>
    </row>
    <row r="8" spans="1:14" ht="14.4" customHeight="1" x14ac:dyDescent="0.3">
      <c r="A8" s="1001" t="s">
        <v>3776</v>
      </c>
      <c r="B8" s="1004" t="s">
        <v>4291</v>
      </c>
      <c r="C8" s="1010">
        <v>81</v>
      </c>
      <c r="D8" s="1011">
        <v>68</v>
      </c>
      <c r="E8" s="1011">
        <v>63</v>
      </c>
      <c r="F8" s="1015"/>
      <c r="G8" s="1010">
        <v>2038.7213999999999</v>
      </c>
      <c r="H8" s="1011">
        <v>1711.5191999999997</v>
      </c>
      <c r="I8" s="1011">
        <v>1585.6722000000002</v>
      </c>
      <c r="J8" s="1015"/>
      <c r="K8" s="1010">
        <v>729</v>
      </c>
      <c r="L8" s="1011">
        <v>612</v>
      </c>
      <c r="M8" s="1011">
        <v>567</v>
      </c>
      <c r="N8" s="1020">
        <v>9000</v>
      </c>
    </row>
    <row r="9" spans="1:14" ht="14.4" customHeight="1" x14ac:dyDescent="0.3">
      <c r="A9" s="1001" t="s">
        <v>3773</v>
      </c>
      <c r="B9" s="1004" t="s">
        <v>4291</v>
      </c>
      <c r="C9" s="1010">
        <v>20</v>
      </c>
      <c r="D9" s="1011">
        <v>14</v>
      </c>
      <c r="E9" s="1011">
        <v>18</v>
      </c>
      <c r="F9" s="1015"/>
      <c r="G9" s="1010">
        <v>431.38799999999998</v>
      </c>
      <c r="H9" s="1011">
        <v>301.97160000000002</v>
      </c>
      <c r="I9" s="1011">
        <v>388.24919999999997</v>
      </c>
      <c r="J9" s="1015"/>
      <c r="K9" s="1010">
        <v>140</v>
      </c>
      <c r="L9" s="1011">
        <v>98</v>
      </c>
      <c r="M9" s="1011">
        <v>126</v>
      </c>
      <c r="N9" s="1020">
        <v>7000</v>
      </c>
    </row>
    <row r="10" spans="1:14" ht="14.4" customHeight="1" thickBot="1" x14ac:dyDescent="0.35">
      <c r="A10" s="1002" t="s">
        <v>3766</v>
      </c>
      <c r="B10" s="1005" t="s">
        <v>4291</v>
      </c>
      <c r="C10" s="1012">
        <v>2</v>
      </c>
      <c r="D10" s="1013">
        <v>1</v>
      </c>
      <c r="E10" s="1013">
        <v>4</v>
      </c>
      <c r="F10" s="1016"/>
      <c r="G10" s="1012">
        <v>21.4146</v>
      </c>
      <c r="H10" s="1013">
        <v>10.7073</v>
      </c>
      <c r="I10" s="1013">
        <v>42.8292</v>
      </c>
      <c r="J10" s="1016"/>
      <c r="K10" s="1012">
        <v>4</v>
      </c>
      <c r="L10" s="1013">
        <v>2</v>
      </c>
      <c r="M10" s="1013">
        <v>8</v>
      </c>
      <c r="N10" s="1021">
        <v>2000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0.77767695426341732</v>
      </c>
      <c r="C4" s="323">
        <f t="shared" ref="C4:M4" si="0">(C10+C8)/C6</f>
        <v>0.88570971791397368</v>
      </c>
      <c r="D4" s="323">
        <f t="shared" si="0"/>
        <v>8.4496966435549416E-3</v>
      </c>
      <c r="E4" s="323">
        <f t="shared" si="0"/>
        <v>8.4496966435549416E-3</v>
      </c>
      <c r="F4" s="323">
        <f t="shared" si="0"/>
        <v>8.4496966435549416E-3</v>
      </c>
      <c r="G4" s="323">
        <f t="shared" si="0"/>
        <v>8.4496966435549416E-3</v>
      </c>
      <c r="H4" s="323">
        <f t="shared" si="0"/>
        <v>8.4496966435549416E-3</v>
      </c>
      <c r="I4" s="323">
        <f t="shared" si="0"/>
        <v>8.4496966435549416E-3</v>
      </c>
      <c r="J4" s="323">
        <f t="shared" si="0"/>
        <v>8.4496966435549416E-3</v>
      </c>
      <c r="K4" s="323">
        <f t="shared" si="0"/>
        <v>8.4496966435549416E-3</v>
      </c>
      <c r="L4" s="323">
        <f t="shared" si="0"/>
        <v>8.4496966435549416E-3</v>
      </c>
      <c r="M4" s="323">
        <f t="shared" si="0"/>
        <v>8.4496966435549416E-3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16966.412489999999</v>
      </c>
      <c r="C5" s="323">
        <f>IF(ISERROR(VLOOKUP($A5,'Man Tab'!$A:$Q,COLUMN()+2,0)),0,VLOOKUP($A5,'Man Tab'!$A:$Q,COLUMN()+2,0))</f>
        <v>15609.504919999999</v>
      </c>
      <c r="D5" s="323">
        <f>IF(ISERROR(VLOOKUP($A5,'Man Tab'!$A:$Q,COLUMN()+2,0)),0,VLOOKUP($A5,'Man Tab'!$A:$Q,COLUMN()+2,0))</f>
        <v>0</v>
      </c>
      <c r="E5" s="323">
        <f>IF(ISERROR(VLOOKUP($A5,'Man Tab'!$A:$Q,COLUMN()+2,0)),0,VLOOKUP($A5,'Man Tab'!$A:$Q,COLUMN()+2,0))</f>
        <v>0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16966.412489999999</v>
      </c>
      <c r="C6" s="325">
        <f t="shared" ref="C6:M6" si="1">C5+B6</f>
        <v>32575.917409999998</v>
      </c>
      <c r="D6" s="325">
        <f t="shared" si="1"/>
        <v>32575.917409999998</v>
      </c>
      <c r="E6" s="325">
        <f t="shared" si="1"/>
        <v>32575.917409999998</v>
      </c>
      <c r="F6" s="325">
        <f t="shared" si="1"/>
        <v>32575.917409999998</v>
      </c>
      <c r="G6" s="325">
        <f t="shared" si="1"/>
        <v>32575.917409999998</v>
      </c>
      <c r="H6" s="325">
        <f t="shared" si="1"/>
        <v>32575.917409999998</v>
      </c>
      <c r="I6" s="325">
        <f t="shared" si="1"/>
        <v>32575.917409999998</v>
      </c>
      <c r="J6" s="325">
        <f t="shared" si="1"/>
        <v>32575.917409999998</v>
      </c>
      <c r="K6" s="325">
        <f t="shared" si="1"/>
        <v>32575.917409999998</v>
      </c>
      <c r="L6" s="325">
        <f t="shared" si="1"/>
        <v>32575.917409999998</v>
      </c>
      <c r="M6" s="325">
        <f t="shared" si="1"/>
        <v>32575.917409999998</v>
      </c>
    </row>
    <row r="7" spans="1:13" ht="14.4" customHeight="1" x14ac:dyDescent="0.3">
      <c r="A7" s="324" t="s">
        <v>125</v>
      </c>
      <c r="B7" s="324">
        <v>434.86200000000002</v>
      </c>
      <c r="C7" s="324">
        <v>952.58500000000004</v>
      </c>
      <c r="D7" s="324"/>
      <c r="E7" s="324"/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13045.86</v>
      </c>
      <c r="C8" s="325">
        <f t="shared" ref="C8:M8" si="2">C7*30</f>
        <v>28577.550000000003</v>
      </c>
      <c r="D8" s="325">
        <f t="shared" si="2"/>
        <v>0</v>
      </c>
      <c r="E8" s="325">
        <f t="shared" si="2"/>
        <v>0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148527.99</v>
      </c>
      <c r="C9" s="324">
        <v>126728.63</v>
      </c>
      <c r="D9" s="324">
        <v>0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148.52798999999999</v>
      </c>
      <c r="C10" s="325">
        <f t="shared" ref="C10:M10" si="3">C9/1000+B10</f>
        <v>275.25662</v>
      </c>
      <c r="D10" s="325">
        <f t="shared" si="3"/>
        <v>275.25662</v>
      </c>
      <c r="E10" s="325">
        <f t="shared" si="3"/>
        <v>275.25662</v>
      </c>
      <c r="F10" s="325">
        <f t="shared" si="3"/>
        <v>275.25662</v>
      </c>
      <c r="G10" s="325">
        <f t="shared" si="3"/>
        <v>275.25662</v>
      </c>
      <c r="H10" s="325">
        <f t="shared" si="3"/>
        <v>275.25662</v>
      </c>
      <c r="I10" s="325">
        <f t="shared" si="3"/>
        <v>275.25662</v>
      </c>
      <c r="J10" s="325">
        <f t="shared" si="3"/>
        <v>275.25662</v>
      </c>
      <c r="K10" s="325">
        <f t="shared" si="3"/>
        <v>275.25662</v>
      </c>
      <c r="L10" s="325">
        <f t="shared" si="3"/>
        <v>275.25662</v>
      </c>
      <c r="M10" s="325">
        <f t="shared" si="3"/>
        <v>275.25662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2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0.92580320968061469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0.92580320968061469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8525.4259047508294</v>
      </c>
      <c r="C6" s="53">
        <v>710.45215872923598</v>
      </c>
      <c r="D6" s="53">
        <v>398.15501000000103</v>
      </c>
      <c r="E6" s="53">
        <v>801.13200000000199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1199.28701</v>
      </c>
      <c r="Q6" s="184">
        <v>0.84403080155599997</v>
      </c>
    </row>
    <row r="7" spans="1:17" ht="14.4" customHeight="1" x14ac:dyDescent="0.3">
      <c r="A7" s="19" t="s">
        <v>35</v>
      </c>
      <c r="B7" s="55">
        <v>10815</v>
      </c>
      <c r="C7" s="56">
        <v>901.25</v>
      </c>
      <c r="D7" s="56">
        <v>1202.4333099999999</v>
      </c>
      <c r="E7" s="56">
        <v>1180.76866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2383.2019700000101</v>
      </c>
      <c r="Q7" s="185">
        <v>1.3221647545070001</v>
      </c>
    </row>
    <row r="8" spans="1:17" ht="14.4" customHeight="1" x14ac:dyDescent="0.3">
      <c r="A8" s="19" t="s">
        <v>36</v>
      </c>
      <c r="B8" s="55">
        <v>5121.0663048197302</v>
      </c>
      <c r="C8" s="56">
        <v>426.75552540164398</v>
      </c>
      <c r="D8" s="56">
        <v>472.900000000001</v>
      </c>
      <c r="E8" s="56">
        <v>349.07000000000102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821.97000000000196</v>
      </c>
      <c r="Q8" s="185">
        <v>0.96304552732600002</v>
      </c>
    </row>
    <row r="9" spans="1:17" ht="14.4" customHeight="1" x14ac:dyDescent="0.3">
      <c r="A9" s="19" t="s">
        <v>37</v>
      </c>
      <c r="B9" s="55">
        <v>37472</v>
      </c>
      <c r="C9" s="56">
        <v>3122.6666666666702</v>
      </c>
      <c r="D9" s="56">
        <v>4747.7547200000099</v>
      </c>
      <c r="E9" s="56">
        <v>3844.3768500000101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8592.1315700000196</v>
      </c>
      <c r="Q9" s="185">
        <v>1.3757682915239999</v>
      </c>
    </row>
    <row r="10" spans="1:17" ht="14.4" customHeight="1" x14ac:dyDescent="0.3">
      <c r="A10" s="19" t="s">
        <v>38</v>
      </c>
      <c r="B10" s="55">
        <v>597.62631332921501</v>
      </c>
      <c r="C10" s="56">
        <v>49.802192777434001</v>
      </c>
      <c r="D10" s="56">
        <v>50.49691</v>
      </c>
      <c r="E10" s="56">
        <v>51.559040000000003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102.05595</v>
      </c>
      <c r="Q10" s="185">
        <v>1.024613017102</v>
      </c>
    </row>
    <row r="11" spans="1:17" ht="14.4" customHeight="1" x14ac:dyDescent="0.3">
      <c r="A11" s="19" t="s">
        <v>39</v>
      </c>
      <c r="B11" s="55">
        <v>739.53311018868305</v>
      </c>
      <c r="C11" s="56">
        <v>61.627759182390001</v>
      </c>
      <c r="D11" s="56">
        <v>89.305189999999996</v>
      </c>
      <c r="E11" s="56">
        <v>67.374629999999996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156.67982000000001</v>
      </c>
      <c r="Q11" s="185">
        <v>1.271178946619</v>
      </c>
    </row>
    <row r="12" spans="1:17" ht="14.4" customHeight="1" x14ac:dyDescent="0.3">
      <c r="A12" s="19" t="s">
        <v>40</v>
      </c>
      <c r="B12" s="55">
        <v>1001.7749376238301</v>
      </c>
      <c r="C12" s="56">
        <v>83.481244801985</v>
      </c>
      <c r="D12" s="56">
        <v>91.003960000000006</v>
      </c>
      <c r="E12" s="56">
        <v>24.37895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115.38291</v>
      </c>
      <c r="Q12" s="185">
        <v>0.69107085234300003</v>
      </c>
    </row>
    <row r="13" spans="1:17" ht="14.4" customHeight="1" x14ac:dyDescent="0.3">
      <c r="A13" s="19" t="s">
        <v>41</v>
      </c>
      <c r="B13" s="55">
        <v>600</v>
      </c>
      <c r="C13" s="56">
        <v>50</v>
      </c>
      <c r="D13" s="56">
        <v>58.640740000000001</v>
      </c>
      <c r="E13" s="56">
        <v>62.09601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120.73675</v>
      </c>
      <c r="Q13" s="185">
        <v>1.2073674999999999</v>
      </c>
    </row>
    <row r="14" spans="1:17" ht="14.4" customHeight="1" x14ac:dyDescent="0.3">
      <c r="A14" s="19" t="s">
        <v>42</v>
      </c>
      <c r="B14" s="55">
        <v>2352.04593163764</v>
      </c>
      <c r="C14" s="56">
        <v>196.00382763646999</v>
      </c>
      <c r="D14" s="56">
        <v>282.47900000000101</v>
      </c>
      <c r="E14" s="56">
        <v>227.46799999999999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509.94700000000103</v>
      </c>
      <c r="Q14" s="185">
        <v>1.3008597999060001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1881.67642473976</v>
      </c>
      <c r="C17" s="56">
        <v>156.806368728314</v>
      </c>
      <c r="D17" s="56">
        <v>682.56954000000098</v>
      </c>
      <c r="E17" s="56">
        <v>25.217580000000002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707.78712000000201</v>
      </c>
      <c r="Q17" s="185">
        <v>2.2568825671430002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30.800999999999998</v>
      </c>
      <c r="E18" s="56">
        <v>0.97599999999999998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31.777000000000001</v>
      </c>
      <c r="Q18" s="185" t="s">
        <v>329</v>
      </c>
    </row>
    <row r="19" spans="1:17" ht="14.4" customHeight="1" x14ac:dyDescent="0.3">
      <c r="A19" s="19" t="s">
        <v>47</v>
      </c>
      <c r="B19" s="55">
        <v>3932.3921796030199</v>
      </c>
      <c r="C19" s="56">
        <v>327.69934830025102</v>
      </c>
      <c r="D19" s="56">
        <v>381.29591000000102</v>
      </c>
      <c r="E19" s="56">
        <v>299.110870000001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680.40678000000105</v>
      </c>
      <c r="Q19" s="185">
        <v>1.0381570539110001</v>
      </c>
    </row>
    <row r="20" spans="1:17" ht="14.4" customHeight="1" x14ac:dyDescent="0.3">
      <c r="A20" s="19" t="s">
        <v>48</v>
      </c>
      <c r="B20" s="55">
        <v>98807.059818908107</v>
      </c>
      <c r="C20" s="56">
        <v>8233.9216515756798</v>
      </c>
      <c r="D20" s="56">
        <v>7875.1219700000202</v>
      </c>
      <c r="E20" s="56">
        <v>8015.5567000000101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15890.678669999999</v>
      </c>
      <c r="Q20" s="185">
        <v>0.96495202058100005</v>
      </c>
    </row>
    <row r="21" spans="1:17" ht="14.4" customHeight="1" x14ac:dyDescent="0.3">
      <c r="A21" s="20" t="s">
        <v>49</v>
      </c>
      <c r="B21" s="55">
        <v>5982.99999999991</v>
      </c>
      <c r="C21" s="56">
        <v>498.58333333332598</v>
      </c>
      <c r="D21" s="56">
        <v>589.35305000000096</v>
      </c>
      <c r="E21" s="56">
        <v>589.41203000000098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1178.7650799999999</v>
      </c>
      <c r="Q21" s="185">
        <v>1.182114404145</v>
      </c>
    </row>
    <row r="22" spans="1:17" ht="14.4" customHeight="1" x14ac:dyDescent="0.3">
      <c r="A22" s="19" t="s">
        <v>50</v>
      </c>
      <c r="B22" s="55">
        <v>362.381082938828</v>
      </c>
      <c r="C22" s="56">
        <v>30.198423578235001</v>
      </c>
      <c r="D22" s="56">
        <v>7.99</v>
      </c>
      <c r="E22" s="56">
        <v>46.379199999999997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54.369199999999999</v>
      </c>
      <c r="Q22" s="185">
        <v>0.90019930774099999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14.701892537908</v>
      </c>
      <c r="C24" s="56">
        <v>1.2251577114909999</v>
      </c>
      <c r="D24" s="56">
        <v>6.1121800000000004</v>
      </c>
      <c r="E24" s="56">
        <v>24.628400000001001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30.740580000001</v>
      </c>
      <c r="Q24" s="185"/>
    </row>
    <row r="25" spans="1:17" ht="14.4" customHeight="1" x14ac:dyDescent="0.3">
      <c r="A25" s="21" t="s">
        <v>53</v>
      </c>
      <c r="B25" s="58">
        <v>178205.68390107699</v>
      </c>
      <c r="C25" s="59">
        <v>14850.4736584231</v>
      </c>
      <c r="D25" s="59">
        <v>16966.412489999999</v>
      </c>
      <c r="E25" s="59">
        <v>15609.504919999999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32575.9174100001</v>
      </c>
      <c r="Q25" s="186">
        <v>1.0967972523730001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1120.92561</v>
      </c>
      <c r="E26" s="56">
        <v>1316.73317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2437.6587800000002</v>
      </c>
      <c r="Q26" s="185" t="s">
        <v>329</v>
      </c>
    </row>
    <row r="27" spans="1:17" ht="14.4" customHeight="1" x14ac:dyDescent="0.3">
      <c r="A27" s="22" t="s">
        <v>55</v>
      </c>
      <c r="B27" s="58">
        <v>178205.68390107699</v>
      </c>
      <c r="C27" s="59">
        <v>14850.4736584231</v>
      </c>
      <c r="D27" s="59">
        <v>18087.338100000001</v>
      </c>
      <c r="E27" s="59">
        <v>16926.238089999999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35013.576190000102</v>
      </c>
      <c r="Q27" s="186">
        <v>1.1788706877420001</v>
      </c>
    </row>
    <row r="28" spans="1:17" ht="14.4" customHeight="1" x14ac:dyDescent="0.3">
      <c r="A28" s="20" t="s">
        <v>56</v>
      </c>
      <c r="B28" s="55">
        <v>1.7041282690799999</v>
      </c>
      <c r="C28" s="56">
        <v>0.14201068909</v>
      </c>
      <c r="D28" s="56">
        <v>9.1999999999999998E-2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9.1999999999999998E-2</v>
      </c>
      <c r="Q28" s="185">
        <v>0.32391927885600003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42" thickBot="1" x14ac:dyDescent="0.3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163856.41810446899</v>
      </c>
      <c r="C6" s="701">
        <v>171829.53266</v>
      </c>
      <c r="D6" s="702">
        <v>7973.1145555310904</v>
      </c>
      <c r="E6" s="703">
        <v>1.048659153225</v>
      </c>
      <c r="F6" s="701">
        <v>178205.68390107699</v>
      </c>
      <c r="G6" s="702">
        <v>29700.947316846199</v>
      </c>
      <c r="H6" s="704">
        <v>15609.504919999999</v>
      </c>
      <c r="I6" s="701">
        <v>32575.9174100001</v>
      </c>
      <c r="J6" s="702">
        <v>2874.97009315382</v>
      </c>
      <c r="K6" s="705">
        <v>0.182799542062</v>
      </c>
    </row>
    <row r="7" spans="1:11" ht="14.4" customHeight="1" thickBot="1" x14ac:dyDescent="0.35">
      <c r="A7" s="720" t="s">
        <v>332</v>
      </c>
      <c r="B7" s="701">
        <v>63817.806297326701</v>
      </c>
      <c r="C7" s="701">
        <v>65157.895500000101</v>
      </c>
      <c r="D7" s="702">
        <v>1340.08920267345</v>
      </c>
      <c r="E7" s="703">
        <v>1.02099867232</v>
      </c>
      <c r="F7" s="701">
        <v>67224.472502349905</v>
      </c>
      <c r="G7" s="702">
        <v>11204.0787503917</v>
      </c>
      <c r="H7" s="704">
        <v>6608.2245400000102</v>
      </c>
      <c r="I7" s="701">
        <v>14001.525659999999</v>
      </c>
      <c r="J7" s="702">
        <v>2797.4469096083699</v>
      </c>
      <c r="K7" s="705">
        <v>0.208280186348</v>
      </c>
    </row>
    <row r="8" spans="1:11" ht="14.4" customHeight="1" thickBot="1" x14ac:dyDescent="0.35">
      <c r="A8" s="721" t="s">
        <v>333</v>
      </c>
      <c r="B8" s="701">
        <v>61758.521381869097</v>
      </c>
      <c r="C8" s="701">
        <v>63111.119500000103</v>
      </c>
      <c r="D8" s="702">
        <v>1352.5981181310301</v>
      </c>
      <c r="E8" s="703">
        <v>1.0219014006139999</v>
      </c>
      <c r="F8" s="701">
        <v>64872.426570712298</v>
      </c>
      <c r="G8" s="702">
        <v>10812.071095118699</v>
      </c>
      <c r="H8" s="704">
        <v>6380.7565400000103</v>
      </c>
      <c r="I8" s="701">
        <v>13491.578659999999</v>
      </c>
      <c r="J8" s="702">
        <v>2679.5075648813099</v>
      </c>
      <c r="K8" s="705">
        <v>0.207970926527</v>
      </c>
    </row>
    <row r="9" spans="1:11" ht="14.4" customHeight="1" thickBot="1" x14ac:dyDescent="0.35">
      <c r="A9" s="722" t="s">
        <v>334</v>
      </c>
      <c r="B9" s="706">
        <v>0</v>
      </c>
      <c r="C9" s="706">
        <v>5.3800000000000002E-3</v>
      </c>
      <c r="D9" s="707">
        <v>5.3800000000000002E-3</v>
      </c>
      <c r="E9" s="708" t="s">
        <v>329</v>
      </c>
      <c r="F9" s="706">
        <v>0</v>
      </c>
      <c r="G9" s="707">
        <v>0</v>
      </c>
      <c r="H9" s="709">
        <v>4.0000000000000002E-4</v>
      </c>
      <c r="I9" s="706">
        <v>6.8000000000000005E-4</v>
      </c>
      <c r="J9" s="707">
        <v>6.8000000000000005E-4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5.3800000000000002E-3</v>
      </c>
      <c r="D10" s="702">
        <v>5.3800000000000002E-3</v>
      </c>
      <c r="E10" s="711" t="s">
        <v>329</v>
      </c>
      <c r="F10" s="701">
        <v>0</v>
      </c>
      <c r="G10" s="702">
        <v>0</v>
      </c>
      <c r="H10" s="704">
        <v>4.0000000000000002E-4</v>
      </c>
      <c r="I10" s="701">
        <v>6.8000000000000005E-4</v>
      </c>
      <c r="J10" s="702">
        <v>6.8000000000000005E-4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8653.1833862250696</v>
      </c>
      <c r="C11" s="706">
        <v>7910.6128600000102</v>
      </c>
      <c r="D11" s="707">
        <v>-742.57052622506205</v>
      </c>
      <c r="E11" s="713">
        <v>0.91418527805500005</v>
      </c>
      <c r="F11" s="706">
        <v>8525.4259047508294</v>
      </c>
      <c r="G11" s="707">
        <v>1420.9043174584699</v>
      </c>
      <c r="H11" s="709">
        <v>801.13200000000199</v>
      </c>
      <c r="I11" s="706">
        <v>1199.28701</v>
      </c>
      <c r="J11" s="707">
        <v>-221.61730745846901</v>
      </c>
      <c r="K11" s="714">
        <v>0.140671800259</v>
      </c>
    </row>
    <row r="12" spans="1:11" ht="14.4" customHeight="1" thickBot="1" x14ac:dyDescent="0.35">
      <c r="A12" s="723" t="s">
        <v>337</v>
      </c>
      <c r="B12" s="701">
        <v>8653.1833862250696</v>
      </c>
      <c r="C12" s="701">
        <v>7910.6128600000102</v>
      </c>
      <c r="D12" s="702">
        <v>-742.57052622506205</v>
      </c>
      <c r="E12" s="703">
        <v>0.91418527805500005</v>
      </c>
      <c r="F12" s="701">
        <v>8525.4259047508294</v>
      </c>
      <c r="G12" s="702">
        <v>1420.9043174584699</v>
      </c>
      <c r="H12" s="704">
        <v>801.13200000000199</v>
      </c>
      <c r="I12" s="701">
        <v>1199.28701</v>
      </c>
      <c r="J12" s="702">
        <v>-221.61730745846901</v>
      </c>
      <c r="K12" s="705">
        <v>0.140671800259</v>
      </c>
    </row>
    <row r="13" spans="1:11" ht="14.4" customHeight="1" thickBot="1" x14ac:dyDescent="0.35">
      <c r="A13" s="722" t="s">
        <v>338</v>
      </c>
      <c r="B13" s="706">
        <v>9910.9089463790697</v>
      </c>
      <c r="C13" s="706">
        <v>10937.51586</v>
      </c>
      <c r="D13" s="707">
        <v>1026.6069136209501</v>
      </c>
      <c r="E13" s="713">
        <v>1.103583527926</v>
      </c>
      <c r="F13" s="706">
        <v>10815</v>
      </c>
      <c r="G13" s="707">
        <v>1802.5</v>
      </c>
      <c r="H13" s="709">
        <v>1180.76866</v>
      </c>
      <c r="I13" s="706">
        <v>2383.2019700000101</v>
      </c>
      <c r="J13" s="707">
        <v>580.70197000000496</v>
      </c>
      <c r="K13" s="714">
        <v>0.22036079241699999</v>
      </c>
    </row>
    <row r="14" spans="1:11" ht="14.4" customHeight="1" thickBot="1" x14ac:dyDescent="0.35">
      <c r="A14" s="723" t="s">
        <v>339</v>
      </c>
      <c r="B14" s="701">
        <v>7285.9089463790697</v>
      </c>
      <c r="C14" s="701">
        <v>7288.7295700000104</v>
      </c>
      <c r="D14" s="702">
        <v>2.820623620948</v>
      </c>
      <c r="E14" s="703">
        <v>1.0003871340749999</v>
      </c>
      <c r="F14" s="701">
        <v>7300</v>
      </c>
      <c r="G14" s="702">
        <v>1216.6666666666699</v>
      </c>
      <c r="H14" s="704">
        <v>810.36854000000199</v>
      </c>
      <c r="I14" s="701">
        <v>1668.3318300000001</v>
      </c>
      <c r="J14" s="702">
        <v>451.66516333333698</v>
      </c>
      <c r="K14" s="705">
        <v>0.22853860684899999</v>
      </c>
    </row>
    <row r="15" spans="1:11" ht="14.4" customHeight="1" thickBot="1" x14ac:dyDescent="0.35">
      <c r="A15" s="723" t="s">
        <v>340</v>
      </c>
      <c r="B15" s="701">
        <v>315</v>
      </c>
      <c r="C15" s="701">
        <v>468.72793000000098</v>
      </c>
      <c r="D15" s="702">
        <v>153.72793000000101</v>
      </c>
      <c r="E15" s="703">
        <v>1.488025174603</v>
      </c>
      <c r="F15" s="701">
        <v>400</v>
      </c>
      <c r="G15" s="702">
        <v>66.666666666666003</v>
      </c>
      <c r="H15" s="704">
        <v>69.566779999999994</v>
      </c>
      <c r="I15" s="701">
        <v>107.12885</v>
      </c>
      <c r="J15" s="702">
        <v>40.462183333333002</v>
      </c>
      <c r="K15" s="705">
        <v>0.26782212500000002</v>
      </c>
    </row>
    <row r="16" spans="1:11" ht="14.4" customHeight="1" thickBot="1" x14ac:dyDescent="0.35">
      <c r="A16" s="723" t="s">
        <v>341</v>
      </c>
      <c r="B16" s="701">
        <v>80</v>
      </c>
      <c r="C16" s="701">
        <v>106.25427000000001</v>
      </c>
      <c r="D16" s="702">
        <v>26.254270000000002</v>
      </c>
      <c r="E16" s="703">
        <v>1.328178375</v>
      </c>
      <c r="F16" s="701">
        <v>110</v>
      </c>
      <c r="G16" s="702">
        <v>18.333333333333002</v>
      </c>
      <c r="H16" s="704">
        <v>11.061489999999999</v>
      </c>
      <c r="I16" s="701">
        <v>25.766300000000001</v>
      </c>
      <c r="J16" s="702">
        <v>7.4329666666660001</v>
      </c>
      <c r="K16" s="705">
        <v>0.234239090909</v>
      </c>
    </row>
    <row r="17" spans="1:11" ht="14.4" customHeight="1" thickBot="1" x14ac:dyDescent="0.35">
      <c r="A17" s="723" t="s">
        <v>342</v>
      </c>
      <c r="B17" s="701">
        <v>10</v>
      </c>
      <c r="C17" s="701">
        <v>0</v>
      </c>
      <c r="D17" s="702">
        <v>-10</v>
      </c>
      <c r="E17" s="703">
        <v>0</v>
      </c>
      <c r="F17" s="701">
        <v>5</v>
      </c>
      <c r="G17" s="702">
        <v>0.83333333333299997</v>
      </c>
      <c r="H17" s="704">
        <v>0</v>
      </c>
      <c r="I17" s="701">
        <v>0</v>
      </c>
      <c r="J17" s="702">
        <v>-0.83333333333299997</v>
      </c>
      <c r="K17" s="705">
        <v>0</v>
      </c>
    </row>
    <row r="18" spans="1:11" ht="14.4" customHeight="1" thickBot="1" x14ac:dyDescent="0.35">
      <c r="A18" s="723" t="s">
        <v>343</v>
      </c>
      <c r="B18" s="701">
        <v>1280</v>
      </c>
      <c r="C18" s="701">
        <v>2120.38636</v>
      </c>
      <c r="D18" s="702">
        <v>840.38636000000395</v>
      </c>
      <c r="E18" s="703">
        <v>1.65655184375</v>
      </c>
      <c r="F18" s="701">
        <v>1950</v>
      </c>
      <c r="G18" s="702">
        <v>325</v>
      </c>
      <c r="H18" s="704">
        <v>189.22397000000001</v>
      </c>
      <c r="I18" s="701">
        <v>411.926140000001</v>
      </c>
      <c r="J18" s="702">
        <v>86.926140000000004</v>
      </c>
      <c r="K18" s="705">
        <v>0.211244174358</v>
      </c>
    </row>
    <row r="19" spans="1:11" ht="14.4" customHeight="1" thickBot="1" x14ac:dyDescent="0.35">
      <c r="A19" s="723" t="s">
        <v>344</v>
      </c>
      <c r="B19" s="701">
        <v>0</v>
      </c>
      <c r="C19" s="701">
        <v>0</v>
      </c>
      <c r="D19" s="702">
        <v>0</v>
      </c>
      <c r="E19" s="703">
        <v>1</v>
      </c>
      <c r="F19" s="701">
        <v>0</v>
      </c>
      <c r="G19" s="702">
        <v>0</v>
      </c>
      <c r="H19" s="704">
        <v>18.259799999999998</v>
      </c>
      <c r="I19" s="701">
        <v>18.259799999999998</v>
      </c>
      <c r="J19" s="702">
        <v>18.259799999999998</v>
      </c>
      <c r="K19" s="712" t="s">
        <v>345</v>
      </c>
    </row>
    <row r="20" spans="1:11" ht="14.4" customHeight="1" thickBot="1" x14ac:dyDescent="0.35">
      <c r="A20" s="723" t="s">
        <v>346</v>
      </c>
      <c r="B20" s="701">
        <v>40</v>
      </c>
      <c r="C20" s="701">
        <v>31.995509999999999</v>
      </c>
      <c r="D20" s="702">
        <v>-8.0044899999990005</v>
      </c>
      <c r="E20" s="703">
        <v>0.79988775000000001</v>
      </c>
      <c r="F20" s="701">
        <v>40</v>
      </c>
      <c r="G20" s="702">
        <v>6.6666666666659999</v>
      </c>
      <c r="H20" s="704">
        <v>0</v>
      </c>
      <c r="I20" s="701">
        <v>0</v>
      </c>
      <c r="J20" s="702">
        <v>-6.6666666666659999</v>
      </c>
      <c r="K20" s="705">
        <v>0</v>
      </c>
    </row>
    <row r="21" spans="1:11" ht="14.4" customHeight="1" thickBot="1" x14ac:dyDescent="0.35">
      <c r="A21" s="723" t="s">
        <v>347</v>
      </c>
      <c r="B21" s="701">
        <v>490</v>
      </c>
      <c r="C21" s="701">
        <v>622.65817000000095</v>
      </c>
      <c r="D21" s="702">
        <v>132.65817000000101</v>
      </c>
      <c r="E21" s="703">
        <v>1.2707309591830001</v>
      </c>
      <c r="F21" s="701">
        <v>670</v>
      </c>
      <c r="G21" s="702">
        <v>111.666666666667</v>
      </c>
      <c r="H21" s="704">
        <v>56.08952</v>
      </c>
      <c r="I21" s="701">
        <v>101.77489</v>
      </c>
      <c r="J21" s="702">
        <v>-9.8917766666660008</v>
      </c>
      <c r="K21" s="705">
        <v>0.15190282089500001</v>
      </c>
    </row>
    <row r="22" spans="1:11" ht="14.4" customHeight="1" thickBot="1" x14ac:dyDescent="0.35">
      <c r="A22" s="723" t="s">
        <v>348</v>
      </c>
      <c r="B22" s="701">
        <v>145</v>
      </c>
      <c r="C22" s="701">
        <v>82.04701</v>
      </c>
      <c r="D22" s="702">
        <v>-62.952989999998998</v>
      </c>
      <c r="E22" s="703">
        <v>0.56584144827500005</v>
      </c>
      <c r="F22" s="701">
        <v>80</v>
      </c>
      <c r="G22" s="702">
        <v>13.333333333333</v>
      </c>
      <c r="H22" s="704">
        <v>1.0098</v>
      </c>
      <c r="I22" s="701">
        <v>1.71851</v>
      </c>
      <c r="J22" s="702">
        <v>-11.614823333333</v>
      </c>
      <c r="K22" s="705">
        <v>2.1481375E-2</v>
      </c>
    </row>
    <row r="23" spans="1:11" ht="14.4" customHeight="1" thickBot="1" x14ac:dyDescent="0.35">
      <c r="A23" s="723" t="s">
        <v>349</v>
      </c>
      <c r="B23" s="701">
        <v>265</v>
      </c>
      <c r="C23" s="701">
        <v>216.71704</v>
      </c>
      <c r="D23" s="702">
        <v>-48.282959999999001</v>
      </c>
      <c r="E23" s="703">
        <v>0.81780015094299996</v>
      </c>
      <c r="F23" s="701">
        <v>260</v>
      </c>
      <c r="G23" s="702">
        <v>43.333333333333002</v>
      </c>
      <c r="H23" s="704">
        <v>25.188759999999998</v>
      </c>
      <c r="I23" s="701">
        <v>48.295650000000002</v>
      </c>
      <c r="J23" s="702">
        <v>4.9623166666660001</v>
      </c>
      <c r="K23" s="705">
        <v>0.18575249999999999</v>
      </c>
    </row>
    <row r="24" spans="1:11" ht="14.4" customHeight="1" thickBot="1" x14ac:dyDescent="0.35">
      <c r="A24" s="722" t="s">
        <v>350</v>
      </c>
      <c r="B24" s="706">
        <v>4444.0800069238003</v>
      </c>
      <c r="C24" s="706">
        <v>4928.5300000000097</v>
      </c>
      <c r="D24" s="707">
        <v>484.44999307621202</v>
      </c>
      <c r="E24" s="713">
        <v>1.1090101871069999</v>
      </c>
      <c r="F24" s="706">
        <v>5121.0663048197302</v>
      </c>
      <c r="G24" s="707">
        <v>853.51105080328796</v>
      </c>
      <c r="H24" s="709">
        <v>349.07000000000102</v>
      </c>
      <c r="I24" s="706">
        <v>821.97000000000196</v>
      </c>
      <c r="J24" s="707">
        <v>-31.541050803286002</v>
      </c>
      <c r="K24" s="714">
        <v>0.16050758788700001</v>
      </c>
    </row>
    <row r="25" spans="1:11" ht="14.4" customHeight="1" thickBot="1" x14ac:dyDescent="0.35">
      <c r="A25" s="723" t="s">
        <v>351</v>
      </c>
      <c r="B25" s="701">
        <v>3973.6974325001702</v>
      </c>
      <c r="C25" s="701">
        <v>4413.5500000000102</v>
      </c>
      <c r="D25" s="702">
        <v>439.85256749983603</v>
      </c>
      <c r="E25" s="703">
        <v>1.110691006291</v>
      </c>
      <c r="F25" s="701">
        <v>4578.32502877346</v>
      </c>
      <c r="G25" s="702">
        <v>763.05417146224295</v>
      </c>
      <c r="H25" s="704">
        <v>318.20000000000101</v>
      </c>
      <c r="I25" s="701">
        <v>746.04000000000201</v>
      </c>
      <c r="J25" s="702">
        <v>-17.014171462240999</v>
      </c>
      <c r="K25" s="705">
        <v>0.162950422984</v>
      </c>
    </row>
    <row r="26" spans="1:11" ht="14.4" customHeight="1" thickBot="1" x14ac:dyDescent="0.35">
      <c r="A26" s="723" t="s">
        <v>352</v>
      </c>
      <c r="B26" s="701">
        <v>470.38257442362601</v>
      </c>
      <c r="C26" s="701">
        <v>514.98000000000104</v>
      </c>
      <c r="D26" s="702">
        <v>44.597425576375002</v>
      </c>
      <c r="E26" s="703">
        <v>1.094810964523</v>
      </c>
      <c r="F26" s="701">
        <v>542.74127604627097</v>
      </c>
      <c r="G26" s="702">
        <v>90.456879341044996</v>
      </c>
      <c r="H26" s="704">
        <v>30.87</v>
      </c>
      <c r="I26" s="701">
        <v>75.930000000000007</v>
      </c>
      <c r="J26" s="702">
        <v>-14.526879341044999</v>
      </c>
      <c r="K26" s="705">
        <v>0.139900912923</v>
      </c>
    </row>
    <row r="27" spans="1:11" ht="14.4" customHeight="1" thickBot="1" x14ac:dyDescent="0.35">
      <c r="A27" s="722" t="s">
        <v>353</v>
      </c>
      <c r="B27" s="706">
        <v>36239.5469420519</v>
      </c>
      <c r="C27" s="706">
        <v>36356.426390000102</v>
      </c>
      <c r="D27" s="707">
        <v>116.879447948129</v>
      </c>
      <c r="E27" s="713">
        <v>1.003225190649</v>
      </c>
      <c r="F27" s="706">
        <v>37472</v>
      </c>
      <c r="G27" s="707">
        <v>6245.3333333333303</v>
      </c>
      <c r="H27" s="709">
        <v>3844.3768500000101</v>
      </c>
      <c r="I27" s="706">
        <v>8592.1315700000196</v>
      </c>
      <c r="J27" s="707">
        <v>2346.7982366666802</v>
      </c>
      <c r="K27" s="714">
        <v>0.229294715254</v>
      </c>
    </row>
    <row r="28" spans="1:11" ht="14.4" customHeight="1" thickBot="1" x14ac:dyDescent="0.35">
      <c r="A28" s="723" t="s">
        <v>354</v>
      </c>
      <c r="B28" s="701">
        <v>2180</v>
      </c>
      <c r="C28" s="701">
        <v>2501.2541799999999</v>
      </c>
      <c r="D28" s="702">
        <v>321.254180000004</v>
      </c>
      <c r="E28" s="703">
        <v>1.147364302752</v>
      </c>
      <c r="F28" s="701">
        <v>2480</v>
      </c>
      <c r="G28" s="702">
        <v>413.33333333333297</v>
      </c>
      <c r="H28" s="704">
        <v>266.10340000000099</v>
      </c>
      <c r="I28" s="701">
        <v>713.07924000000105</v>
      </c>
      <c r="J28" s="702">
        <v>299.74590666666802</v>
      </c>
      <c r="K28" s="705">
        <v>0.28753195161200001</v>
      </c>
    </row>
    <row r="29" spans="1:11" ht="14.4" customHeight="1" thickBot="1" x14ac:dyDescent="0.35">
      <c r="A29" s="723" t="s">
        <v>355</v>
      </c>
      <c r="B29" s="701">
        <v>899.81561296015502</v>
      </c>
      <c r="C29" s="701">
        <v>1083.12086</v>
      </c>
      <c r="D29" s="702">
        <v>183.30524703984801</v>
      </c>
      <c r="E29" s="703">
        <v>1.2037142325600001</v>
      </c>
      <c r="F29" s="701">
        <v>800</v>
      </c>
      <c r="G29" s="702">
        <v>133.333333333333</v>
      </c>
      <c r="H29" s="704">
        <v>44.257680000000001</v>
      </c>
      <c r="I29" s="701">
        <v>123.83402</v>
      </c>
      <c r="J29" s="702">
        <v>-9.4993133333329993</v>
      </c>
      <c r="K29" s="705">
        <v>0.15479252499999999</v>
      </c>
    </row>
    <row r="30" spans="1:11" ht="14.4" customHeight="1" thickBot="1" x14ac:dyDescent="0.35">
      <c r="A30" s="723" t="s">
        <v>356</v>
      </c>
      <c r="B30" s="701">
        <v>960</v>
      </c>
      <c r="C30" s="701">
        <v>1060.5991100000001</v>
      </c>
      <c r="D30" s="702">
        <v>100.599110000002</v>
      </c>
      <c r="E30" s="703">
        <v>1.1047907395829999</v>
      </c>
      <c r="F30" s="701">
        <v>1020</v>
      </c>
      <c r="G30" s="702">
        <v>170</v>
      </c>
      <c r="H30" s="704">
        <v>95.598860000000002</v>
      </c>
      <c r="I30" s="701">
        <v>149.4468</v>
      </c>
      <c r="J30" s="702">
        <v>-20.553199999998998</v>
      </c>
      <c r="K30" s="705">
        <v>0.14651647058799999</v>
      </c>
    </row>
    <row r="31" spans="1:11" ht="14.4" customHeight="1" thickBot="1" x14ac:dyDescent="0.35">
      <c r="A31" s="723" t="s">
        <v>357</v>
      </c>
      <c r="B31" s="701">
        <v>2</v>
      </c>
      <c r="C31" s="701">
        <v>1.15896</v>
      </c>
      <c r="D31" s="702">
        <v>-0.84103999999900003</v>
      </c>
      <c r="E31" s="703">
        <v>0.57948</v>
      </c>
      <c r="F31" s="701">
        <v>2</v>
      </c>
      <c r="G31" s="702">
        <v>0.33333333333300003</v>
      </c>
      <c r="H31" s="704">
        <v>0</v>
      </c>
      <c r="I31" s="701">
        <v>0</v>
      </c>
      <c r="J31" s="702">
        <v>-0.33333333333300003</v>
      </c>
      <c r="K31" s="705">
        <v>0</v>
      </c>
    </row>
    <row r="32" spans="1:11" ht="14.4" customHeight="1" thickBot="1" x14ac:dyDescent="0.35">
      <c r="A32" s="723" t="s">
        <v>358</v>
      </c>
      <c r="B32" s="701">
        <v>1170</v>
      </c>
      <c r="C32" s="701">
        <v>1282.7684300000001</v>
      </c>
      <c r="D32" s="702">
        <v>112.768430000002</v>
      </c>
      <c r="E32" s="703">
        <v>1.096383273504</v>
      </c>
      <c r="F32" s="701">
        <v>1260</v>
      </c>
      <c r="G32" s="702">
        <v>210</v>
      </c>
      <c r="H32" s="704">
        <v>137.67312000000001</v>
      </c>
      <c r="I32" s="701">
        <v>234.94311000000101</v>
      </c>
      <c r="J32" s="702">
        <v>24.943110000000001</v>
      </c>
      <c r="K32" s="705">
        <v>0.18646278571399999</v>
      </c>
    </row>
    <row r="33" spans="1:11" ht="14.4" customHeight="1" thickBot="1" x14ac:dyDescent="0.35">
      <c r="A33" s="723" t="s">
        <v>359</v>
      </c>
      <c r="B33" s="701">
        <v>22575.4877062905</v>
      </c>
      <c r="C33" s="701">
        <v>21502.07213</v>
      </c>
      <c r="D33" s="702">
        <v>-1073.41557629045</v>
      </c>
      <c r="E33" s="703">
        <v>0.95245216447699999</v>
      </c>
      <c r="F33" s="701">
        <v>22493</v>
      </c>
      <c r="G33" s="702">
        <v>3748.8333333333298</v>
      </c>
      <c r="H33" s="704">
        <v>2363.6309700000002</v>
      </c>
      <c r="I33" s="701">
        <v>5161.1843600000102</v>
      </c>
      <c r="J33" s="702">
        <v>1412.3510266666799</v>
      </c>
      <c r="K33" s="705">
        <v>0.22945735828899999</v>
      </c>
    </row>
    <row r="34" spans="1:11" ht="14.4" customHeight="1" thickBot="1" x14ac:dyDescent="0.35">
      <c r="A34" s="723" t="s">
        <v>360</v>
      </c>
      <c r="B34" s="701">
        <v>0</v>
      </c>
      <c r="C34" s="701">
        <v>0.73829999999999996</v>
      </c>
      <c r="D34" s="702">
        <v>0.73829999999999996</v>
      </c>
      <c r="E34" s="711" t="s">
        <v>345</v>
      </c>
      <c r="F34" s="701">
        <v>0</v>
      </c>
      <c r="G34" s="702">
        <v>0</v>
      </c>
      <c r="H34" s="704">
        <v>0.73799999999999999</v>
      </c>
      <c r="I34" s="701">
        <v>1.476</v>
      </c>
      <c r="J34" s="702">
        <v>1.476</v>
      </c>
      <c r="K34" s="712" t="s">
        <v>329</v>
      </c>
    </row>
    <row r="35" spans="1:11" ht="14.4" customHeight="1" thickBot="1" x14ac:dyDescent="0.35">
      <c r="A35" s="723" t="s">
        <v>361</v>
      </c>
      <c r="B35" s="701">
        <v>1880</v>
      </c>
      <c r="C35" s="701">
        <v>1723.91517</v>
      </c>
      <c r="D35" s="702">
        <v>-156.084829999997</v>
      </c>
      <c r="E35" s="703">
        <v>0.91697615425500001</v>
      </c>
      <c r="F35" s="701">
        <v>1660</v>
      </c>
      <c r="G35" s="702">
        <v>276.66666666666703</v>
      </c>
      <c r="H35" s="704">
        <v>79.018270000000001</v>
      </c>
      <c r="I35" s="701">
        <v>306.39755000000099</v>
      </c>
      <c r="J35" s="702">
        <v>29.730883333333999</v>
      </c>
      <c r="K35" s="705">
        <v>0.18457683734899999</v>
      </c>
    </row>
    <row r="36" spans="1:11" ht="14.4" customHeight="1" thickBot="1" x14ac:dyDescent="0.35">
      <c r="A36" s="723" t="s">
        <v>362</v>
      </c>
      <c r="B36" s="701">
        <v>1940</v>
      </c>
      <c r="C36" s="701">
        <v>2336.2588500000002</v>
      </c>
      <c r="D36" s="702">
        <v>396.25885000000397</v>
      </c>
      <c r="E36" s="703">
        <v>1.2042571391750001</v>
      </c>
      <c r="F36" s="701">
        <v>2350</v>
      </c>
      <c r="G36" s="702">
        <v>391.66666666666703</v>
      </c>
      <c r="H36" s="704">
        <v>227.16377</v>
      </c>
      <c r="I36" s="701">
        <v>353.96710000000098</v>
      </c>
      <c r="J36" s="702">
        <v>-37.699566666666001</v>
      </c>
      <c r="K36" s="705">
        <v>0.15062429787199999</v>
      </c>
    </row>
    <row r="37" spans="1:11" ht="14.4" customHeight="1" thickBot="1" x14ac:dyDescent="0.35">
      <c r="A37" s="723" t="s">
        <v>363</v>
      </c>
      <c r="B37" s="701">
        <v>60</v>
      </c>
      <c r="C37" s="701">
        <v>60.676810000000003</v>
      </c>
      <c r="D37" s="702">
        <v>0.67681000000000002</v>
      </c>
      <c r="E37" s="703">
        <v>1.0112801666660001</v>
      </c>
      <c r="F37" s="701">
        <v>60</v>
      </c>
      <c r="G37" s="702">
        <v>10</v>
      </c>
      <c r="H37" s="704">
        <v>4.2480000000000002</v>
      </c>
      <c r="I37" s="701">
        <v>8.5744600000000002</v>
      </c>
      <c r="J37" s="702">
        <v>-1.4255399999989999</v>
      </c>
      <c r="K37" s="705">
        <v>0.14290766666599999</v>
      </c>
    </row>
    <row r="38" spans="1:11" ht="14.4" customHeight="1" thickBot="1" x14ac:dyDescent="0.35">
      <c r="A38" s="723" t="s">
        <v>364</v>
      </c>
      <c r="B38" s="701">
        <v>300</v>
      </c>
      <c r="C38" s="701">
        <v>311.44830000000098</v>
      </c>
      <c r="D38" s="702">
        <v>11.4483</v>
      </c>
      <c r="E38" s="703">
        <v>1.0381609999999999</v>
      </c>
      <c r="F38" s="701">
        <v>310</v>
      </c>
      <c r="G38" s="702">
        <v>51.666666666666003</v>
      </c>
      <c r="H38" s="704">
        <v>26.2531</v>
      </c>
      <c r="I38" s="701">
        <v>50.11168</v>
      </c>
      <c r="J38" s="702">
        <v>-1.5549866666659999</v>
      </c>
      <c r="K38" s="705">
        <v>0.16165058064500001</v>
      </c>
    </row>
    <row r="39" spans="1:11" ht="14.4" customHeight="1" thickBot="1" x14ac:dyDescent="0.35">
      <c r="A39" s="723" t="s">
        <v>365</v>
      </c>
      <c r="B39" s="701">
        <v>2887.2436228012898</v>
      </c>
      <c r="C39" s="701">
        <v>3039.2102300000101</v>
      </c>
      <c r="D39" s="702">
        <v>151.96660719871201</v>
      </c>
      <c r="E39" s="703">
        <v>1.052633801317</v>
      </c>
      <c r="F39" s="701">
        <v>2340</v>
      </c>
      <c r="G39" s="702">
        <v>390</v>
      </c>
      <c r="H39" s="704">
        <v>325.890050000001</v>
      </c>
      <c r="I39" s="701">
        <v>1075.53979</v>
      </c>
      <c r="J39" s="702">
        <v>685.53979000000197</v>
      </c>
      <c r="K39" s="705">
        <v>0.45963238888800001</v>
      </c>
    </row>
    <row r="40" spans="1:11" ht="14.4" customHeight="1" thickBot="1" x14ac:dyDescent="0.35">
      <c r="A40" s="723" t="s">
        <v>366</v>
      </c>
      <c r="B40" s="701">
        <v>810</v>
      </c>
      <c r="C40" s="701">
        <v>916.21017000000199</v>
      </c>
      <c r="D40" s="702">
        <v>106.21017000000199</v>
      </c>
      <c r="E40" s="703">
        <v>1.1311236666660001</v>
      </c>
      <c r="F40" s="701">
        <v>915</v>
      </c>
      <c r="G40" s="702">
        <v>152.5</v>
      </c>
      <c r="H40" s="704">
        <v>76.577489999999997</v>
      </c>
      <c r="I40" s="701">
        <v>152.90618000000001</v>
      </c>
      <c r="J40" s="702">
        <v>0.40617999999999999</v>
      </c>
      <c r="K40" s="705">
        <v>0.167110579234</v>
      </c>
    </row>
    <row r="41" spans="1:11" ht="14.4" customHeight="1" thickBot="1" x14ac:dyDescent="0.35">
      <c r="A41" s="723" t="s">
        <v>367</v>
      </c>
      <c r="B41" s="701">
        <v>130</v>
      </c>
      <c r="C41" s="701">
        <v>100.86864</v>
      </c>
      <c r="D41" s="702">
        <v>-29.131359999998999</v>
      </c>
      <c r="E41" s="703">
        <v>0.77591261538400003</v>
      </c>
      <c r="F41" s="701">
        <v>105</v>
      </c>
      <c r="G41" s="702">
        <v>17.5</v>
      </c>
      <c r="H41" s="704">
        <v>0</v>
      </c>
      <c r="I41" s="701">
        <v>12.251250000000001</v>
      </c>
      <c r="J41" s="702">
        <v>-5.2487499999990002</v>
      </c>
      <c r="K41" s="705">
        <v>0.11667857142800001</v>
      </c>
    </row>
    <row r="42" spans="1:11" ht="14.4" customHeight="1" thickBot="1" x14ac:dyDescent="0.35">
      <c r="A42" s="723" t="s">
        <v>368</v>
      </c>
      <c r="B42" s="701">
        <v>445</v>
      </c>
      <c r="C42" s="701">
        <v>436.12625000000099</v>
      </c>
      <c r="D42" s="702">
        <v>-8.8737499999989993</v>
      </c>
      <c r="E42" s="703">
        <v>0.98005898876399999</v>
      </c>
      <c r="F42" s="701">
        <v>1677</v>
      </c>
      <c r="G42" s="702">
        <v>279.5</v>
      </c>
      <c r="H42" s="704">
        <v>197.22414000000001</v>
      </c>
      <c r="I42" s="701">
        <v>248.42003</v>
      </c>
      <c r="J42" s="702">
        <v>-31.079969999999001</v>
      </c>
      <c r="K42" s="705">
        <v>0.148133589743</v>
      </c>
    </row>
    <row r="43" spans="1:11" ht="14.4" customHeight="1" thickBot="1" x14ac:dyDescent="0.35">
      <c r="A43" s="722" t="s">
        <v>369</v>
      </c>
      <c r="B43" s="706">
        <v>669.43154414092703</v>
      </c>
      <c r="C43" s="706">
        <v>610.496540000001</v>
      </c>
      <c r="D43" s="707">
        <v>-58.935004140925003</v>
      </c>
      <c r="E43" s="713">
        <v>0.91196261267199996</v>
      </c>
      <c r="F43" s="706">
        <v>597.62631332921501</v>
      </c>
      <c r="G43" s="707">
        <v>99.604385554868998</v>
      </c>
      <c r="H43" s="709">
        <v>51.559040000000003</v>
      </c>
      <c r="I43" s="706">
        <v>102.05595</v>
      </c>
      <c r="J43" s="707">
        <v>2.4515644451309999</v>
      </c>
      <c r="K43" s="714">
        <v>0.17076883618300001</v>
      </c>
    </row>
    <row r="44" spans="1:11" ht="14.4" customHeight="1" thickBot="1" x14ac:dyDescent="0.35">
      <c r="A44" s="723" t="s">
        <v>370</v>
      </c>
      <c r="B44" s="701">
        <v>570.28244697301398</v>
      </c>
      <c r="C44" s="701">
        <v>535.53953000000104</v>
      </c>
      <c r="D44" s="702">
        <v>-34.742916973013003</v>
      </c>
      <c r="E44" s="703">
        <v>0.93907770235999999</v>
      </c>
      <c r="F44" s="701">
        <v>518.95366288455898</v>
      </c>
      <c r="G44" s="702">
        <v>86.492277147425995</v>
      </c>
      <c r="H44" s="704">
        <v>44.213880000000003</v>
      </c>
      <c r="I44" s="701">
        <v>88.286659999999998</v>
      </c>
      <c r="J44" s="702">
        <v>1.7943828525729999</v>
      </c>
      <c r="K44" s="705">
        <v>0.17012436044699999</v>
      </c>
    </row>
    <row r="45" spans="1:11" ht="14.4" customHeight="1" thickBot="1" x14ac:dyDescent="0.35">
      <c r="A45" s="723" t="s">
        <v>371</v>
      </c>
      <c r="B45" s="701">
        <v>99.149097167912004</v>
      </c>
      <c r="C45" s="701">
        <v>74.957009999999997</v>
      </c>
      <c r="D45" s="702">
        <v>-24.192087167912</v>
      </c>
      <c r="E45" s="703">
        <v>0.75600295051599997</v>
      </c>
      <c r="F45" s="701">
        <v>78.672650444656</v>
      </c>
      <c r="G45" s="702">
        <v>13.112108407441999</v>
      </c>
      <c r="H45" s="704">
        <v>7.3451599999999999</v>
      </c>
      <c r="I45" s="701">
        <v>13.76929</v>
      </c>
      <c r="J45" s="702">
        <v>0.65718159255700004</v>
      </c>
      <c r="K45" s="705">
        <v>0.175020034563</v>
      </c>
    </row>
    <row r="46" spans="1:11" ht="14.4" customHeight="1" thickBot="1" x14ac:dyDescent="0.35">
      <c r="A46" s="722" t="s">
        <v>372</v>
      </c>
      <c r="B46" s="706">
        <v>748.22498089957003</v>
      </c>
      <c r="C46" s="706">
        <v>818.28937000000099</v>
      </c>
      <c r="D46" s="707">
        <v>70.064389100430006</v>
      </c>
      <c r="E46" s="713">
        <v>1.0936408044220001</v>
      </c>
      <c r="F46" s="706">
        <v>739.53311018868305</v>
      </c>
      <c r="G46" s="707">
        <v>123.25551836478</v>
      </c>
      <c r="H46" s="709">
        <v>67.374629999999996</v>
      </c>
      <c r="I46" s="706">
        <v>156.67982000000001</v>
      </c>
      <c r="J46" s="707">
        <v>33.424301635219003</v>
      </c>
      <c r="K46" s="714">
        <v>0.211863157769</v>
      </c>
    </row>
    <row r="47" spans="1:11" ht="14.4" customHeight="1" thickBot="1" x14ac:dyDescent="0.35">
      <c r="A47" s="723" t="s">
        <v>373</v>
      </c>
      <c r="B47" s="701">
        <v>0</v>
      </c>
      <c r="C47" s="701">
        <v>23.665500000000002</v>
      </c>
      <c r="D47" s="702">
        <v>23.665500000000002</v>
      </c>
      <c r="E47" s="711" t="s">
        <v>329</v>
      </c>
      <c r="F47" s="701">
        <v>0</v>
      </c>
      <c r="G47" s="702">
        <v>0</v>
      </c>
      <c r="H47" s="704">
        <v>-8.3329999998999996E-2</v>
      </c>
      <c r="I47" s="701">
        <v>-8.3329999998999996E-2</v>
      </c>
      <c r="J47" s="702">
        <v>-8.3329999998999996E-2</v>
      </c>
      <c r="K47" s="712" t="s">
        <v>329</v>
      </c>
    </row>
    <row r="48" spans="1:11" ht="14.4" customHeight="1" thickBot="1" x14ac:dyDescent="0.35">
      <c r="A48" s="723" t="s">
        <v>374</v>
      </c>
      <c r="B48" s="701">
        <v>40</v>
      </c>
      <c r="C48" s="701">
        <v>39.997450000000001</v>
      </c>
      <c r="D48" s="702">
        <v>-2.5499999990000002E-3</v>
      </c>
      <c r="E48" s="703">
        <v>0.99993624999999997</v>
      </c>
      <c r="F48" s="701">
        <v>40</v>
      </c>
      <c r="G48" s="702">
        <v>6.6666666666659999</v>
      </c>
      <c r="H48" s="704">
        <v>2.92062</v>
      </c>
      <c r="I48" s="701">
        <v>7.0852500000000003</v>
      </c>
      <c r="J48" s="702">
        <v>0.41858333333300002</v>
      </c>
      <c r="K48" s="705">
        <v>0.17713124999999999</v>
      </c>
    </row>
    <row r="49" spans="1:11" ht="14.4" customHeight="1" thickBot="1" x14ac:dyDescent="0.35">
      <c r="A49" s="723" t="s">
        <v>375</v>
      </c>
      <c r="B49" s="701">
        <v>437.16912297094598</v>
      </c>
      <c r="C49" s="701">
        <v>444.247240000001</v>
      </c>
      <c r="D49" s="702">
        <v>7.078117029055</v>
      </c>
      <c r="E49" s="703">
        <v>1.0161907981530001</v>
      </c>
      <c r="F49" s="701">
        <v>440</v>
      </c>
      <c r="G49" s="702">
        <v>73.333333333333002</v>
      </c>
      <c r="H49" s="704">
        <v>40.542209999999997</v>
      </c>
      <c r="I49" s="701">
        <v>86.564589999999995</v>
      </c>
      <c r="J49" s="702">
        <v>13.231256666666001</v>
      </c>
      <c r="K49" s="705">
        <v>0.196737704545</v>
      </c>
    </row>
    <row r="50" spans="1:11" ht="14.4" customHeight="1" thickBot="1" x14ac:dyDescent="0.35">
      <c r="A50" s="723" t="s">
        <v>376</v>
      </c>
      <c r="B50" s="701">
        <v>50</v>
      </c>
      <c r="C50" s="701">
        <v>49.439450000000001</v>
      </c>
      <c r="D50" s="702">
        <v>-0.56054999999900001</v>
      </c>
      <c r="E50" s="703">
        <v>0.98878900000000003</v>
      </c>
      <c r="F50" s="701">
        <v>50</v>
      </c>
      <c r="G50" s="702">
        <v>8.333333333333</v>
      </c>
      <c r="H50" s="704">
        <v>4.5563900000000004</v>
      </c>
      <c r="I50" s="701">
        <v>12.700430000000001</v>
      </c>
      <c r="J50" s="702">
        <v>4.3670966666659998</v>
      </c>
      <c r="K50" s="705">
        <v>0.25400859999999997</v>
      </c>
    </row>
    <row r="51" spans="1:11" ht="14.4" customHeight="1" thickBot="1" x14ac:dyDescent="0.35">
      <c r="A51" s="723" t="s">
        <v>377</v>
      </c>
      <c r="B51" s="701">
        <v>6.6558823271499996</v>
      </c>
      <c r="C51" s="701">
        <v>8.7997899999999998</v>
      </c>
      <c r="D51" s="702">
        <v>2.1439076728490001</v>
      </c>
      <c r="E51" s="703">
        <v>1.3221072079509999</v>
      </c>
      <c r="F51" s="701">
        <v>8.5833066100009994</v>
      </c>
      <c r="G51" s="702">
        <v>1.430551101666</v>
      </c>
      <c r="H51" s="704">
        <v>0</v>
      </c>
      <c r="I51" s="701">
        <v>1.42425</v>
      </c>
      <c r="J51" s="702">
        <v>-6.3011016659999999E-3</v>
      </c>
      <c r="K51" s="705">
        <v>0.16593255544900001</v>
      </c>
    </row>
    <row r="52" spans="1:11" ht="14.4" customHeight="1" thickBot="1" x14ac:dyDescent="0.35">
      <c r="A52" s="723" t="s">
        <v>378</v>
      </c>
      <c r="B52" s="701">
        <v>7.5665616347020004</v>
      </c>
      <c r="C52" s="701">
        <v>6.9659599999999999</v>
      </c>
      <c r="D52" s="702">
        <v>-0.60060163470200001</v>
      </c>
      <c r="E52" s="703">
        <v>0.92062423281500005</v>
      </c>
      <c r="F52" s="701">
        <v>0</v>
      </c>
      <c r="G52" s="702">
        <v>0</v>
      </c>
      <c r="H52" s="704">
        <v>0.45739999999999997</v>
      </c>
      <c r="I52" s="701">
        <v>1.0599499999999999</v>
      </c>
      <c r="J52" s="702">
        <v>1.0599499999999999</v>
      </c>
      <c r="K52" s="712" t="s">
        <v>329</v>
      </c>
    </row>
    <row r="53" spans="1:11" ht="14.4" customHeight="1" thickBot="1" x14ac:dyDescent="0.35">
      <c r="A53" s="723" t="s">
        <v>379</v>
      </c>
      <c r="B53" s="701">
        <v>0</v>
      </c>
      <c r="C53" s="701">
        <v>18.288430000000002</v>
      </c>
      <c r="D53" s="702">
        <v>18.288430000000002</v>
      </c>
      <c r="E53" s="711" t="s">
        <v>329</v>
      </c>
      <c r="F53" s="701">
        <v>0</v>
      </c>
      <c r="G53" s="702">
        <v>0</v>
      </c>
      <c r="H53" s="704">
        <v>3.2960400000000001</v>
      </c>
      <c r="I53" s="701">
        <v>4.9392199999999997</v>
      </c>
      <c r="J53" s="702">
        <v>4.9392199999999997</v>
      </c>
      <c r="K53" s="712" t="s">
        <v>329</v>
      </c>
    </row>
    <row r="54" spans="1:11" ht="14.4" customHeight="1" thickBot="1" x14ac:dyDescent="0.35">
      <c r="A54" s="723" t="s">
        <v>380</v>
      </c>
      <c r="B54" s="701">
        <v>4.9855885821539996</v>
      </c>
      <c r="C54" s="701">
        <v>8.3003499999999999</v>
      </c>
      <c r="D54" s="702">
        <v>3.3147614178449998</v>
      </c>
      <c r="E54" s="703">
        <v>1.6648686234779999</v>
      </c>
      <c r="F54" s="701">
        <v>0</v>
      </c>
      <c r="G54" s="702">
        <v>0</v>
      </c>
      <c r="H54" s="704">
        <v>0.65</v>
      </c>
      <c r="I54" s="701">
        <v>1.4977100000000001</v>
      </c>
      <c r="J54" s="702">
        <v>1.4977100000000001</v>
      </c>
      <c r="K54" s="712" t="s">
        <v>329</v>
      </c>
    </row>
    <row r="55" spans="1:11" ht="14.4" customHeight="1" thickBot="1" x14ac:dyDescent="0.35">
      <c r="A55" s="723" t="s">
        <v>381</v>
      </c>
      <c r="B55" s="701">
        <v>15</v>
      </c>
      <c r="C55" s="701">
        <v>6.1649500000000002</v>
      </c>
      <c r="D55" s="702">
        <v>-8.8350500000000007</v>
      </c>
      <c r="E55" s="703">
        <v>0.41099666666599999</v>
      </c>
      <c r="F55" s="701">
        <v>10</v>
      </c>
      <c r="G55" s="702">
        <v>1.6666666666659999</v>
      </c>
      <c r="H55" s="704">
        <v>1.23299</v>
      </c>
      <c r="I55" s="701">
        <v>2.4659800000000001</v>
      </c>
      <c r="J55" s="702">
        <v>0.79931333333300003</v>
      </c>
      <c r="K55" s="705">
        <v>0.24659800000000001</v>
      </c>
    </row>
    <row r="56" spans="1:11" ht="14.4" customHeight="1" thickBot="1" x14ac:dyDescent="0.35">
      <c r="A56" s="723" t="s">
        <v>382</v>
      </c>
      <c r="B56" s="701">
        <v>36.847825384617003</v>
      </c>
      <c r="C56" s="701">
        <v>34.658230000000003</v>
      </c>
      <c r="D56" s="702">
        <v>-2.1895953846170002</v>
      </c>
      <c r="E56" s="703">
        <v>0.94057735126099995</v>
      </c>
      <c r="F56" s="701">
        <v>30.949803578680999</v>
      </c>
      <c r="G56" s="702">
        <v>5.1583005964459998</v>
      </c>
      <c r="H56" s="704">
        <v>1.15676</v>
      </c>
      <c r="I56" s="701">
        <v>5.89079</v>
      </c>
      <c r="J56" s="702">
        <v>0.73248940355299996</v>
      </c>
      <c r="K56" s="705">
        <v>0.19033367966299999</v>
      </c>
    </row>
    <row r="57" spans="1:11" ht="14.4" customHeight="1" thickBot="1" x14ac:dyDescent="0.35">
      <c r="A57" s="723" t="s">
        <v>383</v>
      </c>
      <c r="B57" s="701">
        <v>0</v>
      </c>
      <c r="C57" s="701">
        <v>2.42</v>
      </c>
      <c r="D57" s="702">
        <v>2.42</v>
      </c>
      <c r="E57" s="711" t="s">
        <v>329</v>
      </c>
      <c r="F57" s="701">
        <v>0</v>
      </c>
      <c r="G57" s="702">
        <v>0</v>
      </c>
      <c r="H57" s="704">
        <v>0</v>
      </c>
      <c r="I57" s="701">
        <v>0</v>
      </c>
      <c r="J57" s="702">
        <v>0</v>
      </c>
      <c r="K57" s="712" t="s">
        <v>329</v>
      </c>
    </row>
    <row r="58" spans="1:11" ht="14.4" customHeight="1" thickBot="1" x14ac:dyDescent="0.35">
      <c r="A58" s="723" t="s">
        <v>384</v>
      </c>
      <c r="B58" s="701">
        <v>0</v>
      </c>
      <c r="C58" s="701">
        <v>5.8079999999999998</v>
      </c>
      <c r="D58" s="702">
        <v>5.8079999999999998</v>
      </c>
      <c r="E58" s="711" t="s">
        <v>329</v>
      </c>
      <c r="F58" s="701">
        <v>0</v>
      </c>
      <c r="G58" s="702">
        <v>0</v>
      </c>
      <c r="H58" s="704">
        <v>0</v>
      </c>
      <c r="I58" s="701">
        <v>0</v>
      </c>
      <c r="J58" s="702">
        <v>0</v>
      </c>
      <c r="K58" s="712" t="s">
        <v>329</v>
      </c>
    </row>
    <row r="59" spans="1:11" ht="14.4" customHeight="1" thickBot="1" x14ac:dyDescent="0.35">
      <c r="A59" s="723" t="s">
        <v>385</v>
      </c>
      <c r="B59" s="701">
        <v>0</v>
      </c>
      <c r="C59" s="701">
        <v>2.7349999999999999</v>
      </c>
      <c r="D59" s="702">
        <v>2.7349999999999999</v>
      </c>
      <c r="E59" s="711" t="s">
        <v>345</v>
      </c>
      <c r="F59" s="701">
        <v>0</v>
      </c>
      <c r="G59" s="702">
        <v>0</v>
      </c>
      <c r="H59" s="704">
        <v>0</v>
      </c>
      <c r="I59" s="701">
        <v>0</v>
      </c>
      <c r="J59" s="702">
        <v>0</v>
      </c>
      <c r="K59" s="712" t="s">
        <v>329</v>
      </c>
    </row>
    <row r="60" spans="1:11" ht="14.4" customHeight="1" thickBot="1" x14ac:dyDescent="0.35">
      <c r="A60" s="723" t="s">
        <v>386</v>
      </c>
      <c r="B60" s="701">
        <v>150</v>
      </c>
      <c r="C60" s="701">
        <v>166.79902000000001</v>
      </c>
      <c r="D60" s="702">
        <v>16.799019999999999</v>
      </c>
      <c r="E60" s="703">
        <v>1.1119934666660001</v>
      </c>
      <c r="F60" s="701">
        <v>160</v>
      </c>
      <c r="G60" s="702">
        <v>26.666666666666</v>
      </c>
      <c r="H60" s="704">
        <v>12.64555</v>
      </c>
      <c r="I60" s="701">
        <v>33.134979999999999</v>
      </c>
      <c r="J60" s="702">
        <v>6.4683133333329996</v>
      </c>
      <c r="K60" s="705">
        <v>0.207093625</v>
      </c>
    </row>
    <row r="61" spans="1:11" ht="14.4" customHeight="1" thickBot="1" x14ac:dyDescent="0.35">
      <c r="A61" s="722" t="s">
        <v>387</v>
      </c>
      <c r="B61" s="706">
        <v>450.43106513861898</v>
      </c>
      <c r="C61" s="706">
        <v>886.29874000000098</v>
      </c>
      <c r="D61" s="707">
        <v>435.867674861382</v>
      </c>
      <c r="E61" s="713">
        <v>1.9676678821589999</v>
      </c>
      <c r="F61" s="706">
        <v>1001.7749376238301</v>
      </c>
      <c r="G61" s="707">
        <v>166.96248960397199</v>
      </c>
      <c r="H61" s="709">
        <v>24.37895</v>
      </c>
      <c r="I61" s="706">
        <v>115.38291</v>
      </c>
      <c r="J61" s="707">
        <v>-51.579579603970998</v>
      </c>
      <c r="K61" s="714">
        <v>0.11517847539000001</v>
      </c>
    </row>
    <row r="62" spans="1:11" ht="14.4" customHeight="1" thickBot="1" x14ac:dyDescent="0.35">
      <c r="A62" s="723" t="s">
        <v>388</v>
      </c>
      <c r="B62" s="701">
        <v>0</v>
      </c>
      <c r="C62" s="701">
        <v>7.4213500000000003</v>
      </c>
      <c r="D62" s="702">
        <v>7.4213500000000003</v>
      </c>
      <c r="E62" s="711" t="s">
        <v>329</v>
      </c>
      <c r="F62" s="701">
        <v>0</v>
      </c>
      <c r="G62" s="702">
        <v>0</v>
      </c>
      <c r="H62" s="704">
        <v>3.5999999999999997E-2</v>
      </c>
      <c r="I62" s="701">
        <v>3.5999999999999997E-2</v>
      </c>
      <c r="J62" s="702">
        <v>3.5999999999999997E-2</v>
      </c>
      <c r="K62" s="712" t="s">
        <v>329</v>
      </c>
    </row>
    <row r="63" spans="1:11" ht="14.4" customHeight="1" thickBot="1" x14ac:dyDescent="0.35">
      <c r="A63" s="723" t="s">
        <v>389</v>
      </c>
      <c r="B63" s="701">
        <v>5.4351805350450002</v>
      </c>
      <c r="C63" s="701">
        <v>2.2173799999999999</v>
      </c>
      <c r="D63" s="702">
        <v>-3.2178005350449999</v>
      </c>
      <c r="E63" s="703">
        <v>0.40796804921199997</v>
      </c>
      <c r="F63" s="701">
        <v>1.87885066074</v>
      </c>
      <c r="G63" s="702">
        <v>0.31314177678999999</v>
      </c>
      <c r="H63" s="704">
        <v>0</v>
      </c>
      <c r="I63" s="701">
        <v>0.11219999999999999</v>
      </c>
      <c r="J63" s="702">
        <v>-0.20094177679</v>
      </c>
      <c r="K63" s="705">
        <v>5.9717359311000001E-2</v>
      </c>
    </row>
    <row r="64" spans="1:11" ht="14.4" customHeight="1" thickBot="1" x14ac:dyDescent="0.35">
      <c r="A64" s="723" t="s">
        <v>390</v>
      </c>
      <c r="B64" s="701">
        <v>14.271396459393999</v>
      </c>
      <c r="C64" s="701">
        <v>49.044739999999997</v>
      </c>
      <c r="D64" s="702">
        <v>34.773343540604998</v>
      </c>
      <c r="E64" s="703">
        <v>3.4365761009820002</v>
      </c>
      <c r="F64" s="701">
        <v>12.724916040059</v>
      </c>
      <c r="G64" s="702">
        <v>2.1208193400090001</v>
      </c>
      <c r="H64" s="704">
        <v>0</v>
      </c>
      <c r="I64" s="701">
        <v>0</v>
      </c>
      <c r="J64" s="702">
        <v>-2.1208193400090001</v>
      </c>
      <c r="K64" s="705">
        <v>0</v>
      </c>
    </row>
    <row r="65" spans="1:11" ht="14.4" customHeight="1" thickBot="1" x14ac:dyDescent="0.35">
      <c r="A65" s="723" t="s">
        <v>391</v>
      </c>
      <c r="B65" s="701">
        <v>411.20923580761303</v>
      </c>
      <c r="C65" s="701">
        <v>802.847540000001</v>
      </c>
      <c r="D65" s="702">
        <v>391.63830419238798</v>
      </c>
      <c r="E65" s="703">
        <v>1.9524063909289999</v>
      </c>
      <c r="F65" s="701">
        <v>933.69223264203697</v>
      </c>
      <c r="G65" s="702">
        <v>155.61537210700601</v>
      </c>
      <c r="H65" s="704">
        <v>24.043949999999999</v>
      </c>
      <c r="I65" s="701">
        <v>114.81694</v>
      </c>
      <c r="J65" s="702">
        <v>-40.798432107006001</v>
      </c>
      <c r="K65" s="705">
        <v>0.122970863402</v>
      </c>
    </row>
    <row r="66" spans="1:11" ht="14.4" customHeight="1" thickBot="1" x14ac:dyDescent="0.35">
      <c r="A66" s="723" t="s">
        <v>392</v>
      </c>
      <c r="B66" s="701">
        <v>0</v>
      </c>
      <c r="C66" s="701">
        <v>1.089</v>
      </c>
      <c r="D66" s="702">
        <v>1.089</v>
      </c>
      <c r="E66" s="711" t="s">
        <v>329</v>
      </c>
      <c r="F66" s="701">
        <v>0.87149142726600004</v>
      </c>
      <c r="G66" s="702">
        <v>0.14524857121099999</v>
      </c>
      <c r="H66" s="704">
        <v>0</v>
      </c>
      <c r="I66" s="701">
        <v>0</v>
      </c>
      <c r="J66" s="702">
        <v>-0.14524857121099999</v>
      </c>
      <c r="K66" s="705">
        <v>0</v>
      </c>
    </row>
    <row r="67" spans="1:11" ht="14.4" customHeight="1" thickBot="1" x14ac:dyDescent="0.35">
      <c r="A67" s="723" t="s">
        <v>393</v>
      </c>
      <c r="B67" s="701">
        <v>19.515252336564998</v>
      </c>
      <c r="C67" s="701">
        <v>23.678730000000002</v>
      </c>
      <c r="D67" s="702">
        <v>4.1634776634339996</v>
      </c>
      <c r="E67" s="703">
        <v>1.213344802907</v>
      </c>
      <c r="F67" s="701">
        <v>22.915976093586</v>
      </c>
      <c r="G67" s="702">
        <v>3.8193293489309998</v>
      </c>
      <c r="H67" s="704">
        <v>0.29899999999999999</v>
      </c>
      <c r="I67" s="701">
        <v>0.41776999999999997</v>
      </c>
      <c r="J67" s="702">
        <v>-3.4015593489309999</v>
      </c>
      <c r="K67" s="705">
        <v>1.8230512995999999E-2</v>
      </c>
    </row>
    <row r="68" spans="1:11" ht="14.4" customHeight="1" thickBot="1" x14ac:dyDescent="0.35">
      <c r="A68" s="723" t="s">
        <v>394</v>
      </c>
      <c r="B68" s="701">
        <v>0</v>
      </c>
      <c r="C68" s="701">
        <v>0</v>
      </c>
      <c r="D68" s="702">
        <v>0</v>
      </c>
      <c r="E68" s="703">
        <v>1</v>
      </c>
      <c r="F68" s="701">
        <v>29.691470760139001</v>
      </c>
      <c r="G68" s="702">
        <v>4.9485784600229996</v>
      </c>
      <c r="H68" s="704">
        <v>0</v>
      </c>
      <c r="I68" s="701">
        <v>0</v>
      </c>
      <c r="J68" s="702">
        <v>-4.9485784600229996</v>
      </c>
      <c r="K68" s="705">
        <v>0</v>
      </c>
    </row>
    <row r="69" spans="1:11" ht="14.4" customHeight="1" thickBot="1" x14ac:dyDescent="0.35">
      <c r="A69" s="722" t="s">
        <v>395</v>
      </c>
      <c r="B69" s="706">
        <v>642.71451011008503</v>
      </c>
      <c r="C69" s="706">
        <v>662.94436000000098</v>
      </c>
      <c r="D69" s="707">
        <v>20.229849889914998</v>
      </c>
      <c r="E69" s="713">
        <v>1.031475638983</v>
      </c>
      <c r="F69" s="706">
        <v>600</v>
      </c>
      <c r="G69" s="707">
        <v>100</v>
      </c>
      <c r="H69" s="709">
        <v>62.09601</v>
      </c>
      <c r="I69" s="706">
        <v>120.73675</v>
      </c>
      <c r="J69" s="707">
        <v>20.736750000000001</v>
      </c>
      <c r="K69" s="714">
        <v>0.20122791666600001</v>
      </c>
    </row>
    <row r="70" spans="1:11" ht="14.4" customHeight="1" thickBot="1" x14ac:dyDescent="0.35">
      <c r="A70" s="723" t="s">
        <v>396</v>
      </c>
      <c r="B70" s="701">
        <v>0</v>
      </c>
      <c r="C70" s="701">
        <v>6.2595099999999997</v>
      </c>
      <c r="D70" s="702">
        <v>6.2595099999999997</v>
      </c>
      <c r="E70" s="711" t="s">
        <v>329</v>
      </c>
      <c r="F70" s="701">
        <v>0</v>
      </c>
      <c r="G70" s="702">
        <v>0</v>
      </c>
      <c r="H70" s="704">
        <v>0</v>
      </c>
      <c r="I70" s="701">
        <v>0</v>
      </c>
      <c r="J70" s="702">
        <v>0</v>
      </c>
      <c r="K70" s="712" t="s">
        <v>329</v>
      </c>
    </row>
    <row r="71" spans="1:11" ht="14.4" customHeight="1" thickBot="1" x14ac:dyDescent="0.35">
      <c r="A71" s="723" t="s">
        <v>397</v>
      </c>
      <c r="B71" s="701">
        <v>47.714510110085001</v>
      </c>
      <c r="C71" s="701">
        <v>44.950130000000001</v>
      </c>
      <c r="D71" s="702">
        <v>-2.7643801100849998</v>
      </c>
      <c r="E71" s="703">
        <v>0.94206416237500001</v>
      </c>
      <c r="F71" s="701">
        <v>0</v>
      </c>
      <c r="G71" s="702">
        <v>0</v>
      </c>
      <c r="H71" s="704">
        <v>4.1650200000000002</v>
      </c>
      <c r="I71" s="701">
        <v>4.8581000000000003</v>
      </c>
      <c r="J71" s="702">
        <v>4.8581000000000003</v>
      </c>
      <c r="K71" s="712" t="s">
        <v>329</v>
      </c>
    </row>
    <row r="72" spans="1:11" ht="14.4" customHeight="1" thickBot="1" x14ac:dyDescent="0.35">
      <c r="A72" s="723" t="s">
        <v>398</v>
      </c>
      <c r="B72" s="701">
        <v>0</v>
      </c>
      <c r="C72" s="701">
        <v>2.8205100000000001</v>
      </c>
      <c r="D72" s="702">
        <v>2.8205100000000001</v>
      </c>
      <c r="E72" s="711" t="s">
        <v>329</v>
      </c>
      <c r="F72" s="701">
        <v>0</v>
      </c>
      <c r="G72" s="702">
        <v>0</v>
      </c>
      <c r="H72" s="704">
        <v>0.34484999999999999</v>
      </c>
      <c r="I72" s="701">
        <v>0.75866999999999996</v>
      </c>
      <c r="J72" s="702">
        <v>0.75866999999999996</v>
      </c>
      <c r="K72" s="712" t="s">
        <v>329</v>
      </c>
    </row>
    <row r="73" spans="1:11" ht="14.4" customHeight="1" thickBot="1" x14ac:dyDescent="0.35">
      <c r="A73" s="723" t="s">
        <v>399</v>
      </c>
      <c r="B73" s="701">
        <v>0</v>
      </c>
      <c r="C73" s="701">
        <v>17.60547</v>
      </c>
      <c r="D73" s="702">
        <v>17.60547</v>
      </c>
      <c r="E73" s="711" t="s">
        <v>329</v>
      </c>
      <c r="F73" s="701">
        <v>0</v>
      </c>
      <c r="G73" s="702">
        <v>0</v>
      </c>
      <c r="H73" s="704">
        <v>0</v>
      </c>
      <c r="I73" s="701">
        <v>0</v>
      </c>
      <c r="J73" s="702">
        <v>0</v>
      </c>
      <c r="K73" s="712" t="s">
        <v>329</v>
      </c>
    </row>
    <row r="74" spans="1:11" ht="14.4" customHeight="1" thickBot="1" x14ac:dyDescent="0.35">
      <c r="A74" s="723" t="s">
        <v>400</v>
      </c>
      <c r="B74" s="701">
        <v>245</v>
      </c>
      <c r="C74" s="701">
        <v>249.99489</v>
      </c>
      <c r="D74" s="702">
        <v>4.9948899999999998</v>
      </c>
      <c r="E74" s="703">
        <v>1.0203873061219999</v>
      </c>
      <c r="F74" s="701">
        <v>250</v>
      </c>
      <c r="G74" s="702">
        <v>41.666666666666003</v>
      </c>
      <c r="H74" s="704">
        <v>32.489069999999998</v>
      </c>
      <c r="I74" s="701">
        <v>59.114019999999996</v>
      </c>
      <c r="J74" s="702">
        <v>17.447353333333002</v>
      </c>
      <c r="K74" s="705">
        <v>0.23645608000000001</v>
      </c>
    </row>
    <row r="75" spans="1:11" ht="14.4" customHeight="1" thickBot="1" x14ac:dyDescent="0.35">
      <c r="A75" s="723" t="s">
        <v>401</v>
      </c>
      <c r="B75" s="701">
        <v>205</v>
      </c>
      <c r="C75" s="701">
        <v>196.13369</v>
      </c>
      <c r="D75" s="702">
        <v>-8.8663099999990003</v>
      </c>
      <c r="E75" s="703">
        <v>0.95674970731700004</v>
      </c>
      <c r="F75" s="701">
        <v>205</v>
      </c>
      <c r="G75" s="702">
        <v>34.166666666666003</v>
      </c>
      <c r="H75" s="704">
        <v>11.688280000000001</v>
      </c>
      <c r="I75" s="701">
        <v>28.971229999999998</v>
      </c>
      <c r="J75" s="702">
        <v>-5.1954366666659997</v>
      </c>
      <c r="K75" s="705">
        <v>0.14132307317000001</v>
      </c>
    </row>
    <row r="76" spans="1:11" ht="14.4" customHeight="1" thickBot="1" x14ac:dyDescent="0.35">
      <c r="A76" s="723" t="s">
        <v>402</v>
      </c>
      <c r="B76" s="701">
        <v>145</v>
      </c>
      <c r="C76" s="701">
        <v>145.18016</v>
      </c>
      <c r="D76" s="702">
        <v>0.18015999999999999</v>
      </c>
      <c r="E76" s="703">
        <v>1.001242482758</v>
      </c>
      <c r="F76" s="701">
        <v>145</v>
      </c>
      <c r="G76" s="702">
        <v>24.166666666666</v>
      </c>
      <c r="H76" s="704">
        <v>13.40879</v>
      </c>
      <c r="I76" s="701">
        <v>27.03473</v>
      </c>
      <c r="J76" s="702">
        <v>2.8680633333330001</v>
      </c>
      <c r="K76" s="705">
        <v>0.186446413793</v>
      </c>
    </row>
    <row r="77" spans="1:11" ht="14.4" customHeight="1" thickBot="1" x14ac:dyDescent="0.35">
      <c r="A77" s="722" t="s">
        <v>403</v>
      </c>
      <c r="B77" s="706">
        <v>0</v>
      </c>
      <c r="C77" s="706">
        <v>0</v>
      </c>
      <c r="D77" s="707">
        <v>0</v>
      </c>
      <c r="E77" s="713">
        <v>1</v>
      </c>
      <c r="F77" s="706">
        <v>0</v>
      </c>
      <c r="G77" s="707">
        <v>0</v>
      </c>
      <c r="H77" s="709">
        <v>0</v>
      </c>
      <c r="I77" s="706">
        <v>0.13200000000000001</v>
      </c>
      <c r="J77" s="707">
        <v>0.13200000000000001</v>
      </c>
      <c r="K77" s="710" t="s">
        <v>345</v>
      </c>
    </row>
    <row r="78" spans="1:11" ht="14.4" customHeight="1" thickBot="1" x14ac:dyDescent="0.35">
      <c r="A78" s="723" t="s">
        <v>404</v>
      </c>
      <c r="B78" s="701">
        <v>0</v>
      </c>
      <c r="C78" s="701">
        <v>0</v>
      </c>
      <c r="D78" s="702">
        <v>0</v>
      </c>
      <c r="E78" s="703">
        <v>1</v>
      </c>
      <c r="F78" s="701">
        <v>0</v>
      </c>
      <c r="G78" s="702">
        <v>0</v>
      </c>
      <c r="H78" s="704">
        <v>0</v>
      </c>
      <c r="I78" s="701">
        <v>0.13200000000000001</v>
      </c>
      <c r="J78" s="702">
        <v>0.13200000000000001</v>
      </c>
      <c r="K78" s="712" t="s">
        <v>345</v>
      </c>
    </row>
    <row r="79" spans="1:11" ht="14.4" customHeight="1" thickBot="1" x14ac:dyDescent="0.35">
      <c r="A79" s="721" t="s">
        <v>42</v>
      </c>
      <c r="B79" s="701">
        <v>2059.2849154575902</v>
      </c>
      <c r="C79" s="701">
        <v>2046.7760000000001</v>
      </c>
      <c r="D79" s="702">
        <v>-12.508915457581001</v>
      </c>
      <c r="E79" s="703">
        <v>0.99392560234600003</v>
      </c>
      <c r="F79" s="701">
        <v>2352.04593163764</v>
      </c>
      <c r="G79" s="702">
        <v>392.00765527293999</v>
      </c>
      <c r="H79" s="704">
        <v>227.46799999999999</v>
      </c>
      <c r="I79" s="701">
        <v>509.94700000000103</v>
      </c>
      <c r="J79" s="702">
        <v>117.939344727061</v>
      </c>
      <c r="K79" s="705">
        <v>0.216809966651</v>
      </c>
    </row>
    <row r="80" spans="1:11" ht="14.4" customHeight="1" thickBot="1" x14ac:dyDescent="0.35">
      <c r="A80" s="722" t="s">
        <v>405</v>
      </c>
      <c r="B80" s="706">
        <v>2059.2849154575902</v>
      </c>
      <c r="C80" s="706">
        <v>2046.7760000000001</v>
      </c>
      <c r="D80" s="707">
        <v>-12.508915457581001</v>
      </c>
      <c r="E80" s="713">
        <v>0.99392560234600003</v>
      </c>
      <c r="F80" s="706">
        <v>2352.04593163764</v>
      </c>
      <c r="G80" s="707">
        <v>392.00765527293999</v>
      </c>
      <c r="H80" s="709">
        <v>227.46799999999999</v>
      </c>
      <c r="I80" s="706">
        <v>509.94700000000103</v>
      </c>
      <c r="J80" s="707">
        <v>117.939344727061</v>
      </c>
      <c r="K80" s="714">
        <v>0.216809966651</v>
      </c>
    </row>
    <row r="81" spans="1:11" ht="14.4" customHeight="1" thickBot="1" x14ac:dyDescent="0.35">
      <c r="A81" s="723" t="s">
        <v>406</v>
      </c>
      <c r="B81" s="701">
        <v>674.31564926578199</v>
      </c>
      <c r="C81" s="701">
        <v>702.62900000000104</v>
      </c>
      <c r="D81" s="702">
        <v>28.313350734219</v>
      </c>
      <c r="E81" s="703">
        <v>1.041988274727</v>
      </c>
      <c r="F81" s="701">
        <v>919.96231565353901</v>
      </c>
      <c r="G81" s="702">
        <v>153.327052608923</v>
      </c>
      <c r="H81" s="704">
        <v>74.245999999999995</v>
      </c>
      <c r="I81" s="701">
        <v>159.57400000000001</v>
      </c>
      <c r="J81" s="702">
        <v>6.2469473910769997</v>
      </c>
      <c r="K81" s="705">
        <v>0.173457105019</v>
      </c>
    </row>
    <row r="82" spans="1:11" ht="14.4" customHeight="1" thickBot="1" x14ac:dyDescent="0.35">
      <c r="A82" s="723" t="s">
        <v>407</v>
      </c>
      <c r="B82" s="701">
        <v>351.29997738401403</v>
      </c>
      <c r="C82" s="701">
        <v>370.67000000000098</v>
      </c>
      <c r="D82" s="702">
        <v>19.370022615985999</v>
      </c>
      <c r="E82" s="703">
        <v>1.0551381265669999</v>
      </c>
      <c r="F82" s="701">
        <v>365.68254877019098</v>
      </c>
      <c r="G82" s="702">
        <v>60.947091461698001</v>
      </c>
      <c r="H82" s="704">
        <v>27.576000000000001</v>
      </c>
      <c r="I82" s="701">
        <v>66.557000000000002</v>
      </c>
      <c r="J82" s="702">
        <v>5.6099085383010001</v>
      </c>
      <c r="K82" s="705">
        <v>0.182007591622</v>
      </c>
    </row>
    <row r="83" spans="1:11" ht="14.4" customHeight="1" thickBot="1" x14ac:dyDescent="0.35">
      <c r="A83" s="723" t="s">
        <v>408</v>
      </c>
      <c r="B83" s="701">
        <v>1033.6692888077901</v>
      </c>
      <c r="C83" s="701">
        <v>973.47700000000202</v>
      </c>
      <c r="D83" s="702">
        <v>-60.192288807787001</v>
      </c>
      <c r="E83" s="703">
        <v>0.94176833010299998</v>
      </c>
      <c r="F83" s="701">
        <v>1066.40106721391</v>
      </c>
      <c r="G83" s="702">
        <v>177.733511202318</v>
      </c>
      <c r="H83" s="704">
        <v>125.646</v>
      </c>
      <c r="I83" s="701">
        <v>283.816000000001</v>
      </c>
      <c r="J83" s="702">
        <v>106.082488797682</v>
      </c>
      <c r="K83" s="705">
        <v>0.26614376966199998</v>
      </c>
    </row>
    <row r="84" spans="1:11" ht="14.4" customHeight="1" thickBot="1" x14ac:dyDescent="0.35">
      <c r="A84" s="724" t="s">
        <v>409</v>
      </c>
      <c r="B84" s="706">
        <v>5249.0974240441601</v>
      </c>
      <c r="C84" s="706">
        <v>5778.3232400000097</v>
      </c>
      <c r="D84" s="707">
        <v>529.22581595585496</v>
      </c>
      <c r="E84" s="713">
        <v>1.1008222506080001</v>
      </c>
      <c r="F84" s="706">
        <v>5814.0686043427804</v>
      </c>
      <c r="G84" s="707">
        <v>969.01143405713003</v>
      </c>
      <c r="H84" s="709">
        <v>325.304450000001</v>
      </c>
      <c r="I84" s="706">
        <v>1419.9709</v>
      </c>
      <c r="J84" s="707">
        <v>450.95946594287301</v>
      </c>
      <c r="K84" s="714">
        <v>0.24423015905500001</v>
      </c>
    </row>
    <row r="85" spans="1:11" ht="14.4" customHeight="1" thickBot="1" x14ac:dyDescent="0.35">
      <c r="A85" s="721" t="s">
        <v>45</v>
      </c>
      <c r="B85" s="701">
        <v>1207.7475549445601</v>
      </c>
      <c r="C85" s="701">
        <v>1718.3669400000001</v>
      </c>
      <c r="D85" s="702">
        <v>510.61938505543998</v>
      </c>
      <c r="E85" s="703">
        <v>1.422786519388</v>
      </c>
      <c r="F85" s="701">
        <v>1881.67642473976</v>
      </c>
      <c r="G85" s="702">
        <v>313.61273745662697</v>
      </c>
      <c r="H85" s="704">
        <v>25.217580000000002</v>
      </c>
      <c r="I85" s="701">
        <v>707.78712000000201</v>
      </c>
      <c r="J85" s="702">
        <v>394.17438254337497</v>
      </c>
      <c r="K85" s="705">
        <v>0.37614709452299999</v>
      </c>
    </row>
    <row r="86" spans="1:11" ht="14.4" customHeight="1" thickBot="1" x14ac:dyDescent="0.35">
      <c r="A86" s="725" t="s">
        <v>410</v>
      </c>
      <c r="B86" s="701">
        <v>1207.7475549445601</v>
      </c>
      <c r="C86" s="701">
        <v>1718.3669400000001</v>
      </c>
      <c r="D86" s="702">
        <v>510.61938505543998</v>
      </c>
      <c r="E86" s="703">
        <v>1.422786519388</v>
      </c>
      <c r="F86" s="701">
        <v>1881.67642473976</v>
      </c>
      <c r="G86" s="702">
        <v>313.61273745662697</v>
      </c>
      <c r="H86" s="704">
        <v>25.217580000000002</v>
      </c>
      <c r="I86" s="701">
        <v>707.78712000000201</v>
      </c>
      <c r="J86" s="702">
        <v>394.17438254337497</v>
      </c>
      <c r="K86" s="705">
        <v>0.37614709452299999</v>
      </c>
    </row>
    <row r="87" spans="1:11" ht="14.4" customHeight="1" thickBot="1" x14ac:dyDescent="0.35">
      <c r="A87" s="723" t="s">
        <v>411</v>
      </c>
      <c r="B87" s="701">
        <v>919.73474333954096</v>
      </c>
      <c r="C87" s="701">
        <v>1263.17184</v>
      </c>
      <c r="D87" s="702">
        <v>343.43709666046198</v>
      </c>
      <c r="E87" s="703">
        <v>1.37340885418</v>
      </c>
      <c r="F87" s="701">
        <v>925.69558816454401</v>
      </c>
      <c r="G87" s="702">
        <v>154.282598027424</v>
      </c>
      <c r="H87" s="704">
        <v>23.164529999999999</v>
      </c>
      <c r="I87" s="701">
        <v>684.47410000000104</v>
      </c>
      <c r="J87" s="702">
        <v>530.19150197257795</v>
      </c>
      <c r="K87" s="705">
        <v>0.73941596865199999</v>
      </c>
    </row>
    <row r="88" spans="1:11" ht="14.4" customHeight="1" thickBot="1" x14ac:dyDescent="0.35">
      <c r="A88" s="723" t="s">
        <v>412</v>
      </c>
      <c r="B88" s="701">
        <v>73.956877380758996</v>
      </c>
      <c r="C88" s="701">
        <v>107.14319999999999</v>
      </c>
      <c r="D88" s="702">
        <v>33.186322619240002</v>
      </c>
      <c r="E88" s="703">
        <v>1.4487253085109999</v>
      </c>
      <c r="F88" s="701">
        <v>4.9284497488019996</v>
      </c>
      <c r="G88" s="702">
        <v>0.82140829146700001</v>
      </c>
      <c r="H88" s="704">
        <v>0</v>
      </c>
      <c r="I88" s="701">
        <v>3.9868999999999999</v>
      </c>
      <c r="J88" s="702">
        <v>3.165491708532</v>
      </c>
      <c r="K88" s="705">
        <v>0.80895620391900003</v>
      </c>
    </row>
    <row r="89" spans="1:11" ht="14.4" customHeight="1" thickBot="1" x14ac:dyDescent="0.35">
      <c r="A89" s="723" t="s">
        <v>413</v>
      </c>
      <c r="B89" s="701">
        <v>146.740457882398</v>
      </c>
      <c r="C89" s="701">
        <v>269.12295000000103</v>
      </c>
      <c r="D89" s="702">
        <v>122.38249211760299</v>
      </c>
      <c r="E89" s="703">
        <v>1.8340064756759999</v>
      </c>
      <c r="F89" s="701">
        <v>787.18859884872495</v>
      </c>
      <c r="G89" s="702">
        <v>131.19809980812099</v>
      </c>
      <c r="H89" s="704">
        <v>0</v>
      </c>
      <c r="I89" s="701">
        <v>2.0092400000000001</v>
      </c>
      <c r="J89" s="702">
        <v>-129.18885980812101</v>
      </c>
      <c r="K89" s="705">
        <v>2.5524251779999998E-3</v>
      </c>
    </row>
    <row r="90" spans="1:11" ht="14.4" customHeight="1" thickBot="1" x14ac:dyDescent="0.35">
      <c r="A90" s="723" t="s">
        <v>414</v>
      </c>
      <c r="B90" s="701">
        <v>67.315476341866002</v>
      </c>
      <c r="C90" s="701">
        <v>78.309470000000005</v>
      </c>
      <c r="D90" s="702">
        <v>10.993993658134</v>
      </c>
      <c r="E90" s="703">
        <v>1.163320446583</v>
      </c>
      <c r="F90" s="701">
        <v>57.185181391156</v>
      </c>
      <c r="G90" s="702">
        <v>9.530863565192</v>
      </c>
      <c r="H90" s="704">
        <v>2.0530499999999998</v>
      </c>
      <c r="I90" s="701">
        <v>17.316880000000001</v>
      </c>
      <c r="J90" s="702">
        <v>7.7860164348070002</v>
      </c>
      <c r="K90" s="705">
        <v>0.30282110817300001</v>
      </c>
    </row>
    <row r="91" spans="1:11" ht="14.4" customHeight="1" thickBot="1" x14ac:dyDescent="0.35">
      <c r="A91" s="723" t="s">
        <v>415</v>
      </c>
      <c r="B91" s="701">
        <v>0</v>
      </c>
      <c r="C91" s="701">
        <v>0.61948000000000003</v>
      </c>
      <c r="D91" s="702">
        <v>0.61948000000000003</v>
      </c>
      <c r="E91" s="711" t="s">
        <v>345</v>
      </c>
      <c r="F91" s="701">
        <v>0.327391042513</v>
      </c>
      <c r="G91" s="702">
        <v>5.4565173751999999E-2</v>
      </c>
      <c r="H91" s="704">
        <v>0</v>
      </c>
      <c r="I91" s="701">
        <v>0</v>
      </c>
      <c r="J91" s="702">
        <v>-5.4565173751999999E-2</v>
      </c>
      <c r="K91" s="705">
        <v>0</v>
      </c>
    </row>
    <row r="92" spans="1:11" ht="14.4" customHeight="1" thickBot="1" x14ac:dyDescent="0.35">
      <c r="A92" s="723" t="s">
        <v>416</v>
      </c>
      <c r="B92" s="701">
        <v>0</v>
      </c>
      <c r="C92" s="701">
        <v>0</v>
      </c>
      <c r="D92" s="702">
        <v>0</v>
      </c>
      <c r="E92" s="703">
        <v>1</v>
      </c>
      <c r="F92" s="701">
        <v>9.6762605034610001</v>
      </c>
      <c r="G92" s="702">
        <v>1.6127100839099999</v>
      </c>
      <c r="H92" s="704">
        <v>0</v>
      </c>
      <c r="I92" s="701">
        <v>0</v>
      </c>
      <c r="J92" s="702">
        <v>-1.6127100839099999</v>
      </c>
      <c r="K92" s="705">
        <v>0</v>
      </c>
    </row>
    <row r="93" spans="1:11" ht="14.4" customHeight="1" thickBot="1" x14ac:dyDescent="0.35">
      <c r="A93" s="723" t="s">
        <v>417</v>
      </c>
      <c r="B93" s="701">
        <v>0</v>
      </c>
      <c r="C93" s="701">
        <v>0</v>
      </c>
      <c r="D93" s="702">
        <v>0</v>
      </c>
      <c r="E93" s="703">
        <v>1</v>
      </c>
      <c r="F93" s="701">
        <v>72.999455846952998</v>
      </c>
      <c r="G93" s="702">
        <v>12.166575974492</v>
      </c>
      <c r="H93" s="704">
        <v>0</v>
      </c>
      <c r="I93" s="701">
        <v>0</v>
      </c>
      <c r="J93" s="702">
        <v>-12.166575974492</v>
      </c>
      <c r="K93" s="705">
        <v>0</v>
      </c>
    </row>
    <row r="94" spans="1:11" ht="14.4" customHeight="1" thickBot="1" x14ac:dyDescent="0.35">
      <c r="A94" s="723" t="s">
        <v>418</v>
      </c>
      <c r="B94" s="701">
        <v>0</v>
      </c>
      <c r="C94" s="701">
        <v>0</v>
      </c>
      <c r="D94" s="702">
        <v>0</v>
      </c>
      <c r="E94" s="703">
        <v>1</v>
      </c>
      <c r="F94" s="701">
        <v>23.675499193606001</v>
      </c>
      <c r="G94" s="702">
        <v>3.9459165322669998</v>
      </c>
      <c r="H94" s="704">
        <v>0</v>
      </c>
      <c r="I94" s="701">
        <v>0</v>
      </c>
      <c r="J94" s="702">
        <v>-3.9459165322669998</v>
      </c>
      <c r="K94" s="705">
        <v>0</v>
      </c>
    </row>
    <row r="95" spans="1:11" ht="14.4" customHeight="1" thickBot="1" x14ac:dyDescent="0.35">
      <c r="A95" s="726" t="s">
        <v>46</v>
      </c>
      <c r="B95" s="706">
        <v>0</v>
      </c>
      <c r="C95" s="706">
        <v>142.773</v>
      </c>
      <c r="D95" s="707">
        <v>142.773</v>
      </c>
      <c r="E95" s="708" t="s">
        <v>329</v>
      </c>
      <c r="F95" s="706">
        <v>0</v>
      </c>
      <c r="G95" s="707">
        <v>0</v>
      </c>
      <c r="H95" s="709">
        <v>0.97599999999999998</v>
      </c>
      <c r="I95" s="706">
        <v>31.777000000000001</v>
      </c>
      <c r="J95" s="707">
        <v>31.777000000000001</v>
      </c>
      <c r="K95" s="710" t="s">
        <v>329</v>
      </c>
    </row>
    <row r="96" spans="1:11" ht="14.4" customHeight="1" thickBot="1" x14ac:dyDescent="0.35">
      <c r="A96" s="722" t="s">
        <v>419</v>
      </c>
      <c r="B96" s="706">
        <v>0</v>
      </c>
      <c r="C96" s="706">
        <v>97.373000000000005</v>
      </c>
      <c r="D96" s="707">
        <v>97.373000000000005</v>
      </c>
      <c r="E96" s="708" t="s">
        <v>329</v>
      </c>
      <c r="F96" s="706">
        <v>0</v>
      </c>
      <c r="G96" s="707">
        <v>0</v>
      </c>
      <c r="H96" s="709">
        <v>0.97599999999999998</v>
      </c>
      <c r="I96" s="706">
        <v>31.777000000000001</v>
      </c>
      <c r="J96" s="707">
        <v>31.777000000000001</v>
      </c>
      <c r="K96" s="710" t="s">
        <v>329</v>
      </c>
    </row>
    <row r="97" spans="1:11" ht="14.4" customHeight="1" thickBot="1" x14ac:dyDescent="0.35">
      <c r="A97" s="723" t="s">
        <v>420</v>
      </c>
      <c r="B97" s="701">
        <v>0</v>
      </c>
      <c r="C97" s="701">
        <v>97.373000000000005</v>
      </c>
      <c r="D97" s="702">
        <v>97.373000000000005</v>
      </c>
      <c r="E97" s="711" t="s">
        <v>329</v>
      </c>
      <c r="F97" s="701">
        <v>0</v>
      </c>
      <c r="G97" s="702">
        <v>0</v>
      </c>
      <c r="H97" s="704">
        <v>0.97599999999999998</v>
      </c>
      <c r="I97" s="701">
        <v>4.8970000000000002</v>
      </c>
      <c r="J97" s="702">
        <v>4.8970000000000002</v>
      </c>
      <c r="K97" s="712" t="s">
        <v>329</v>
      </c>
    </row>
    <row r="98" spans="1:11" ht="14.4" customHeight="1" thickBot="1" x14ac:dyDescent="0.35">
      <c r="A98" s="723" t="s">
        <v>421</v>
      </c>
      <c r="B98" s="701">
        <v>0</v>
      </c>
      <c r="C98" s="701">
        <v>0</v>
      </c>
      <c r="D98" s="702">
        <v>0</v>
      </c>
      <c r="E98" s="711" t="s">
        <v>329</v>
      </c>
      <c r="F98" s="701">
        <v>0</v>
      </c>
      <c r="G98" s="702">
        <v>0</v>
      </c>
      <c r="H98" s="704">
        <v>0</v>
      </c>
      <c r="I98" s="701">
        <v>26.88</v>
      </c>
      <c r="J98" s="702">
        <v>26.88</v>
      </c>
      <c r="K98" s="712" t="s">
        <v>345</v>
      </c>
    </row>
    <row r="99" spans="1:11" ht="14.4" customHeight="1" thickBot="1" x14ac:dyDescent="0.35">
      <c r="A99" s="722" t="s">
        <v>422</v>
      </c>
      <c r="B99" s="706">
        <v>0</v>
      </c>
      <c r="C99" s="706">
        <v>45.399999999998997</v>
      </c>
      <c r="D99" s="707">
        <v>45.399999999998997</v>
      </c>
      <c r="E99" s="708" t="s">
        <v>329</v>
      </c>
      <c r="F99" s="706">
        <v>0</v>
      </c>
      <c r="G99" s="707">
        <v>0</v>
      </c>
      <c r="H99" s="709">
        <v>0</v>
      </c>
      <c r="I99" s="706">
        <v>0</v>
      </c>
      <c r="J99" s="707">
        <v>0</v>
      </c>
      <c r="K99" s="710" t="s">
        <v>329</v>
      </c>
    </row>
    <row r="100" spans="1:11" ht="14.4" customHeight="1" thickBot="1" x14ac:dyDescent="0.35">
      <c r="A100" s="723" t="s">
        <v>423</v>
      </c>
      <c r="B100" s="701">
        <v>0</v>
      </c>
      <c r="C100" s="701">
        <v>45.399999999998997</v>
      </c>
      <c r="D100" s="702">
        <v>45.399999999998997</v>
      </c>
      <c r="E100" s="711" t="s">
        <v>329</v>
      </c>
      <c r="F100" s="701">
        <v>0</v>
      </c>
      <c r="G100" s="702">
        <v>0</v>
      </c>
      <c r="H100" s="704">
        <v>0</v>
      </c>
      <c r="I100" s="701">
        <v>0</v>
      </c>
      <c r="J100" s="702">
        <v>0</v>
      </c>
      <c r="K100" s="712" t="s">
        <v>329</v>
      </c>
    </row>
    <row r="101" spans="1:11" ht="14.4" customHeight="1" thickBot="1" x14ac:dyDescent="0.35">
      <c r="A101" s="721" t="s">
        <v>47</v>
      </c>
      <c r="B101" s="701">
        <v>4041.3498690995898</v>
      </c>
      <c r="C101" s="701">
        <v>3917.1833000000101</v>
      </c>
      <c r="D101" s="702">
        <v>-124.166569099584</v>
      </c>
      <c r="E101" s="703">
        <v>0.969275966416</v>
      </c>
      <c r="F101" s="701">
        <v>3932.3921796030199</v>
      </c>
      <c r="G101" s="702">
        <v>655.39869660050294</v>
      </c>
      <c r="H101" s="704">
        <v>299.110870000001</v>
      </c>
      <c r="I101" s="701">
        <v>680.40678000000105</v>
      </c>
      <c r="J101" s="702">
        <v>25.008083399497998</v>
      </c>
      <c r="K101" s="705">
        <v>0.17302617565100001</v>
      </c>
    </row>
    <row r="102" spans="1:11" ht="14.4" customHeight="1" thickBot="1" x14ac:dyDescent="0.35">
      <c r="A102" s="722" t="s">
        <v>424</v>
      </c>
      <c r="B102" s="706">
        <v>29.125370736415999</v>
      </c>
      <c r="C102" s="706">
        <v>32.408099999999997</v>
      </c>
      <c r="D102" s="707">
        <v>3.2827292635830001</v>
      </c>
      <c r="E102" s="713">
        <v>1.112710299665</v>
      </c>
      <c r="F102" s="706">
        <v>32.797965090844997</v>
      </c>
      <c r="G102" s="707">
        <v>5.4663275151399997</v>
      </c>
      <c r="H102" s="709">
        <v>2.1558899999999999</v>
      </c>
      <c r="I102" s="706">
        <v>4.6845400000000001</v>
      </c>
      <c r="J102" s="707">
        <v>-0.78178751514</v>
      </c>
      <c r="K102" s="714">
        <v>0.14283020263599999</v>
      </c>
    </row>
    <row r="103" spans="1:11" ht="14.4" customHeight="1" thickBot="1" x14ac:dyDescent="0.35">
      <c r="A103" s="723" t="s">
        <v>425</v>
      </c>
      <c r="B103" s="701">
        <v>12.229160277304</v>
      </c>
      <c r="C103" s="701">
        <v>12.8096</v>
      </c>
      <c r="D103" s="702">
        <v>0.58043972269499999</v>
      </c>
      <c r="E103" s="703">
        <v>1.047463579635</v>
      </c>
      <c r="F103" s="701">
        <v>13.054657324178001</v>
      </c>
      <c r="G103" s="702">
        <v>2.1757762206960001</v>
      </c>
      <c r="H103" s="704">
        <v>0.90529999999999999</v>
      </c>
      <c r="I103" s="701">
        <v>2.3422999999999998</v>
      </c>
      <c r="J103" s="702">
        <v>0.166523779303</v>
      </c>
      <c r="K103" s="705">
        <v>0.17942255716300001</v>
      </c>
    </row>
    <row r="104" spans="1:11" ht="14.4" customHeight="1" thickBot="1" x14ac:dyDescent="0.35">
      <c r="A104" s="723" t="s">
        <v>426</v>
      </c>
      <c r="B104" s="701">
        <v>16.896210459111</v>
      </c>
      <c r="C104" s="701">
        <v>19.598500000000001</v>
      </c>
      <c r="D104" s="702">
        <v>2.7022895408880001</v>
      </c>
      <c r="E104" s="703">
        <v>1.1599346520580001</v>
      </c>
      <c r="F104" s="701">
        <v>19.743307766667002</v>
      </c>
      <c r="G104" s="702">
        <v>3.2905512944440001</v>
      </c>
      <c r="H104" s="704">
        <v>1.2505900000000001</v>
      </c>
      <c r="I104" s="701">
        <v>2.3422399999999999</v>
      </c>
      <c r="J104" s="702">
        <v>-0.94831129444399997</v>
      </c>
      <c r="K104" s="705">
        <v>0.118634629398</v>
      </c>
    </row>
    <row r="105" spans="1:11" ht="14.4" customHeight="1" thickBot="1" x14ac:dyDescent="0.35">
      <c r="A105" s="722" t="s">
        <v>427</v>
      </c>
      <c r="B105" s="706">
        <v>123.096483269587</v>
      </c>
      <c r="C105" s="706">
        <v>103.79915</v>
      </c>
      <c r="D105" s="707">
        <v>-19.297333269586002</v>
      </c>
      <c r="E105" s="713">
        <v>0.84323408145300005</v>
      </c>
      <c r="F105" s="706">
        <v>46.999999999998998</v>
      </c>
      <c r="G105" s="707">
        <v>7.833333333333</v>
      </c>
      <c r="H105" s="709">
        <v>0</v>
      </c>
      <c r="I105" s="706">
        <v>28.515470000000001</v>
      </c>
      <c r="J105" s="707">
        <v>20.682136666666</v>
      </c>
      <c r="K105" s="714">
        <v>0.60671212765899996</v>
      </c>
    </row>
    <row r="106" spans="1:11" ht="14.4" customHeight="1" thickBot="1" x14ac:dyDescent="0.35">
      <c r="A106" s="723" t="s">
        <v>428</v>
      </c>
      <c r="B106" s="701">
        <v>53.665352112675997</v>
      </c>
      <c r="C106" s="701">
        <v>49.814999999999998</v>
      </c>
      <c r="D106" s="702">
        <v>-3.8503521126760001</v>
      </c>
      <c r="E106" s="703">
        <v>0.92825255102000004</v>
      </c>
      <c r="F106" s="701">
        <v>46.999999999998998</v>
      </c>
      <c r="G106" s="702">
        <v>7.833333333333</v>
      </c>
      <c r="H106" s="704">
        <v>0</v>
      </c>
      <c r="I106" s="701">
        <v>11.475</v>
      </c>
      <c r="J106" s="702">
        <v>3.641666666666</v>
      </c>
      <c r="K106" s="705">
        <v>0.24414893617</v>
      </c>
    </row>
    <row r="107" spans="1:11" ht="14.4" customHeight="1" thickBot="1" x14ac:dyDescent="0.35">
      <c r="A107" s="723" t="s">
        <v>429</v>
      </c>
      <c r="B107" s="701">
        <v>69.431131156909998</v>
      </c>
      <c r="C107" s="701">
        <v>53.98415</v>
      </c>
      <c r="D107" s="702">
        <v>-15.446981156910001</v>
      </c>
      <c r="E107" s="703">
        <v>0.77752081955800001</v>
      </c>
      <c r="F107" s="701">
        <v>0</v>
      </c>
      <c r="G107" s="702">
        <v>0</v>
      </c>
      <c r="H107" s="704">
        <v>0</v>
      </c>
      <c r="I107" s="701">
        <v>17.040469999999999</v>
      </c>
      <c r="J107" s="702">
        <v>17.040469999999999</v>
      </c>
      <c r="K107" s="712" t="s">
        <v>329</v>
      </c>
    </row>
    <row r="108" spans="1:11" ht="14.4" customHeight="1" thickBot="1" x14ac:dyDescent="0.35">
      <c r="A108" s="722" t="s">
        <v>430</v>
      </c>
      <c r="B108" s="706">
        <v>2645.1940870142498</v>
      </c>
      <c r="C108" s="706">
        <v>2607.1191100000001</v>
      </c>
      <c r="D108" s="707">
        <v>-38.074977014242002</v>
      </c>
      <c r="E108" s="713">
        <v>0.98560597983999998</v>
      </c>
      <c r="F108" s="706">
        <v>2680.1349678503798</v>
      </c>
      <c r="G108" s="707">
        <v>446.68916130839699</v>
      </c>
      <c r="H108" s="709">
        <v>230.70764</v>
      </c>
      <c r="I108" s="706">
        <v>465.16098000000102</v>
      </c>
      <c r="J108" s="707">
        <v>18.471818691603001</v>
      </c>
      <c r="K108" s="714">
        <v>0.17355878923199999</v>
      </c>
    </row>
    <row r="109" spans="1:11" ht="14.4" customHeight="1" thickBot="1" x14ac:dyDescent="0.35">
      <c r="A109" s="723" t="s">
        <v>431</v>
      </c>
      <c r="B109" s="701">
        <v>1598.02625845184</v>
      </c>
      <c r="C109" s="701">
        <v>1582.8374100000001</v>
      </c>
      <c r="D109" s="702">
        <v>-15.188848451831999</v>
      </c>
      <c r="E109" s="703">
        <v>0.99049524476100004</v>
      </c>
      <c r="F109" s="701">
        <v>1637.4372032271101</v>
      </c>
      <c r="G109" s="702">
        <v>272.90620053785199</v>
      </c>
      <c r="H109" s="704">
        <v>133.51042000000001</v>
      </c>
      <c r="I109" s="701">
        <v>267.02084000000099</v>
      </c>
      <c r="J109" s="702">
        <v>-5.8853605378509997</v>
      </c>
      <c r="K109" s="705">
        <v>0.16307241552400001</v>
      </c>
    </row>
    <row r="110" spans="1:11" ht="14.4" customHeight="1" thickBot="1" x14ac:dyDescent="0.35">
      <c r="A110" s="723" t="s">
        <v>432</v>
      </c>
      <c r="B110" s="701">
        <v>0.60875979414299997</v>
      </c>
      <c r="C110" s="701">
        <v>20.382449999999999</v>
      </c>
      <c r="D110" s="702">
        <v>19.773690205855999</v>
      </c>
      <c r="E110" s="703">
        <v>33.481925376923002</v>
      </c>
      <c r="F110" s="701">
        <v>0</v>
      </c>
      <c r="G110" s="702">
        <v>0</v>
      </c>
      <c r="H110" s="704">
        <v>4.3559999999999999</v>
      </c>
      <c r="I110" s="701">
        <v>8.7119999999999997</v>
      </c>
      <c r="J110" s="702">
        <v>8.7119999999999997</v>
      </c>
      <c r="K110" s="712" t="s">
        <v>329</v>
      </c>
    </row>
    <row r="111" spans="1:11" ht="14.4" customHeight="1" thickBot="1" x14ac:dyDescent="0.35">
      <c r="A111" s="723" t="s">
        <v>433</v>
      </c>
      <c r="B111" s="701">
        <v>0</v>
      </c>
      <c r="C111" s="701">
        <v>3.6779999999999999</v>
      </c>
      <c r="D111" s="702">
        <v>3.6779999999999999</v>
      </c>
      <c r="E111" s="711" t="s">
        <v>345</v>
      </c>
      <c r="F111" s="701">
        <v>3.605815185795</v>
      </c>
      <c r="G111" s="702">
        <v>0.60096919763199996</v>
      </c>
      <c r="H111" s="704">
        <v>0</v>
      </c>
      <c r="I111" s="701">
        <v>0</v>
      </c>
      <c r="J111" s="702">
        <v>-0.60096919763199996</v>
      </c>
      <c r="K111" s="705">
        <v>0</v>
      </c>
    </row>
    <row r="112" spans="1:11" ht="14.4" customHeight="1" thickBot="1" x14ac:dyDescent="0.35">
      <c r="A112" s="723" t="s">
        <v>434</v>
      </c>
      <c r="B112" s="701">
        <v>1046.55906876827</v>
      </c>
      <c r="C112" s="701">
        <v>1000.2212500000001</v>
      </c>
      <c r="D112" s="702">
        <v>-46.337818768265002</v>
      </c>
      <c r="E112" s="703">
        <v>0.95572364699599999</v>
      </c>
      <c r="F112" s="701">
        <v>1039.09194943747</v>
      </c>
      <c r="G112" s="702">
        <v>173.18199157291201</v>
      </c>
      <c r="H112" s="704">
        <v>92.841220000000007</v>
      </c>
      <c r="I112" s="701">
        <v>189.42814000000001</v>
      </c>
      <c r="J112" s="702">
        <v>16.246148427087999</v>
      </c>
      <c r="K112" s="705">
        <v>0.182301614503</v>
      </c>
    </row>
    <row r="113" spans="1:11" ht="14.4" customHeight="1" thickBot="1" x14ac:dyDescent="0.35">
      <c r="A113" s="722" t="s">
        <v>435</v>
      </c>
      <c r="B113" s="706">
        <v>1243.9339280793399</v>
      </c>
      <c r="C113" s="706">
        <v>1171.2139400000001</v>
      </c>
      <c r="D113" s="707">
        <v>-72.719988079339004</v>
      </c>
      <c r="E113" s="713">
        <v>0.94154031300300001</v>
      </c>
      <c r="F113" s="706">
        <v>1170.81510827088</v>
      </c>
      <c r="G113" s="707">
        <v>195.13585137848</v>
      </c>
      <c r="H113" s="709">
        <v>63.604340000000001</v>
      </c>
      <c r="I113" s="706">
        <v>179.40279000000001</v>
      </c>
      <c r="J113" s="707">
        <v>-15.733061378479</v>
      </c>
      <c r="K113" s="714">
        <v>0.153228967351</v>
      </c>
    </row>
    <row r="114" spans="1:11" ht="14.4" customHeight="1" thickBot="1" x14ac:dyDescent="0.35">
      <c r="A114" s="723" t="s">
        <v>436</v>
      </c>
      <c r="B114" s="701">
        <v>26.143257044260999</v>
      </c>
      <c r="C114" s="701">
        <v>31.927</v>
      </c>
      <c r="D114" s="702">
        <v>5.783742955738</v>
      </c>
      <c r="E114" s="703">
        <v>1.221232685198</v>
      </c>
      <c r="F114" s="701">
        <v>29.949417907539001</v>
      </c>
      <c r="G114" s="702">
        <v>4.9915696512560004</v>
      </c>
      <c r="H114" s="704">
        <v>0</v>
      </c>
      <c r="I114" s="701">
        <v>0</v>
      </c>
      <c r="J114" s="702">
        <v>-4.9915696512560004</v>
      </c>
      <c r="K114" s="705">
        <v>0</v>
      </c>
    </row>
    <row r="115" spans="1:11" ht="14.4" customHeight="1" thickBot="1" x14ac:dyDescent="0.35">
      <c r="A115" s="723" t="s">
        <v>437</v>
      </c>
      <c r="B115" s="701">
        <v>757.65534414862896</v>
      </c>
      <c r="C115" s="701">
        <v>721.70616000000098</v>
      </c>
      <c r="D115" s="702">
        <v>-35.949184148626998</v>
      </c>
      <c r="E115" s="703">
        <v>0.95255206153200001</v>
      </c>
      <c r="F115" s="701">
        <v>749.82970609814799</v>
      </c>
      <c r="G115" s="702">
        <v>124.971617683025</v>
      </c>
      <c r="H115" s="704">
        <v>30.125340000000001</v>
      </c>
      <c r="I115" s="701">
        <v>111.26879</v>
      </c>
      <c r="J115" s="702">
        <v>-13.702827683023999</v>
      </c>
      <c r="K115" s="705">
        <v>0.14839208035500001</v>
      </c>
    </row>
    <row r="116" spans="1:11" ht="14.4" customHeight="1" thickBot="1" x14ac:dyDescent="0.35">
      <c r="A116" s="723" t="s">
        <v>438</v>
      </c>
      <c r="B116" s="701">
        <v>1.0451502481279999</v>
      </c>
      <c r="C116" s="701">
        <v>5.931</v>
      </c>
      <c r="D116" s="702">
        <v>4.8858497518709996</v>
      </c>
      <c r="E116" s="703">
        <v>5.6747821766479998</v>
      </c>
      <c r="F116" s="701">
        <v>5</v>
      </c>
      <c r="G116" s="702">
        <v>0.83333333333299997</v>
      </c>
      <c r="H116" s="704">
        <v>0</v>
      </c>
      <c r="I116" s="701">
        <v>1.1759999999999999</v>
      </c>
      <c r="J116" s="702">
        <v>0.34266666666599999</v>
      </c>
      <c r="K116" s="705">
        <v>0.23519999999999999</v>
      </c>
    </row>
    <row r="117" spans="1:11" ht="14.4" customHeight="1" thickBot="1" x14ac:dyDescent="0.35">
      <c r="A117" s="723" t="s">
        <v>439</v>
      </c>
      <c r="B117" s="701">
        <v>0</v>
      </c>
      <c r="C117" s="701">
        <v>7.39358</v>
      </c>
      <c r="D117" s="702">
        <v>7.39358</v>
      </c>
      <c r="E117" s="711" t="s">
        <v>345</v>
      </c>
      <c r="F117" s="701">
        <v>9.2196575587850003</v>
      </c>
      <c r="G117" s="702">
        <v>1.5366095931299999</v>
      </c>
      <c r="H117" s="704">
        <v>0</v>
      </c>
      <c r="I117" s="701">
        <v>0</v>
      </c>
      <c r="J117" s="702">
        <v>-1.5366095931299999</v>
      </c>
      <c r="K117" s="705">
        <v>0</v>
      </c>
    </row>
    <row r="118" spans="1:11" ht="14.4" customHeight="1" thickBot="1" x14ac:dyDescent="0.35">
      <c r="A118" s="723" t="s">
        <v>440</v>
      </c>
      <c r="B118" s="701">
        <v>459.09017663832202</v>
      </c>
      <c r="C118" s="701">
        <v>404.256200000001</v>
      </c>
      <c r="D118" s="702">
        <v>-54.833976638320998</v>
      </c>
      <c r="E118" s="703">
        <v>0.88055946428599996</v>
      </c>
      <c r="F118" s="701">
        <v>376.81632670640698</v>
      </c>
      <c r="G118" s="702">
        <v>62.802721117734002</v>
      </c>
      <c r="H118" s="704">
        <v>33.478999999999999</v>
      </c>
      <c r="I118" s="701">
        <v>66.957999999999998</v>
      </c>
      <c r="J118" s="702">
        <v>4.1552788822649998</v>
      </c>
      <c r="K118" s="705">
        <v>0.17769399905</v>
      </c>
    </row>
    <row r="119" spans="1:11" ht="14.4" customHeight="1" thickBot="1" x14ac:dyDescent="0.35">
      <c r="A119" s="722" t="s">
        <v>441</v>
      </c>
      <c r="B119" s="706">
        <v>0</v>
      </c>
      <c r="C119" s="706">
        <v>2.6429999999999998</v>
      </c>
      <c r="D119" s="707">
        <v>2.6429999999999998</v>
      </c>
      <c r="E119" s="708" t="s">
        <v>329</v>
      </c>
      <c r="F119" s="706">
        <v>1.6441383909109999</v>
      </c>
      <c r="G119" s="707">
        <v>0.274023065151</v>
      </c>
      <c r="H119" s="709">
        <v>2.6429999999999998</v>
      </c>
      <c r="I119" s="706">
        <v>2.6429999999999998</v>
      </c>
      <c r="J119" s="707">
        <v>2.3689769348479999</v>
      </c>
      <c r="K119" s="714">
        <v>1.6075289127779999</v>
      </c>
    </row>
    <row r="120" spans="1:11" ht="14.4" customHeight="1" thickBot="1" x14ac:dyDescent="0.35">
      <c r="A120" s="723" t="s">
        <v>442</v>
      </c>
      <c r="B120" s="701">
        <v>0</v>
      </c>
      <c r="C120" s="701">
        <v>2.6429999999999998</v>
      </c>
      <c r="D120" s="702">
        <v>2.6429999999999998</v>
      </c>
      <c r="E120" s="711" t="s">
        <v>345</v>
      </c>
      <c r="F120" s="701">
        <v>1.6441383909109999</v>
      </c>
      <c r="G120" s="702">
        <v>0.274023065151</v>
      </c>
      <c r="H120" s="704">
        <v>2.6429999999999998</v>
      </c>
      <c r="I120" s="701">
        <v>2.6429999999999998</v>
      </c>
      <c r="J120" s="702">
        <v>2.3689769348479999</v>
      </c>
      <c r="K120" s="705">
        <v>1.6075289127779999</v>
      </c>
    </row>
    <row r="121" spans="1:11" ht="14.4" customHeight="1" thickBot="1" x14ac:dyDescent="0.35">
      <c r="A121" s="720" t="s">
        <v>48</v>
      </c>
      <c r="B121" s="701">
        <v>86984.247786130494</v>
      </c>
      <c r="C121" s="701">
        <v>93677.165330000207</v>
      </c>
      <c r="D121" s="702">
        <v>6692.9175438696802</v>
      </c>
      <c r="E121" s="703">
        <v>1.076944018189</v>
      </c>
      <c r="F121" s="701">
        <v>98807.059818908107</v>
      </c>
      <c r="G121" s="702">
        <v>16467.8433031514</v>
      </c>
      <c r="H121" s="704">
        <v>8015.5567000000101</v>
      </c>
      <c r="I121" s="701">
        <v>15890.678669999999</v>
      </c>
      <c r="J121" s="702">
        <v>-577.16463315132205</v>
      </c>
      <c r="K121" s="705">
        <v>0.16082533676300001</v>
      </c>
    </row>
    <row r="122" spans="1:11" ht="14.4" customHeight="1" thickBot="1" x14ac:dyDescent="0.35">
      <c r="A122" s="726" t="s">
        <v>443</v>
      </c>
      <c r="B122" s="706">
        <v>64028.127786130499</v>
      </c>
      <c r="C122" s="706">
        <v>69502.445880000101</v>
      </c>
      <c r="D122" s="707">
        <v>5474.3180938696296</v>
      </c>
      <c r="E122" s="713">
        <v>1.0854986438480001</v>
      </c>
      <c r="F122" s="706">
        <v>71954.100000000006</v>
      </c>
      <c r="G122" s="707">
        <v>11992.35</v>
      </c>
      <c r="H122" s="709">
        <v>5900.2540000000099</v>
      </c>
      <c r="I122" s="706">
        <v>11693.008</v>
      </c>
      <c r="J122" s="707">
        <v>-299.34199999997298</v>
      </c>
      <c r="K122" s="714">
        <v>0.16250648677400001</v>
      </c>
    </row>
    <row r="123" spans="1:11" ht="14.4" customHeight="1" thickBot="1" x14ac:dyDescent="0.35">
      <c r="A123" s="722" t="s">
        <v>444</v>
      </c>
      <c r="B123" s="706">
        <v>63766.999999999804</v>
      </c>
      <c r="C123" s="706">
        <v>69256.796000000104</v>
      </c>
      <c r="D123" s="707">
        <v>5489.7960000003204</v>
      </c>
      <c r="E123" s="713">
        <v>1.086091489328</v>
      </c>
      <c r="F123" s="706">
        <v>71771.12</v>
      </c>
      <c r="G123" s="707">
        <v>11961.8533333333</v>
      </c>
      <c r="H123" s="709">
        <v>5871.5590000000102</v>
      </c>
      <c r="I123" s="706">
        <v>11644.6</v>
      </c>
      <c r="J123" s="707">
        <v>-317.25333333330701</v>
      </c>
      <c r="K123" s="714">
        <v>0.16224631857399999</v>
      </c>
    </row>
    <row r="124" spans="1:11" ht="14.4" customHeight="1" thickBot="1" x14ac:dyDescent="0.35">
      <c r="A124" s="723" t="s">
        <v>445</v>
      </c>
      <c r="B124" s="701">
        <v>63766.999999999804</v>
      </c>
      <c r="C124" s="701">
        <v>69256.796000000104</v>
      </c>
      <c r="D124" s="702">
        <v>5489.7960000003204</v>
      </c>
      <c r="E124" s="703">
        <v>1.086091489328</v>
      </c>
      <c r="F124" s="701">
        <v>71771.12</v>
      </c>
      <c r="G124" s="702">
        <v>11961.8533333333</v>
      </c>
      <c r="H124" s="704">
        <v>5871.5590000000102</v>
      </c>
      <c r="I124" s="701">
        <v>11644.6</v>
      </c>
      <c r="J124" s="702">
        <v>-317.25333333330701</v>
      </c>
      <c r="K124" s="705">
        <v>0.16224631857399999</v>
      </c>
    </row>
    <row r="125" spans="1:11" ht="14.4" customHeight="1" thickBot="1" x14ac:dyDescent="0.35">
      <c r="A125" s="722" t="s">
        <v>446</v>
      </c>
      <c r="B125" s="706">
        <v>0</v>
      </c>
      <c r="C125" s="706">
        <v>-3.9701200000000001</v>
      </c>
      <c r="D125" s="707">
        <v>-3.9701200000000001</v>
      </c>
      <c r="E125" s="708" t="s">
        <v>345</v>
      </c>
      <c r="F125" s="706">
        <v>0</v>
      </c>
      <c r="G125" s="707">
        <v>0</v>
      </c>
      <c r="H125" s="709">
        <v>0</v>
      </c>
      <c r="I125" s="706">
        <v>0</v>
      </c>
      <c r="J125" s="707">
        <v>0</v>
      </c>
      <c r="K125" s="710" t="s">
        <v>329</v>
      </c>
    </row>
    <row r="126" spans="1:11" ht="14.4" customHeight="1" thickBot="1" x14ac:dyDescent="0.35">
      <c r="A126" s="723" t="s">
        <v>447</v>
      </c>
      <c r="B126" s="701">
        <v>0</v>
      </c>
      <c r="C126" s="701">
        <v>-3.9701200000000001</v>
      </c>
      <c r="D126" s="702">
        <v>-3.9701200000000001</v>
      </c>
      <c r="E126" s="711" t="s">
        <v>345</v>
      </c>
      <c r="F126" s="701">
        <v>0</v>
      </c>
      <c r="G126" s="702">
        <v>0</v>
      </c>
      <c r="H126" s="704">
        <v>0</v>
      </c>
      <c r="I126" s="701">
        <v>0</v>
      </c>
      <c r="J126" s="702">
        <v>0</v>
      </c>
      <c r="K126" s="712" t="s">
        <v>329</v>
      </c>
    </row>
    <row r="127" spans="1:11" ht="14.4" customHeight="1" thickBot="1" x14ac:dyDescent="0.35">
      <c r="A127" s="722" t="s">
        <v>448</v>
      </c>
      <c r="B127" s="706">
        <v>0</v>
      </c>
      <c r="C127" s="706">
        <v>-8.3266726846886701E-16</v>
      </c>
      <c r="D127" s="707">
        <v>-8.3266726846886701E-16</v>
      </c>
      <c r="E127" s="713">
        <v>-1.68533731393342E+308</v>
      </c>
      <c r="F127" s="706">
        <v>0</v>
      </c>
      <c r="G127" s="707">
        <v>0</v>
      </c>
      <c r="H127" s="709">
        <v>0.129</v>
      </c>
      <c r="I127" s="706">
        <v>0.129</v>
      </c>
      <c r="J127" s="707">
        <v>0.129</v>
      </c>
      <c r="K127" s="710" t="s">
        <v>329</v>
      </c>
    </row>
    <row r="128" spans="1:11" ht="14.4" customHeight="1" thickBot="1" x14ac:dyDescent="0.35">
      <c r="A128" s="723" t="s">
        <v>449</v>
      </c>
      <c r="B128" s="701">
        <v>0</v>
      </c>
      <c r="C128" s="701">
        <v>-8.3266726846886701E-16</v>
      </c>
      <c r="D128" s="702">
        <v>-8.3266726846886701E-16</v>
      </c>
      <c r="E128" s="703">
        <v>-1.68533731393342E+308</v>
      </c>
      <c r="F128" s="701">
        <v>0</v>
      </c>
      <c r="G128" s="702">
        <v>0</v>
      </c>
      <c r="H128" s="704">
        <v>0.129</v>
      </c>
      <c r="I128" s="701">
        <v>0.129</v>
      </c>
      <c r="J128" s="702">
        <v>0.129</v>
      </c>
      <c r="K128" s="712" t="s">
        <v>329</v>
      </c>
    </row>
    <row r="129" spans="1:11" ht="14.4" customHeight="1" thickBot="1" x14ac:dyDescent="0.35">
      <c r="A129" s="722" t="s">
        <v>450</v>
      </c>
      <c r="B129" s="706">
        <v>109.15678613068</v>
      </c>
      <c r="C129" s="706">
        <v>105.6</v>
      </c>
      <c r="D129" s="707">
        <v>-3.5567861306789998</v>
      </c>
      <c r="E129" s="713">
        <v>0.96741580384699999</v>
      </c>
      <c r="F129" s="706">
        <v>105.6</v>
      </c>
      <c r="G129" s="707">
        <v>17.600000000000001</v>
      </c>
      <c r="H129" s="709">
        <v>0</v>
      </c>
      <c r="I129" s="706">
        <v>0</v>
      </c>
      <c r="J129" s="707">
        <v>-17.600000000000001</v>
      </c>
      <c r="K129" s="714">
        <v>0</v>
      </c>
    </row>
    <row r="130" spans="1:11" ht="14.4" customHeight="1" thickBot="1" x14ac:dyDescent="0.35">
      <c r="A130" s="723" t="s">
        <v>451</v>
      </c>
      <c r="B130" s="701">
        <v>109.15678613068</v>
      </c>
      <c r="C130" s="701">
        <v>105.6</v>
      </c>
      <c r="D130" s="702">
        <v>-3.5567861306789998</v>
      </c>
      <c r="E130" s="703">
        <v>0.96741580384699999</v>
      </c>
      <c r="F130" s="701">
        <v>105.6</v>
      </c>
      <c r="G130" s="702">
        <v>17.600000000000001</v>
      </c>
      <c r="H130" s="704">
        <v>0</v>
      </c>
      <c r="I130" s="701">
        <v>0</v>
      </c>
      <c r="J130" s="702">
        <v>-17.600000000000001</v>
      </c>
      <c r="K130" s="705">
        <v>0</v>
      </c>
    </row>
    <row r="131" spans="1:11" ht="14.4" customHeight="1" thickBot="1" x14ac:dyDescent="0.35">
      <c r="A131" s="722" t="s">
        <v>452</v>
      </c>
      <c r="B131" s="706">
        <v>151.971</v>
      </c>
      <c r="C131" s="706">
        <v>110.77</v>
      </c>
      <c r="D131" s="707">
        <v>-41.200999999998999</v>
      </c>
      <c r="E131" s="713">
        <v>0.72888906436000001</v>
      </c>
      <c r="F131" s="706">
        <v>77.379999999999001</v>
      </c>
      <c r="G131" s="707">
        <v>12.896666666666</v>
      </c>
      <c r="H131" s="709">
        <v>25.565999999999999</v>
      </c>
      <c r="I131" s="706">
        <v>33.779000000000003</v>
      </c>
      <c r="J131" s="707">
        <v>20.882333333333001</v>
      </c>
      <c r="K131" s="714">
        <v>0.43653398810999999</v>
      </c>
    </row>
    <row r="132" spans="1:11" ht="14.4" customHeight="1" thickBot="1" x14ac:dyDescent="0.35">
      <c r="A132" s="723" t="s">
        <v>453</v>
      </c>
      <c r="B132" s="701">
        <v>151.971</v>
      </c>
      <c r="C132" s="701">
        <v>110.77</v>
      </c>
      <c r="D132" s="702">
        <v>-41.200999999998999</v>
      </c>
      <c r="E132" s="703">
        <v>0.72888906436000001</v>
      </c>
      <c r="F132" s="701">
        <v>77.379999999999001</v>
      </c>
      <c r="G132" s="702">
        <v>12.896666666666</v>
      </c>
      <c r="H132" s="704">
        <v>25.565999999999999</v>
      </c>
      <c r="I132" s="701">
        <v>33.779000000000003</v>
      </c>
      <c r="J132" s="702">
        <v>20.882333333333001</v>
      </c>
      <c r="K132" s="705">
        <v>0.43653398810999999</v>
      </c>
    </row>
    <row r="133" spans="1:11" ht="14.4" customHeight="1" thickBot="1" x14ac:dyDescent="0.35">
      <c r="A133" s="725" t="s">
        <v>454</v>
      </c>
      <c r="B133" s="701">
        <v>0</v>
      </c>
      <c r="C133" s="701">
        <v>33.25</v>
      </c>
      <c r="D133" s="702">
        <v>33.25</v>
      </c>
      <c r="E133" s="711" t="s">
        <v>329</v>
      </c>
      <c r="F133" s="701">
        <v>0</v>
      </c>
      <c r="G133" s="702">
        <v>0</v>
      </c>
      <c r="H133" s="704">
        <v>3</v>
      </c>
      <c r="I133" s="701">
        <v>14.5</v>
      </c>
      <c r="J133" s="702">
        <v>14.5</v>
      </c>
      <c r="K133" s="712" t="s">
        <v>329</v>
      </c>
    </row>
    <row r="134" spans="1:11" ht="14.4" customHeight="1" thickBot="1" x14ac:dyDescent="0.35">
      <c r="A134" s="723" t="s">
        <v>455</v>
      </c>
      <c r="B134" s="701">
        <v>0</v>
      </c>
      <c r="C134" s="701">
        <v>33.25</v>
      </c>
      <c r="D134" s="702">
        <v>33.25</v>
      </c>
      <c r="E134" s="711" t="s">
        <v>329</v>
      </c>
      <c r="F134" s="701">
        <v>0</v>
      </c>
      <c r="G134" s="702">
        <v>0</v>
      </c>
      <c r="H134" s="704">
        <v>3</v>
      </c>
      <c r="I134" s="701">
        <v>14.5</v>
      </c>
      <c r="J134" s="702">
        <v>14.5</v>
      </c>
      <c r="K134" s="712" t="s">
        <v>329</v>
      </c>
    </row>
    <row r="135" spans="1:11" ht="14.4" customHeight="1" thickBot="1" x14ac:dyDescent="0.35">
      <c r="A135" s="721" t="s">
        <v>456</v>
      </c>
      <c r="B135" s="701">
        <v>21680.78</v>
      </c>
      <c r="C135" s="701">
        <v>22787.412329999999</v>
      </c>
      <c r="D135" s="702">
        <v>1106.6323300000499</v>
      </c>
      <c r="E135" s="703">
        <v>1.051042090275</v>
      </c>
      <c r="F135" s="701">
        <v>25331.98</v>
      </c>
      <c r="G135" s="702">
        <v>4221.9966666666596</v>
      </c>
      <c r="H135" s="704">
        <v>1997.3517099999999</v>
      </c>
      <c r="I135" s="701">
        <v>3964.0869600000101</v>
      </c>
      <c r="J135" s="702">
        <v>-257.90970666665498</v>
      </c>
      <c r="K135" s="705">
        <v>0.15648547645999999</v>
      </c>
    </row>
    <row r="136" spans="1:11" ht="14.4" customHeight="1" thickBot="1" x14ac:dyDescent="0.35">
      <c r="A136" s="722" t="s">
        <v>457</v>
      </c>
      <c r="B136" s="706">
        <v>5739.0300000000097</v>
      </c>
      <c r="C136" s="706">
        <v>6245.6023300000097</v>
      </c>
      <c r="D136" s="707">
        <v>506.572329999999</v>
      </c>
      <c r="E136" s="713">
        <v>1.088267935522</v>
      </c>
      <c r="F136" s="706">
        <v>6918.1099999999897</v>
      </c>
      <c r="G136" s="707">
        <v>1153.01833333333</v>
      </c>
      <c r="H136" s="709">
        <v>528.711960000001</v>
      </c>
      <c r="I136" s="706">
        <v>1049.31196</v>
      </c>
      <c r="J136" s="707">
        <v>-103.70637333333001</v>
      </c>
      <c r="K136" s="714">
        <v>0.15167610228799999</v>
      </c>
    </row>
    <row r="137" spans="1:11" ht="14.4" customHeight="1" thickBot="1" x14ac:dyDescent="0.35">
      <c r="A137" s="723" t="s">
        <v>458</v>
      </c>
      <c r="B137" s="701">
        <v>5739.0300000000097</v>
      </c>
      <c r="C137" s="701">
        <v>6245.6023300000097</v>
      </c>
      <c r="D137" s="702">
        <v>506.572329999999</v>
      </c>
      <c r="E137" s="703">
        <v>1.088267935522</v>
      </c>
      <c r="F137" s="701">
        <v>6918.1099999999897</v>
      </c>
      <c r="G137" s="702">
        <v>1153.01833333333</v>
      </c>
      <c r="H137" s="704">
        <v>528.711960000001</v>
      </c>
      <c r="I137" s="701">
        <v>1049.31196</v>
      </c>
      <c r="J137" s="702">
        <v>-103.70637333333001</v>
      </c>
      <c r="K137" s="705">
        <v>0.15167610228799999</v>
      </c>
    </row>
    <row r="138" spans="1:11" ht="14.4" customHeight="1" thickBot="1" x14ac:dyDescent="0.35">
      <c r="A138" s="722" t="s">
        <v>459</v>
      </c>
      <c r="B138" s="706">
        <v>15941.75</v>
      </c>
      <c r="C138" s="706">
        <v>16543.159879999999</v>
      </c>
      <c r="D138" s="707">
        <v>601.409880000047</v>
      </c>
      <c r="E138" s="713">
        <v>1.0377254617589999</v>
      </c>
      <c r="F138" s="706">
        <v>18413.87</v>
      </c>
      <c r="G138" s="707">
        <v>3068.9783333333298</v>
      </c>
      <c r="H138" s="709">
        <v>1468.63975</v>
      </c>
      <c r="I138" s="706">
        <v>2914.7750000000101</v>
      </c>
      <c r="J138" s="707">
        <v>-154.20333333332499</v>
      </c>
      <c r="K138" s="714">
        <v>0.15829236330999999</v>
      </c>
    </row>
    <row r="139" spans="1:11" ht="14.4" customHeight="1" thickBot="1" x14ac:dyDescent="0.35">
      <c r="A139" s="723" t="s">
        <v>460</v>
      </c>
      <c r="B139" s="701">
        <v>15941.75</v>
      </c>
      <c r="C139" s="701">
        <v>16543.159879999999</v>
      </c>
      <c r="D139" s="702">
        <v>601.409880000047</v>
      </c>
      <c r="E139" s="703">
        <v>1.0377254617589999</v>
      </c>
      <c r="F139" s="701">
        <v>18413.87</v>
      </c>
      <c r="G139" s="702">
        <v>3068.9783333333298</v>
      </c>
      <c r="H139" s="704">
        <v>1468.63975</v>
      </c>
      <c r="I139" s="701">
        <v>2914.7750000000101</v>
      </c>
      <c r="J139" s="702">
        <v>-154.20333333332499</v>
      </c>
      <c r="K139" s="705">
        <v>0.15829236330999999</v>
      </c>
    </row>
    <row r="140" spans="1:11" ht="14.4" customHeight="1" thickBot="1" x14ac:dyDescent="0.35">
      <c r="A140" s="722" t="s">
        <v>461</v>
      </c>
      <c r="B140" s="706">
        <v>0</v>
      </c>
      <c r="C140" s="706">
        <v>-0.35727999999999999</v>
      </c>
      <c r="D140" s="707">
        <v>-0.35727999999999999</v>
      </c>
      <c r="E140" s="708" t="s">
        <v>345</v>
      </c>
      <c r="F140" s="706">
        <v>0</v>
      </c>
      <c r="G140" s="707">
        <v>0</v>
      </c>
      <c r="H140" s="709">
        <v>0</v>
      </c>
      <c r="I140" s="706">
        <v>0</v>
      </c>
      <c r="J140" s="707">
        <v>0</v>
      </c>
      <c r="K140" s="710" t="s">
        <v>329</v>
      </c>
    </row>
    <row r="141" spans="1:11" ht="14.4" customHeight="1" thickBot="1" x14ac:dyDescent="0.35">
      <c r="A141" s="723" t="s">
        <v>462</v>
      </c>
      <c r="B141" s="701">
        <v>0</v>
      </c>
      <c r="C141" s="701">
        <v>-0.35727999999999999</v>
      </c>
      <c r="D141" s="702">
        <v>-0.35727999999999999</v>
      </c>
      <c r="E141" s="711" t="s">
        <v>345</v>
      </c>
      <c r="F141" s="701">
        <v>0</v>
      </c>
      <c r="G141" s="702">
        <v>0</v>
      </c>
      <c r="H141" s="704">
        <v>0</v>
      </c>
      <c r="I141" s="701">
        <v>0</v>
      </c>
      <c r="J141" s="702">
        <v>0</v>
      </c>
      <c r="K141" s="712" t="s">
        <v>329</v>
      </c>
    </row>
    <row r="142" spans="1:11" ht="14.4" customHeight="1" thickBot="1" x14ac:dyDescent="0.35">
      <c r="A142" s="722" t="s">
        <v>463</v>
      </c>
      <c r="B142" s="706">
        <v>0</v>
      </c>
      <c r="C142" s="706">
        <v>-0.99260000000000004</v>
      </c>
      <c r="D142" s="707">
        <v>-0.99260000000000004</v>
      </c>
      <c r="E142" s="708" t="s">
        <v>345</v>
      </c>
      <c r="F142" s="706">
        <v>0</v>
      </c>
      <c r="G142" s="707">
        <v>0</v>
      </c>
      <c r="H142" s="709">
        <v>0</v>
      </c>
      <c r="I142" s="706">
        <v>0</v>
      </c>
      <c r="J142" s="707">
        <v>0</v>
      </c>
      <c r="K142" s="710" t="s">
        <v>329</v>
      </c>
    </row>
    <row r="143" spans="1:11" ht="14.4" customHeight="1" thickBot="1" x14ac:dyDescent="0.35">
      <c r="A143" s="723" t="s">
        <v>464</v>
      </c>
      <c r="B143" s="701">
        <v>0</v>
      </c>
      <c r="C143" s="701">
        <v>-0.99260000000000004</v>
      </c>
      <c r="D143" s="702">
        <v>-0.99260000000000004</v>
      </c>
      <c r="E143" s="711" t="s">
        <v>345</v>
      </c>
      <c r="F143" s="701">
        <v>0</v>
      </c>
      <c r="G143" s="702">
        <v>0</v>
      </c>
      <c r="H143" s="704">
        <v>0</v>
      </c>
      <c r="I143" s="701">
        <v>0</v>
      </c>
      <c r="J143" s="702">
        <v>0</v>
      </c>
      <c r="K143" s="712" t="s">
        <v>329</v>
      </c>
    </row>
    <row r="144" spans="1:11" ht="14.4" customHeight="1" thickBot="1" x14ac:dyDescent="0.35">
      <c r="A144" s="721" t="s">
        <v>465</v>
      </c>
      <c r="B144" s="701">
        <v>1275.3399999999999</v>
      </c>
      <c r="C144" s="701">
        <v>1387.3071199999999</v>
      </c>
      <c r="D144" s="702">
        <v>111.967119999998</v>
      </c>
      <c r="E144" s="703">
        <v>1.087793937302</v>
      </c>
      <c r="F144" s="701">
        <v>1520.97981890817</v>
      </c>
      <c r="G144" s="702">
        <v>253.49663648469499</v>
      </c>
      <c r="H144" s="704">
        <v>117.95099</v>
      </c>
      <c r="I144" s="701">
        <v>233.58371000000099</v>
      </c>
      <c r="J144" s="702">
        <v>-19.912926484694001</v>
      </c>
      <c r="K144" s="705">
        <v>0.153574496581</v>
      </c>
    </row>
    <row r="145" spans="1:11" ht="14.4" customHeight="1" thickBot="1" x14ac:dyDescent="0.35">
      <c r="A145" s="722" t="s">
        <v>466</v>
      </c>
      <c r="B145" s="706">
        <v>1275.3399999999999</v>
      </c>
      <c r="C145" s="706">
        <v>1387.3071199999999</v>
      </c>
      <c r="D145" s="707">
        <v>111.967119999998</v>
      </c>
      <c r="E145" s="713">
        <v>1.087793937302</v>
      </c>
      <c r="F145" s="706">
        <v>1520.97981890817</v>
      </c>
      <c r="G145" s="707">
        <v>253.49663648469499</v>
      </c>
      <c r="H145" s="709">
        <v>117.95099</v>
      </c>
      <c r="I145" s="706">
        <v>233.58371000000099</v>
      </c>
      <c r="J145" s="707">
        <v>-19.912926484694001</v>
      </c>
      <c r="K145" s="714">
        <v>0.153574496581</v>
      </c>
    </row>
    <row r="146" spans="1:11" ht="14.4" customHeight="1" thickBot="1" x14ac:dyDescent="0.35">
      <c r="A146" s="723" t="s">
        <v>467</v>
      </c>
      <c r="B146" s="701">
        <v>1275.3399999999999</v>
      </c>
      <c r="C146" s="701">
        <v>1387.3071199999999</v>
      </c>
      <c r="D146" s="702">
        <v>111.967119999998</v>
      </c>
      <c r="E146" s="703">
        <v>1.087793937302</v>
      </c>
      <c r="F146" s="701">
        <v>1520.97981890817</v>
      </c>
      <c r="G146" s="702">
        <v>253.49663648469499</v>
      </c>
      <c r="H146" s="704">
        <v>117.95099</v>
      </c>
      <c r="I146" s="701">
        <v>233.58371000000099</v>
      </c>
      <c r="J146" s="702">
        <v>-19.912926484694001</v>
      </c>
      <c r="K146" s="705">
        <v>0.153574496581</v>
      </c>
    </row>
    <row r="147" spans="1:11" ht="14.4" customHeight="1" thickBot="1" x14ac:dyDescent="0.35">
      <c r="A147" s="720" t="s">
        <v>468</v>
      </c>
      <c r="B147" s="701">
        <v>32.044649479946003</v>
      </c>
      <c r="C147" s="701">
        <v>90.232370000000003</v>
      </c>
      <c r="D147" s="702">
        <v>58.187720520054</v>
      </c>
      <c r="E147" s="703">
        <v>2.8158326417790001</v>
      </c>
      <c r="F147" s="701">
        <v>14.701892537861999</v>
      </c>
      <c r="G147" s="702">
        <v>2.4503154229769999</v>
      </c>
      <c r="H147" s="704">
        <v>24.628</v>
      </c>
      <c r="I147" s="701">
        <v>30.607900000000001</v>
      </c>
      <c r="J147" s="702">
        <v>28.157584577023002</v>
      </c>
      <c r="K147" s="705">
        <v>2.0819020354809998</v>
      </c>
    </row>
    <row r="148" spans="1:11" ht="14.4" customHeight="1" thickBot="1" x14ac:dyDescent="0.35">
      <c r="A148" s="721" t="s">
        <v>469</v>
      </c>
      <c r="B148" s="701">
        <v>32.044649479946003</v>
      </c>
      <c r="C148" s="701">
        <v>90.232370000000003</v>
      </c>
      <c r="D148" s="702">
        <v>58.187720520054</v>
      </c>
      <c r="E148" s="703">
        <v>2.8158326417790001</v>
      </c>
      <c r="F148" s="701">
        <v>14.701892537861999</v>
      </c>
      <c r="G148" s="702">
        <v>2.4503154229769999</v>
      </c>
      <c r="H148" s="704">
        <v>24.628</v>
      </c>
      <c r="I148" s="701">
        <v>30.607900000000001</v>
      </c>
      <c r="J148" s="702">
        <v>28.157584577023002</v>
      </c>
      <c r="K148" s="705">
        <v>2.0819020354809998</v>
      </c>
    </row>
    <row r="149" spans="1:11" ht="14.4" customHeight="1" thickBot="1" x14ac:dyDescent="0.35">
      <c r="A149" s="722" t="s">
        <v>470</v>
      </c>
      <c r="B149" s="706">
        <v>12.207057510517</v>
      </c>
      <c r="C149" s="706">
        <v>27.80237</v>
      </c>
      <c r="D149" s="707">
        <v>15.595312489483</v>
      </c>
      <c r="E149" s="713">
        <v>2.277565250761</v>
      </c>
      <c r="F149" s="706">
        <v>14.701892537861999</v>
      </c>
      <c r="G149" s="707">
        <v>2.4503154229769999</v>
      </c>
      <c r="H149" s="709">
        <v>21.527999999999999</v>
      </c>
      <c r="I149" s="706">
        <v>25.5989</v>
      </c>
      <c r="J149" s="707">
        <v>23.148584577022</v>
      </c>
      <c r="K149" s="714">
        <v>1.741197599837</v>
      </c>
    </row>
    <row r="150" spans="1:11" ht="14.4" customHeight="1" thickBot="1" x14ac:dyDescent="0.35">
      <c r="A150" s="723" t="s">
        <v>471</v>
      </c>
      <c r="B150" s="701">
        <v>0</v>
      </c>
      <c r="C150" s="701">
        <v>3.82477</v>
      </c>
      <c r="D150" s="702">
        <v>3.82477</v>
      </c>
      <c r="E150" s="711" t="s">
        <v>329</v>
      </c>
      <c r="F150" s="701">
        <v>14.701892537861999</v>
      </c>
      <c r="G150" s="702">
        <v>2.4503154229769999</v>
      </c>
      <c r="H150" s="704">
        <v>0</v>
      </c>
      <c r="I150" s="701">
        <v>4.0709</v>
      </c>
      <c r="J150" s="702">
        <v>1.620584577022</v>
      </c>
      <c r="K150" s="705">
        <v>0.27689632402800002</v>
      </c>
    </row>
    <row r="151" spans="1:11" ht="14.4" customHeight="1" thickBot="1" x14ac:dyDescent="0.35">
      <c r="A151" s="723" t="s">
        <v>472</v>
      </c>
      <c r="B151" s="701">
        <v>0</v>
      </c>
      <c r="C151" s="701">
        <v>-0.63800000000000001</v>
      </c>
      <c r="D151" s="702">
        <v>-0.63800000000000001</v>
      </c>
      <c r="E151" s="711" t="s">
        <v>345</v>
      </c>
      <c r="F151" s="701">
        <v>0</v>
      </c>
      <c r="G151" s="702">
        <v>0</v>
      </c>
      <c r="H151" s="704">
        <v>0</v>
      </c>
      <c r="I151" s="701">
        <v>0</v>
      </c>
      <c r="J151" s="702">
        <v>0</v>
      </c>
      <c r="K151" s="712" t="s">
        <v>329</v>
      </c>
    </row>
    <row r="152" spans="1:11" ht="14.4" customHeight="1" thickBot="1" x14ac:dyDescent="0.35">
      <c r="A152" s="723" t="s">
        <v>473</v>
      </c>
      <c r="B152" s="701">
        <v>0</v>
      </c>
      <c r="C152" s="701">
        <v>1.2</v>
      </c>
      <c r="D152" s="702">
        <v>1.2</v>
      </c>
      <c r="E152" s="711" t="s">
        <v>329</v>
      </c>
      <c r="F152" s="701">
        <v>0</v>
      </c>
      <c r="G152" s="702">
        <v>0</v>
      </c>
      <c r="H152" s="704">
        <v>13.6</v>
      </c>
      <c r="I152" s="701">
        <v>13.6</v>
      </c>
      <c r="J152" s="702">
        <v>13.6</v>
      </c>
      <c r="K152" s="712" t="s">
        <v>329</v>
      </c>
    </row>
    <row r="153" spans="1:11" ht="14.4" customHeight="1" thickBot="1" x14ac:dyDescent="0.35">
      <c r="A153" s="723" t="s">
        <v>474</v>
      </c>
      <c r="B153" s="701">
        <v>0</v>
      </c>
      <c r="C153" s="701">
        <v>16.864999999999998</v>
      </c>
      <c r="D153" s="702">
        <v>16.864999999999998</v>
      </c>
      <c r="E153" s="711" t="s">
        <v>329</v>
      </c>
      <c r="F153" s="701">
        <v>0</v>
      </c>
      <c r="G153" s="702">
        <v>0</v>
      </c>
      <c r="H153" s="704">
        <v>7.9279999999999999</v>
      </c>
      <c r="I153" s="701">
        <v>7.9279999999999999</v>
      </c>
      <c r="J153" s="702">
        <v>7.9279999999999999</v>
      </c>
      <c r="K153" s="712" t="s">
        <v>329</v>
      </c>
    </row>
    <row r="154" spans="1:11" ht="14.4" customHeight="1" thickBot="1" x14ac:dyDescent="0.35">
      <c r="A154" s="723" t="s">
        <v>475</v>
      </c>
      <c r="B154" s="701">
        <v>0</v>
      </c>
      <c r="C154" s="701">
        <v>0.22</v>
      </c>
      <c r="D154" s="702">
        <v>0.22</v>
      </c>
      <c r="E154" s="711" t="s">
        <v>345</v>
      </c>
      <c r="F154" s="701">
        <v>0</v>
      </c>
      <c r="G154" s="702">
        <v>0</v>
      </c>
      <c r="H154" s="704">
        <v>0</v>
      </c>
      <c r="I154" s="701">
        <v>0</v>
      </c>
      <c r="J154" s="702">
        <v>0</v>
      </c>
      <c r="K154" s="712" t="s">
        <v>329</v>
      </c>
    </row>
    <row r="155" spans="1:11" ht="14.4" customHeight="1" thickBot="1" x14ac:dyDescent="0.35">
      <c r="A155" s="723" t="s">
        <v>476</v>
      </c>
      <c r="B155" s="701">
        <v>12.207057510517</v>
      </c>
      <c r="C155" s="701">
        <v>6.3305999999999996</v>
      </c>
      <c r="D155" s="702">
        <v>-5.8764575105160004</v>
      </c>
      <c r="E155" s="703">
        <v>0.51860163635199996</v>
      </c>
      <c r="F155" s="701">
        <v>0</v>
      </c>
      <c r="G155" s="702">
        <v>0</v>
      </c>
      <c r="H155" s="704">
        <v>0</v>
      </c>
      <c r="I155" s="701">
        <v>0</v>
      </c>
      <c r="J155" s="702">
        <v>0</v>
      </c>
      <c r="K155" s="712" t="s">
        <v>329</v>
      </c>
    </row>
    <row r="156" spans="1:11" ht="14.4" customHeight="1" thickBot="1" x14ac:dyDescent="0.35">
      <c r="A156" s="725" t="s">
        <v>477</v>
      </c>
      <c r="B156" s="701">
        <v>19.837591969428999</v>
      </c>
      <c r="C156" s="701">
        <v>26.54</v>
      </c>
      <c r="D156" s="702">
        <v>6.7024080305710001</v>
      </c>
      <c r="E156" s="703">
        <v>1.337863992812</v>
      </c>
      <c r="F156" s="701">
        <v>0</v>
      </c>
      <c r="G156" s="702">
        <v>0</v>
      </c>
      <c r="H156" s="704">
        <v>1.2</v>
      </c>
      <c r="I156" s="701">
        <v>2.5089999999999999</v>
      </c>
      <c r="J156" s="702">
        <v>2.5089999999999999</v>
      </c>
      <c r="K156" s="712" t="s">
        <v>329</v>
      </c>
    </row>
    <row r="157" spans="1:11" ht="14.4" customHeight="1" thickBot="1" x14ac:dyDescent="0.35">
      <c r="A157" s="723" t="s">
        <v>478</v>
      </c>
      <c r="B157" s="701">
        <v>19.837591969428999</v>
      </c>
      <c r="C157" s="701">
        <v>26.54</v>
      </c>
      <c r="D157" s="702">
        <v>6.7024080305710001</v>
      </c>
      <c r="E157" s="703">
        <v>1.337863992812</v>
      </c>
      <c r="F157" s="701">
        <v>0</v>
      </c>
      <c r="G157" s="702">
        <v>0</v>
      </c>
      <c r="H157" s="704">
        <v>1.2</v>
      </c>
      <c r="I157" s="701">
        <v>2.5089999999999999</v>
      </c>
      <c r="J157" s="702">
        <v>2.5089999999999999</v>
      </c>
      <c r="K157" s="712" t="s">
        <v>329</v>
      </c>
    </row>
    <row r="158" spans="1:11" ht="14.4" customHeight="1" thickBot="1" x14ac:dyDescent="0.35">
      <c r="A158" s="725" t="s">
        <v>479</v>
      </c>
      <c r="B158" s="701">
        <v>0</v>
      </c>
      <c r="C158" s="701">
        <v>35.89</v>
      </c>
      <c r="D158" s="702">
        <v>35.89</v>
      </c>
      <c r="E158" s="711" t="s">
        <v>329</v>
      </c>
      <c r="F158" s="701">
        <v>0</v>
      </c>
      <c r="G158" s="702">
        <v>0</v>
      </c>
      <c r="H158" s="704">
        <v>1.9</v>
      </c>
      <c r="I158" s="701">
        <v>2.5</v>
      </c>
      <c r="J158" s="702">
        <v>2.5</v>
      </c>
      <c r="K158" s="712" t="s">
        <v>329</v>
      </c>
    </row>
    <row r="159" spans="1:11" ht="14.4" customHeight="1" thickBot="1" x14ac:dyDescent="0.35">
      <c r="A159" s="723" t="s">
        <v>480</v>
      </c>
      <c r="B159" s="701">
        <v>0</v>
      </c>
      <c r="C159" s="701">
        <v>35.89</v>
      </c>
      <c r="D159" s="702">
        <v>35.89</v>
      </c>
      <c r="E159" s="711" t="s">
        <v>329</v>
      </c>
      <c r="F159" s="701">
        <v>0</v>
      </c>
      <c r="G159" s="702">
        <v>0</v>
      </c>
      <c r="H159" s="704">
        <v>1.9</v>
      </c>
      <c r="I159" s="701">
        <v>2.5</v>
      </c>
      <c r="J159" s="702">
        <v>2.5</v>
      </c>
      <c r="K159" s="712" t="s">
        <v>329</v>
      </c>
    </row>
    <row r="160" spans="1:11" ht="14.4" customHeight="1" thickBot="1" x14ac:dyDescent="0.35">
      <c r="A160" s="720" t="s">
        <v>481</v>
      </c>
      <c r="B160" s="701">
        <v>7773.2219474879703</v>
      </c>
      <c r="C160" s="701">
        <v>7125.7569200000098</v>
      </c>
      <c r="D160" s="702">
        <v>-647.46502748796104</v>
      </c>
      <c r="E160" s="703">
        <v>0.91670570686599995</v>
      </c>
      <c r="F160" s="701">
        <v>6345.3810829387403</v>
      </c>
      <c r="G160" s="702">
        <v>1057.56351382312</v>
      </c>
      <c r="H160" s="704">
        <v>635.79123000000095</v>
      </c>
      <c r="I160" s="701">
        <v>1233.13428</v>
      </c>
      <c r="J160" s="702">
        <v>175.570766176879</v>
      </c>
      <c r="K160" s="705">
        <v>0.194335732382</v>
      </c>
    </row>
    <row r="161" spans="1:11" ht="14.4" customHeight="1" thickBot="1" x14ac:dyDescent="0.35">
      <c r="A161" s="721" t="s">
        <v>482</v>
      </c>
      <c r="B161" s="701">
        <v>7639.2219474879703</v>
      </c>
      <c r="C161" s="701">
        <v>6690.1710000000103</v>
      </c>
      <c r="D161" s="702">
        <v>-949.05094748796103</v>
      </c>
      <c r="E161" s="703">
        <v>0.87576601988799996</v>
      </c>
      <c r="F161" s="701">
        <v>5982.99999999991</v>
      </c>
      <c r="G161" s="702">
        <v>997.16666666665196</v>
      </c>
      <c r="H161" s="704">
        <v>589.41203000000098</v>
      </c>
      <c r="I161" s="701">
        <v>1178.7650799999999</v>
      </c>
      <c r="J161" s="702">
        <v>181.59841333335001</v>
      </c>
      <c r="K161" s="705">
        <v>0.19701906735700001</v>
      </c>
    </row>
    <row r="162" spans="1:11" ht="14.4" customHeight="1" thickBot="1" x14ac:dyDescent="0.35">
      <c r="A162" s="722" t="s">
        <v>483</v>
      </c>
      <c r="B162" s="706">
        <v>7639.2219474879703</v>
      </c>
      <c r="C162" s="706">
        <v>6630.7960000000103</v>
      </c>
      <c r="D162" s="707">
        <v>-1008.42594748796</v>
      </c>
      <c r="E162" s="713">
        <v>0.86799363149499997</v>
      </c>
      <c r="F162" s="706">
        <v>5982.99999999991</v>
      </c>
      <c r="G162" s="707">
        <v>997.16666666665196</v>
      </c>
      <c r="H162" s="709">
        <v>589.41203000000098</v>
      </c>
      <c r="I162" s="706">
        <v>1178.7650799999999</v>
      </c>
      <c r="J162" s="707">
        <v>181.59841333335001</v>
      </c>
      <c r="K162" s="714">
        <v>0.19701906735700001</v>
      </c>
    </row>
    <row r="163" spans="1:11" ht="14.4" customHeight="1" thickBot="1" x14ac:dyDescent="0.35">
      <c r="A163" s="723" t="s">
        <v>484</v>
      </c>
      <c r="B163" s="701">
        <v>241.94490664340501</v>
      </c>
      <c r="C163" s="701">
        <v>223.96799999999999</v>
      </c>
      <c r="D163" s="702">
        <v>-17.976906643404</v>
      </c>
      <c r="E163" s="703">
        <v>0.92569834640100002</v>
      </c>
      <c r="F163" s="701">
        <v>217.99999999999699</v>
      </c>
      <c r="G163" s="702">
        <v>36.333333333332</v>
      </c>
      <c r="H163" s="704">
        <v>18.45026</v>
      </c>
      <c r="I163" s="701">
        <v>36.832520000000002</v>
      </c>
      <c r="J163" s="702">
        <v>0.49918666666700001</v>
      </c>
      <c r="K163" s="705">
        <v>0.16895651376099999</v>
      </c>
    </row>
    <row r="164" spans="1:11" ht="14.4" customHeight="1" thickBot="1" x14ac:dyDescent="0.35">
      <c r="A164" s="723" t="s">
        <v>485</v>
      </c>
      <c r="B164" s="701">
        <v>1809.1794972708201</v>
      </c>
      <c r="C164" s="701">
        <v>1697.039</v>
      </c>
      <c r="D164" s="702">
        <v>-112.140497270816</v>
      </c>
      <c r="E164" s="703">
        <v>0.93801582571499997</v>
      </c>
      <c r="F164" s="701">
        <v>1503.99999999998</v>
      </c>
      <c r="G164" s="702">
        <v>250.66666666666299</v>
      </c>
      <c r="H164" s="704">
        <v>137.47717</v>
      </c>
      <c r="I164" s="701">
        <v>274.96168000000102</v>
      </c>
      <c r="J164" s="702">
        <v>24.295013333337</v>
      </c>
      <c r="K164" s="705">
        <v>0.18282026595699999</v>
      </c>
    </row>
    <row r="165" spans="1:11" ht="14.4" customHeight="1" thickBot="1" x14ac:dyDescent="0.35">
      <c r="A165" s="723" t="s">
        <v>486</v>
      </c>
      <c r="B165" s="701">
        <v>29.108886983821002</v>
      </c>
      <c r="C165" s="701">
        <v>45.66</v>
      </c>
      <c r="D165" s="702">
        <v>16.551113016178</v>
      </c>
      <c r="E165" s="703">
        <v>1.5685931250259999</v>
      </c>
      <c r="F165" s="701">
        <v>45.999999999998998</v>
      </c>
      <c r="G165" s="702">
        <v>7.6666666666659999</v>
      </c>
      <c r="H165" s="704">
        <v>3.8050000000000002</v>
      </c>
      <c r="I165" s="701">
        <v>7.61</v>
      </c>
      <c r="J165" s="702">
        <v>-5.6666666666000003E-2</v>
      </c>
      <c r="K165" s="705">
        <v>0.16543478260799999</v>
      </c>
    </row>
    <row r="166" spans="1:11" ht="14.4" customHeight="1" thickBot="1" x14ac:dyDescent="0.35">
      <c r="A166" s="723" t="s">
        <v>487</v>
      </c>
      <c r="B166" s="701">
        <v>1233.6801163313801</v>
      </c>
      <c r="C166" s="701">
        <v>1115.9469999999999</v>
      </c>
      <c r="D166" s="702">
        <v>-117.73311633138201</v>
      </c>
      <c r="E166" s="703">
        <v>0.90456754974499998</v>
      </c>
      <c r="F166" s="701">
        <v>1105.99999999998</v>
      </c>
      <c r="G166" s="702">
        <v>184.33333333333101</v>
      </c>
      <c r="H166" s="704">
        <v>92.574209999999994</v>
      </c>
      <c r="I166" s="701">
        <v>185.14837</v>
      </c>
      <c r="J166" s="702">
        <v>0.81503666666899999</v>
      </c>
      <c r="K166" s="705">
        <v>0.16740358951100001</v>
      </c>
    </row>
    <row r="167" spans="1:11" ht="14.4" customHeight="1" thickBot="1" x14ac:dyDescent="0.35">
      <c r="A167" s="723" t="s">
        <v>488</v>
      </c>
      <c r="B167" s="701">
        <v>4305.8601053624498</v>
      </c>
      <c r="C167" s="701">
        <v>3536.00200000001</v>
      </c>
      <c r="D167" s="702">
        <v>-769.85810536244605</v>
      </c>
      <c r="E167" s="703">
        <v>0.82120689327399998</v>
      </c>
      <c r="F167" s="701">
        <v>3096.99999999995</v>
      </c>
      <c r="G167" s="702">
        <v>516.16666666665901</v>
      </c>
      <c r="H167" s="704">
        <v>336.08983000000097</v>
      </c>
      <c r="I167" s="701">
        <v>672.18132000000196</v>
      </c>
      <c r="J167" s="702">
        <v>156.01465333334201</v>
      </c>
      <c r="K167" s="705">
        <v>0.21704272521699999</v>
      </c>
    </row>
    <row r="168" spans="1:11" ht="14.4" customHeight="1" thickBot="1" x14ac:dyDescent="0.35">
      <c r="A168" s="723" t="s">
        <v>489</v>
      </c>
      <c r="B168" s="701">
        <v>19.448434896091001</v>
      </c>
      <c r="C168" s="701">
        <v>12.18</v>
      </c>
      <c r="D168" s="702">
        <v>-7.2684348960909997</v>
      </c>
      <c r="E168" s="703">
        <v>0.62627147454599996</v>
      </c>
      <c r="F168" s="701">
        <v>11.999999999999</v>
      </c>
      <c r="G168" s="702">
        <v>1.9999999999989999</v>
      </c>
      <c r="H168" s="704">
        <v>1.01556</v>
      </c>
      <c r="I168" s="701">
        <v>2.0311900000000001</v>
      </c>
      <c r="J168" s="702">
        <v>3.1189999999999999E-2</v>
      </c>
      <c r="K168" s="705">
        <v>0.16926583333299999</v>
      </c>
    </row>
    <row r="169" spans="1:11" ht="14.4" customHeight="1" thickBot="1" x14ac:dyDescent="0.35">
      <c r="A169" s="722" t="s">
        <v>490</v>
      </c>
      <c r="B169" s="706">
        <v>0</v>
      </c>
      <c r="C169" s="706">
        <v>59.375</v>
      </c>
      <c r="D169" s="707">
        <v>59.375</v>
      </c>
      <c r="E169" s="708" t="s">
        <v>329</v>
      </c>
      <c r="F169" s="706">
        <v>0</v>
      </c>
      <c r="G169" s="707">
        <v>0</v>
      </c>
      <c r="H169" s="709">
        <v>0</v>
      </c>
      <c r="I169" s="706">
        <v>0</v>
      </c>
      <c r="J169" s="707">
        <v>0</v>
      </c>
      <c r="K169" s="710" t="s">
        <v>329</v>
      </c>
    </row>
    <row r="170" spans="1:11" ht="14.4" customHeight="1" thickBot="1" x14ac:dyDescent="0.35">
      <c r="A170" s="723" t="s">
        <v>491</v>
      </c>
      <c r="B170" s="701">
        <v>0</v>
      </c>
      <c r="C170" s="701">
        <v>58.533000000000001</v>
      </c>
      <c r="D170" s="702">
        <v>58.533000000000001</v>
      </c>
      <c r="E170" s="711" t="s">
        <v>329</v>
      </c>
      <c r="F170" s="701">
        <v>0</v>
      </c>
      <c r="G170" s="702">
        <v>0</v>
      </c>
      <c r="H170" s="704">
        <v>0</v>
      </c>
      <c r="I170" s="701">
        <v>0</v>
      </c>
      <c r="J170" s="702">
        <v>0</v>
      </c>
      <c r="K170" s="712" t="s">
        <v>329</v>
      </c>
    </row>
    <row r="171" spans="1:11" ht="14.4" customHeight="1" thickBot="1" x14ac:dyDescent="0.35">
      <c r="A171" s="723" t="s">
        <v>492</v>
      </c>
      <c r="B171" s="701">
        <v>0</v>
      </c>
      <c r="C171" s="701">
        <v>0.84199999999999997</v>
      </c>
      <c r="D171" s="702">
        <v>0.84199999999999997</v>
      </c>
      <c r="E171" s="711" t="s">
        <v>345</v>
      </c>
      <c r="F171" s="701">
        <v>0</v>
      </c>
      <c r="G171" s="702">
        <v>0</v>
      </c>
      <c r="H171" s="704">
        <v>0</v>
      </c>
      <c r="I171" s="701">
        <v>0</v>
      </c>
      <c r="J171" s="702">
        <v>0</v>
      </c>
      <c r="K171" s="712" t="s">
        <v>329</v>
      </c>
    </row>
    <row r="172" spans="1:11" ht="14.4" customHeight="1" thickBot="1" x14ac:dyDescent="0.35">
      <c r="A172" s="721" t="s">
        <v>493</v>
      </c>
      <c r="B172" s="701">
        <v>134</v>
      </c>
      <c r="C172" s="701">
        <v>435.58592000000101</v>
      </c>
      <c r="D172" s="702">
        <v>301.58592000000101</v>
      </c>
      <c r="E172" s="703">
        <v>3.2506411940289999</v>
      </c>
      <c r="F172" s="701">
        <v>362.381082938828</v>
      </c>
      <c r="G172" s="702">
        <v>60.396847156470997</v>
      </c>
      <c r="H172" s="704">
        <v>46.379199999999997</v>
      </c>
      <c r="I172" s="701">
        <v>54.369199999999999</v>
      </c>
      <c r="J172" s="702">
        <v>-6.0276471564709997</v>
      </c>
      <c r="K172" s="705">
        <v>0.150033217956</v>
      </c>
    </row>
    <row r="173" spans="1:11" ht="14.4" customHeight="1" thickBot="1" x14ac:dyDescent="0.35">
      <c r="A173" s="722" t="s">
        <v>494</v>
      </c>
      <c r="B173" s="706">
        <v>134</v>
      </c>
      <c r="C173" s="706">
        <v>198.12422000000001</v>
      </c>
      <c r="D173" s="707">
        <v>64.124219999999994</v>
      </c>
      <c r="E173" s="713">
        <v>1.4785389552229999</v>
      </c>
      <c r="F173" s="706">
        <v>347.27845895996302</v>
      </c>
      <c r="G173" s="707">
        <v>57.879743159992998</v>
      </c>
      <c r="H173" s="709">
        <v>10.442</v>
      </c>
      <c r="I173" s="706">
        <v>10.442</v>
      </c>
      <c r="J173" s="707">
        <v>-47.437743159992998</v>
      </c>
      <c r="K173" s="714">
        <v>3.0068090116999999E-2</v>
      </c>
    </row>
    <row r="174" spans="1:11" ht="14.4" customHeight="1" thickBot="1" x14ac:dyDescent="0.35">
      <c r="A174" s="723" t="s">
        <v>495</v>
      </c>
      <c r="B174" s="701">
        <v>134</v>
      </c>
      <c r="C174" s="701">
        <v>193.13746</v>
      </c>
      <c r="D174" s="702">
        <v>59.137459999999997</v>
      </c>
      <c r="E174" s="703">
        <v>1.441324328358</v>
      </c>
      <c r="F174" s="701">
        <v>347.27845895996302</v>
      </c>
      <c r="G174" s="702">
        <v>57.879743159992998</v>
      </c>
      <c r="H174" s="704">
        <v>10.442</v>
      </c>
      <c r="I174" s="701">
        <v>10.442</v>
      </c>
      <c r="J174" s="702">
        <v>-47.437743159992998</v>
      </c>
      <c r="K174" s="705">
        <v>3.0068090116999999E-2</v>
      </c>
    </row>
    <row r="175" spans="1:11" ht="14.4" customHeight="1" thickBot="1" x14ac:dyDescent="0.35">
      <c r="A175" s="723" t="s">
        <v>496</v>
      </c>
      <c r="B175" s="701">
        <v>0</v>
      </c>
      <c r="C175" s="701">
        <v>4.9867600000000003</v>
      </c>
      <c r="D175" s="702">
        <v>4.9867600000000003</v>
      </c>
      <c r="E175" s="711" t="s">
        <v>329</v>
      </c>
      <c r="F175" s="701">
        <v>0</v>
      </c>
      <c r="G175" s="702">
        <v>0</v>
      </c>
      <c r="H175" s="704">
        <v>0</v>
      </c>
      <c r="I175" s="701">
        <v>0</v>
      </c>
      <c r="J175" s="702">
        <v>0</v>
      </c>
      <c r="K175" s="712" t="s">
        <v>329</v>
      </c>
    </row>
    <row r="176" spans="1:11" ht="14.4" customHeight="1" thickBot="1" x14ac:dyDescent="0.35">
      <c r="A176" s="722" t="s">
        <v>497</v>
      </c>
      <c r="B176" s="706">
        <v>0</v>
      </c>
      <c r="C176" s="706">
        <v>31.6098</v>
      </c>
      <c r="D176" s="707">
        <v>31.6098</v>
      </c>
      <c r="E176" s="708" t="s">
        <v>329</v>
      </c>
      <c r="F176" s="706">
        <v>0</v>
      </c>
      <c r="G176" s="707">
        <v>0</v>
      </c>
      <c r="H176" s="709">
        <v>0</v>
      </c>
      <c r="I176" s="706">
        <v>7.99</v>
      </c>
      <c r="J176" s="707">
        <v>7.99</v>
      </c>
      <c r="K176" s="710" t="s">
        <v>329</v>
      </c>
    </row>
    <row r="177" spans="1:11" ht="14.4" customHeight="1" thickBot="1" x14ac:dyDescent="0.35">
      <c r="A177" s="723" t="s">
        <v>498</v>
      </c>
      <c r="B177" s="701">
        <v>0</v>
      </c>
      <c r="C177" s="701">
        <v>24.616</v>
      </c>
      <c r="D177" s="702">
        <v>24.616</v>
      </c>
      <c r="E177" s="711" t="s">
        <v>329</v>
      </c>
      <c r="F177" s="701">
        <v>0</v>
      </c>
      <c r="G177" s="702">
        <v>0</v>
      </c>
      <c r="H177" s="704">
        <v>0</v>
      </c>
      <c r="I177" s="701">
        <v>7.99</v>
      </c>
      <c r="J177" s="702">
        <v>7.99</v>
      </c>
      <c r="K177" s="712" t="s">
        <v>329</v>
      </c>
    </row>
    <row r="178" spans="1:11" ht="14.4" customHeight="1" thickBot="1" x14ac:dyDescent="0.35">
      <c r="A178" s="723" t="s">
        <v>499</v>
      </c>
      <c r="B178" s="701">
        <v>0</v>
      </c>
      <c r="C178" s="701">
        <v>6.9938000000000002</v>
      </c>
      <c r="D178" s="702">
        <v>6.9938000000000002</v>
      </c>
      <c r="E178" s="711" t="s">
        <v>345</v>
      </c>
      <c r="F178" s="701">
        <v>0</v>
      </c>
      <c r="G178" s="702">
        <v>0</v>
      </c>
      <c r="H178" s="704">
        <v>0</v>
      </c>
      <c r="I178" s="701">
        <v>0</v>
      </c>
      <c r="J178" s="702">
        <v>0</v>
      </c>
      <c r="K178" s="712" t="s">
        <v>329</v>
      </c>
    </row>
    <row r="179" spans="1:11" ht="14.4" customHeight="1" thickBot="1" x14ac:dyDescent="0.35">
      <c r="A179" s="722" t="s">
        <v>500</v>
      </c>
      <c r="B179" s="706">
        <v>0</v>
      </c>
      <c r="C179" s="706">
        <v>98.070499999999996</v>
      </c>
      <c r="D179" s="707">
        <v>98.070499999999996</v>
      </c>
      <c r="E179" s="708" t="s">
        <v>329</v>
      </c>
      <c r="F179" s="706">
        <v>15.102623978864999</v>
      </c>
      <c r="G179" s="707">
        <v>2.5171039964770001</v>
      </c>
      <c r="H179" s="709">
        <v>0</v>
      </c>
      <c r="I179" s="706">
        <v>0</v>
      </c>
      <c r="J179" s="707">
        <v>-2.5171039964770001</v>
      </c>
      <c r="K179" s="714">
        <v>0</v>
      </c>
    </row>
    <row r="180" spans="1:11" ht="14.4" customHeight="1" thickBot="1" x14ac:dyDescent="0.35">
      <c r="A180" s="723" t="s">
        <v>501</v>
      </c>
      <c r="B180" s="701">
        <v>0</v>
      </c>
      <c r="C180" s="701">
        <v>1.419989999999</v>
      </c>
      <c r="D180" s="702">
        <v>1.419989999999</v>
      </c>
      <c r="E180" s="711" t="s">
        <v>345</v>
      </c>
      <c r="F180" s="701">
        <v>3.266101932182</v>
      </c>
      <c r="G180" s="702">
        <v>0.54435032203</v>
      </c>
      <c r="H180" s="704">
        <v>0</v>
      </c>
      <c r="I180" s="701">
        <v>0</v>
      </c>
      <c r="J180" s="702">
        <v>-0.54435032203</v>
      </c>
      <c r="K180" s="705">
        <v>0</v>
      </c>
    </row>
    <row r="181" spans="1:11" ht="14.4" customHeight="1" thickBot="1" x14ac:dyDescent="0.35">
      <c r="A181" s="723" t="s">
        <v>502</v>
      </c>
      <c r="B181" s="701">
        <v>0</v>
      </c>
      <c r="C181" s="701">
        <v>7.6835000000000004</v>
      </c>
      <c r="D181" s="702">
        <v>7.6835000000000004</v>
      </c>
      <c r="E181" s="711" t="s">
        <v>329</v>
      </c>
      <c r="F181" s="701">
        <v>11.836522046681999</v>
      </c>
      <c r="G181" s="702">
        <v>1.972753674447</v>
      </c>
      <c r="H181" s="704">
        <v>0</v>
      </c>
      <c r="I181" s="701">
        <v>0</v>
      </c>
      <c r="J181" s="702">
        <v>-1.972753674447</v>
      </c>
      <c r="K181" s="705">
        <v>0</v>
      </c>
    </row>
    <row r="182" spans="1:11" ht="14.4" customHeight="1" thickBot="1" x14ac:dyDescent="0.35">
      <c r="A182" s="723" t="s">
        <v>503</v>
      </c>
      <c r="B182" s="701">
        <v>0</v>
      </c>
      <c r="C182" s="701">
        <v>88.967010000000002</v>
      </c>
      <c r="D182" s="702">
        <v>88.967010000000002</v>
      </c>
      <c r="E182" s="711" t="s">
        <v>345</v>
      </c>
      <c r="F182" s="701">
        <v>0</v>
      </c>
      <c r="G182" s="702">
        <v>0</v>
      </c>
      <c r="H182" s="704">
        <v>0</v>
      </c>
      <c r="I182" s="701">
        <v>0</v>
      </c>
      <c r="J182" s="702">
        <v>0</v>
      </c>
      <c r="K182" s="712" t="s">
        <v>329</v>
      </c>
    </row>
    <row r="183" spans="1:11" ht="14.4" customHeight="1" thickBot="1" x14ac:dyDescent="0.35">
      <c r="A183" s="722" t="s">
        <v>504</v>
      </c>
      <c r="B183" s="706">
        <v>0</v>
      </c>
      <c r="C183" s="706">
        <v>107.7814</v>
      </c>
      <c r="D183" s="707">
        <v>107.7814</v>
      </c>
      <c r="E183" s="708" t="s">
        <v>329</v>
      </c>
      <c r="F183" s="706">
        <v>0</v>
      </c>
      <c r="G183" s="707">
        <v>0</v>
      </c>
      <c r="H183" s="709">
        <v>35.937199999999997</v>
      </c>
      <c r="I183" s="706">
        <v>35.937199999999997</v>
      </c>
      <c r="J183" s="707">
        <v>35.937199999999997</v>
      </c>
      <c r="K183" s="710" t="s">
        <v>329</v>
      </c>
    </row>
    <row r="184" spans="1:11" ht="14.4" customHeight="1" thickBot="1" x14ac:dyDescent="0.35">
      <c r="A184" s="723" t="s">
        <v>505</v>
      </c>
      <c r="B184" s="701">
        <v>0</v>
      </c>
      <c r="C184" s="701">
        <v>0</v>
      </c>
      <c r="D184" s="702">
        <v>0</v>
      </c>
      <c r="E184" s="703">
        <v>1</v>
      </c>
      <c r="F184" s="701">
        <v>0</v>
      </c>
      <c r="G184" s="702">
        <v>0</v>
      </c>
      <c r="H184" s="704">
        <v>35.937199999999997</v>
      </c>
      <c r="I184" s="701">
        <v>35.937199999999997</v>
      </c>
      <c r="J184" s="702">
        <v>35.937199999999997</v>
      </c>
      <c r="K184" s="712" t="s">
        <v>345</v>
      </c>
    </row>
    <row r="185" spans="1:11" ht="14.4" customHeight="1" thickBot="1" x14ac:dyDescent="0.35">
      <c r="A185" s="723" t="s">
        <v>506</v>
      </c>
      <c r="B185" s="701">
        <v>0</v>
      </c>
      <c r="C185" s="701">
        <v>107.7814</v>
      </c>
      <c r="D185" s="702">
        <v>107.7814</v>
      </c>
      <c r="E185" s="711" t="s">
        <v>329</v>
      </c>
      <c r="F185" s="701">
        <v>0</v>
      </c>
      <c r="G185" s="702">
        <v>0</v>
      </c>
      <c r="H185" s="704">
        <v>0</v>
      </c>
      <c r="I185" s="701">
        <v>0</v>
      </c>
      <c r="J185" s="702">
        <v>0</v>
      </c>
      <c r="K185" s="712" t="s">
        <v>329</v>
      </c>
    </row>
    <row r="186" spans="1:11" ht="14.4" customHeight="1" thickBot="1" x14ac:dyDescent="0.35">
      <c r="A186" s="720" t="s">
        <v>507</v>
      </c>
      <c r="B186" s="701">
        <v>0</v>
      </c>
      <c r="C186" s="701">
        <v>0.1593</v>
      </c>
      <c r="D186" s="702">
        <v>0.1593</v>
      </c>
      <c r="E186" s="711" t="s">
        <v>329</v>
      </c>
      <c r="F186" s="701">
        <v>0</v>
      </c>
      <c r="G186" s="702">
        <v>0</v>
      </c>
      <c r="H186" s="704">
        <v>0</v>
      </c>
      <c r="I186" s="701">
        <v>0</v>
      </c>
      <c r="J186" s="702">
        <v>0</v>
      </c>
      <c r="K186" s="712" t="s">
        <v>329</v>
      </c>
    </row>
    <row r="187" spans="1:11" ht="14.4" customHeight="1" thickBot="1" x14ac:dyDescent="0.35">
      <c r="A187" s="721" t="s">
        <v>508</v>
      </c>
      <c r="B187" s="701">
        <v>0</v>
      </c>
      <c r="C187" s="701">
        <v>0.1593</v>
      </c>
      <c r="D187" s="702">
        <v>0.1593</v>
      </c>
      <c r="E187" s="711" t="s">
        <v>329</v>
      </c>
      <c r="F187" s="701">
        <v>0</v>
      </c>
      <c r="G187" s="702">
        <v>0</v>
      </c>
      <c r="H187" s="704">
        <v>0</v>
      </c>
      <c r="I187" s="701">
        <v>0</v>
      </c>
      <c r="J187" s="702">
        <v>0</v>
      </c>
      <c r="K187" s="712" t="s">
        <v>329</v>
      </c>
    </row>
    <row r="188" spans="1:11" ht="14.4" customHeight="1" thickBot="1" x14ac:dyDescent="0.35">
      <c r="A188" s="722" t="s">
        <v>509</v>
      </c>
      <c r="B188" s="706">
        <v>0</v>
      </c>
      <c r="C188" s="706">
        <v>0.1593</v>
      </c>
      <c r="D188" s="707">
        <v>0.1593</v>
      </c>
      <c r="E188" s="708" t="s">
        <v>329</v>
      </c>
      <c r="F188" s="706">
        <v>0</v>
      </c>
      <c r="G188" s="707">
        <v>0</v>
      </c>
      <c r="H188" s="709">
        <v>0</v>
      </c>
      <c r="I188" s="706">
        <v>0</v>
      </c>
      <c r="J188" s="707">
        <v>0</v>
      </c>
      <c r="K188" s="710" t="s">
        <v>329</v>
      </c>
    </row>
    <row r="189" spans="1:11" ht="14.4" customHeight="1" thickBot="1" x14ac:dyDescent="0.35">
      <c r="A189" s="723" t="s">
        <v>510</v>
      </c>
      <c r="B189" s="701">
        <v>0</v>
      </c>
      <c r="C189" s="701">
        <v>0.1593</v>
      </c>
      <c r="D189" s="702">
        <v>0.1593</v>
      </c>
      <c r="E189" s="711" t="s">
        <v>329</v>
      </c>
      <c r="F189" s="701">
        <v>0</v>
      </c>
      <c r="G189" s="702">
        <v>0</v>
      </c>
      <c r="H189" s="704">
        <v>0</v>
      </c>
      <c r="I189" s="701">
        <v>0</v>
      </c>
      <c r="J189" s="702">
        <v>0</v>
      </c>
      <c r="K189" s="712" t="s">
        <v>329</v>
      </c>
    </row>
    <row r="190" spans="1:11" ht="14.4" customHeight="1" thickBot="1" x14ac:dyDescent="0.35">
      <c r="A190" s="719" t="s">
        <v>511</v>
      </c>
      <c r="B190" s="701">
        <v>175109.997976107</v>
      </c>
      <c r="C190" s="701">
        <v>187137.98947999999</v>
      </c>
      <c r="D190" s="702">
        <v>12027.991503892799</v>
      </c>
      <c r="E190" s="703">
        <v>1.068688205373</v>
      </c>
      <c r="F190" s="701">
        <v>188666.05436351601</v>
      </c>
      <c r="G190" s="702">
        <v>31444.342393919302</v>
      </c>
      <c r="H190" s="704">
        <v>19146.140459999999</v>
      </c>
      <c r="I190" s="701">
        <v>37202.560189999997</v>
      </c>
      <c r="J190" s="702">
        <v>5758.2177960806803</v>
      </c>
      <c r="K190" s="705">
        <v>0.19718735474400001</v>
      </c>
    </row>
    <row r="191" spans="1:11" ht="14.4" customHeight="1" thickBot="1" x14ac:dyDescent="0.35">
      <c r="A191" s="720" t="s">
        <v>512</v>
      </c>
      <c r="B191" s="701">
        <v>174999.624970951</v>
      </c>
      <c r="C191" s="701">
        <v>186999.24111999999</v>
      </c>
      <c r="D191" s="702">
        <v>11999.6161490493</v>
      </c>
      <c r="E191" s="703">
        <v>1.068569382083</v>
      </c>
      <c r="F191" s="701">
        <v>188629.16661111699</v>
      </c>
      <c r="G191" s="702">
        <v>31438.1944351862</v>
      </c>
      <c r="H191" s="704">
        <v>19143.140459999999</v>
      </c>
      <c r="I191" s="701">
        <v>37188.008090000003</v>
      </c>
      <c r="J191" s="702">
        <v>5749.81365481378</v>
      </c>
      <c r="K191" s="705">
        <v>0.19714876950400001</v>
      </c>
    </row>
    <row r="192" spans="1:11" ht="14.4" customHeight="1" thickBot="1" x14ac:dyDescent="0.35">
      <c r="A192" s="721" t="s">
        <v>513</v>
      </c>
      <c r="B192" s="701">
        <v>174999.624970951</v>
      </c>
      <c r="C192" s="701">
        <v>186999.24111999999</v>
      </c>
      <c r="D192" s="702">
        <v>11999.6161490493</v>
      </c>
      <c r="E192" s="703">
        <v>1.068569382083</v>
      </c>
      <c r="F192" s="701">
        <v>188629.16661111699</v>
      </c>
      <c r="G192" s="702">
        <v>31438.1944351862</v>
      </c>
      <c r="H192" s="704">
        <v>19143.140459999999</v>
      </c>
      <c r="I192" s="701">
        <v>37188.008090000003</v>
      </c>
      <c r="J192" s="702">
        <v>5749.81365481378</v>
      </c>
      <c r="K192" s="705">
        <v>0.19714876950400001</v>
      </c>
    </row>
    <row r="193" spans="1:11" ht="14.4" customHeight="1" thickBot="1" x14ac:dyDescent="0.35">
      <c r="A193" s="722" t="s">
        <v>514</v>
      </c>
      <c r="B193" s="706">
        <v>0.149308322189</v>
      </c>
      <c r="C193" s="706">
        <v>1.6748099999999999</v>
      </c>
      <c r="D193" s="707">
        <v>1.5255016778099999</v>
      </c>
      <c r="E193" s="713">
        <v>11.217124239589999</v>
      </c>
      <c r="F193" s="706">
        <v>1.7041282690799999</v>
      </c>
      <c r="G193" s="707">
        <v>0.28402137818000001</v>
      </c>
      <c r="H193" s="709">
        <v>0</v>
      </c>
      <c r="I193" s="706">
        <v>9.1999999999999998E-2</v>
      </c>
      <c r="J193" s="707">
        <v>-0.19202137818000001</v>
      </c>
      <c r="K193" s="714">
        <v>5.3986546476E-2</v>
      </c>
    </row>
    <row r="194" spans="1:11" ht="14.4" customHeight="1" thickBot="1" x14ac:dyDescent="0.35">
      <c r="A194" s="723" t="s">
        <v>515</v>
      </c>
      <c r="B194" s="701">
        <v>0.149308322189</v>
      </c>
      <c r="C194" s="701">
        <v>0.46281</v>
      </c>
      <c r="D194" s="702">
        <v>0.31350167780999999</v>
      </c>
      <c r="E194" s="703">
        <v>3.0996932603239999</v>
      </c>
      <c r="F194" s="701">
        <v>0.46138589664899998</v>
      </c>
      <c r="G194" s="702">
        <v>7.6897649440999999E-2</v>
      </c>
      <c r="H194" s="704">
        <v>0</v>
      </c>
      <c r="I194" s="701">
        <v>0</v>
      </c>
      <c r="J194" s="702">
        <v>-7.6897649440999999E-2</v>
      </c>
      <c r="K194" s="705">
        <v>0</v>
      </c>
    </row>
    <row r="195" spans="1:11" ht="14.4" customHeight="1" thickBot="1" x14ac:dyDescent="0.35">
      <c r="A195" s="723" t="s">
        <v>516</v>
      </c>
      <c r="B195" s="701">
        <v>0</v>
      </c>
      <c r="C195" s="701">
        <v>0</v>
      </c>
      <c r="D195" s="702">
        <v>0</v>
      </c>
      <c r="E195" s="703">
        <v>1</v>
      </c>
      <c r="F195" s="701">
        <v>0</v>
      </c>
      <c r="G195" s="702">
        <v>0</v>
      </c>
      <c r="H195" s="704">
        <v>0</v>
      </c>
      <c r="I195" s="701">
        <v>9.1999999999999998E-2</v>
      </c>
      <c r="J195" s="702">
        <v>9.1999999999999998E-2</v>
      </c>
      <c r="K195" s="712" t="s">
        <v>345</v>
      </c>
    </row>
    <row r="196" spans="1:11" ht="14.4" customHeight="1" thickBot="1" x14ac:dyDescent="0.35">
      <c r="A196" s="723" t="s">
        <v>517</v>
      </c>
      <c r="B196" s="701">
        <v>0</v>
      </c>
      <c r="C196" s="701">
        <v>1.212</v>
      </c>
      <c r="D196" s="702">
        <v>1.212</v>
      </c>
      <c r="E196" s="711" t="s">
        <v>345</v>
      </c>
      <c r="F196" s="701">
        <v>1.2427423724310001</v>
      </c>
      <c r="G196" s="702">
        <v>0.207123728738</v>
      </c>
      <c r="H196" s="704">
        <v>0</v>
      </c>
      <c r="I196" s="701">
        <v>0</v>
      </c>
      <c r="J196" s="702">
        <v>-0.207123728738</v>
      </c>
      <c r="K196" s="705">
        <v>0</v>
      </c>
    </row>
    <row r="197" spans="1:11" ht="14.4" customHeight="1" thickBot="1" x14ac:dyDescent="0.35">
      <c r="A197" s="722" t="s">
        <v>518</v>
      </c>
      <c r="B197" s="706">
        <v>0</v>
      </c>
      <c r="C197" s="706">
        <v>9.4068199999999997</v>
      </c>
      <c r="D197" s="707">
        <v>9.4068199999999997</v>
      </c>
      <c r="E197" s="708" t="s">
        <v>329</v>
      </c>
      <c r="F197" s="706">
        <v>0</v>
      </c>
      <c r="G197" s="707">
        <v>0</v>
      </c>
      <c r="H197" s="709">
        <v>0</v>
      </c>
      <c r="I197" s="706">
        <v>0</v>
      </c>
      <c r="J197" s="707">
        <v>0</v>
      </c>
      <c r="K197" s="710" t="s">
        <v>329</v>
      </c>
    </row>
    <row r="198" spans="1:11" ht="14.4" customHeight="1" thickBot="1" x14ac:dyDescent="0.35">
      <c r="A198" s="723" t="s">
        <v>519</v>
      </c>
      <c r="B198" s="701">
        <v>0</v>
      </c>
      <c r="C198" s="701">
        <v>9.4068199999999997</v>
      </c>
      <c r="D198" s="702">
        <v>9.4068199999999997</v>
      </c>
      <c r="E198" s="711" t="s">
        <v>329</v>
      </c>
      <c r="F198" s="701">
        <v>0</v>
      </c>
      <c r="G198" s="702">
        <v>0</v>
      </c>
      <c r="H198" s="704">
        <v>0</v>
      </c>
      <c r="I198" s="701">
        <v>0</v>
      </c>
      <c r="J198" s="702">
        <v>0</v>
      </c>
      <c r="K198" s="712" t="s">
        <v>329</v>
      </c>
    </row>
    <row r="199" spans="1:11" ht="14.4" customHeight="1" thickBot="1" x14ac:dyDescent="0.35">
      <c r="A199" s="725" t="s">
        <v>520</v>
      </c>
      <c r="B199" s="701">
        <v>232.251186186925</v>
      </c>
      <c r="C199" s="701">
        <v>11.223129999999999</v>
      </c>
      <c r="D199" s="702">
        <v>-221.028056186925</v>
      </c>
      <c r="E199" s="703">
        <v>4.8323240816E-2</v>
      </c>
      <c r="F199" s="701">
        <v>4.5554895983610004</v>
      </c>
      <c r="G199" s="702">
        <v>0.75924826639300003</v>
      </c>
      <c r="H199" s="704">
        <v>1.07378</v>
      </c>
      <c r="I199" s="701">
        <v>1.07378</v>
      </c>
      <c r="J199" s="702">
        <v>0.31453173360600001</v>
      </c>
      <c r="K199" s="705">
        <v>0.235711217601</v>
      </c>
    </row>
    <row r="200" spans="1:11" ht="14.4" customHeight="1" thickBot="1" x14ac:dyDescent="0.35">
      <c r="A200" s="723" t="s">
        <v>521</v>
      </c>
      <c r="B200" s="701">
        <v>0</v>
      </c>
      <c r="C200" s="701">
        <v>0</v>
      </c>
      <c r="D200" s="702">
        <v>0</v>
      </c>
      <c r="E200" s="703">
        <v>1</v>
      </c>
      <c r="F200" s="701">
        <v>4.5554895983610004</v>
      </c>
      <c r="G200" s="702">
        <v>0.75924826639300003</v>
      </c>
      <c r="H200" s="704">
        <v>1.07378</v>
      </c>
      <c r="I200" s="701">
        <v>1.07378</v>
      </c>
      <c r="J200" s="702">
        <v>0.31453173360600001</v>
      </c>
      <c r="K200" s="705">
        <v>0.235711217601</v>
      </c>
    </row>
    <row r="201" spans="1:11" ht="14.4" customHeight="1" thickBot="1" x14ac:dyDescent="0.35">
      <c r="A201" s="723" t="s">
        <v>522</v>
      </c>
      <c r="B201" s="701">
        <v>160.646275412047</v>
      </c>
      <c r="C201" s="701">
        <v>0</v>
      </c>
      <c r="D201" s="702">
        <v>-160.646275412047</v>
      </c>
      <c r="E201" s="703">
        <v>0</v>
      </c>
      <c r="F201" s="701">
        <v>0</v>
      </c>
      <c r="G201" s="702">
        <v>0</v>
      </c>
      <c r="H201" s="704">
        <v>0</v>
      </c>
      <c r="I201" s="701">
        <v>0</v>
      </c>
      <c r="J201" s="702">
        <v>0</v>
      </c>
      <c r="K201" s="705">
        <v>2</v>
      </c>
    </row>
    <row r="202" spans="1:11" ht="14.4" customHeight="1" thickBot="1" x14ac:dyDescent="0.35">
      <c r="A202" s="723" t="s">
        <v>523</v>
      </c>
      <c r="B202" s="701">
        <v>71.604910774877993</v>
      </c>
      <c r="C202" s="701">
        <v>11.223129999999999</v>
      </c>
      <c r="D202" s="702">
        <v>-60.381780774878003</v>
      </c>
      <c r="E202" s="703">
        <v>0.156736875705</v>
      </c>
      <c r="F202" s="701">
        <v>0</v>
      </c>
      <c r="G202" s="702">
        <v>0</v>
      </c>
      <c r="H202" s="704">
        <v>0</v>
      </c>
      <c r="I202" s="701">
        <v>0</v>
      </c>
      <c r="J202" s="702">
        <v>0</v>
      </c>
      <c r="K202" s="712" t="s">
        <v>329</v>
      </c>
    </row>
    <row r="203" spans="1:11" ht="14.4" customHeight="1" thickBot="1" x14ac:dyDescent="0.35">
      <c r="A203" s="722" t="s">
        <v>524</v>
      </c>
      <c r="B203" s="706">
        <v>0</v>
      </c>
      <c r="C203" s="706">
        <v>-0.37847999999999998</v>
      </c>
      <c r="D203" s="707">
        <v>-0.37847999999999998</v>
      </c>
      <c r="E203" s="708" t="s">
        <v>329</v>
      </c>
      <c r="F203" s="706">
        <v>0</v>
      </c>
      <c r="G203" s="707">
        <v>0</v>
      </c>
      <c r="H203" s="709">
        <v>0</v>
      </c>
      <c r="I203" s="706">
        <v>0</v>
      </c>
      <c r="J203" s="707">
        <v>0</v>
      </c>
      <c r="K203" s="710" t="s">
        <v>329</v>
      </c>
    </row>
    <row r="204" spans="1:11" ht="14.4" customHeight="1" thickBot="1" x14ac:dyDescent="0.35">
      <c r="A204" s="723" t="s">
        <v>525</v>
      </c>
      <c r="B204" s="701">
        <v>0</v>
      </c>
      <c r="C204" s="701">
        <v>-0.37847999999999998</v>
      </c>
      <c r="D204" s="702">
        <v>-0.37847999999999998</v>
      </c>
      <c r="E204" s="711" t="s">
        <v>345</v>
      </c>
      <c r="F204" s="701">
        <v>0</v>
      </c>
      <c r="G204" s="702">
        <v>0</v>
      </c>
      <c r="H204" s="704">
        <v>0</v>
      </c>
      <c r="I204" s="701">
        <v>0</v>
      </c>
      <c r="J204" s="702">
        <v>0</v>
      </c>
      <c r="K204" s="712" t="s">
        <v>329</v>
      </c>
    </row>
    <row r="205" spans="1:11" ht="14.4" customHeight="1" thickBot="1" x14ac:dyDescent="0.35">
      <c r="A205" s="722" t="s">
        <v>526</v>
      </c>
      <c r="B205" s="706">
        <v>174767.224476442</v>
      </c>
      <c r="C205" s="706">
        <v>179592.96035000001</v>
      </c>
      <c r="D205" s="707">
        <v>4825.7358735583302</v>
      </c>
      <c r="E205" s="713">
        <v>1.027612362031</v>
      </c>
      <c r="F205" s="706">
        <v>188622.90699325001</v>
      </c>
      <c r="G205" s="707">
        <v>31437.1511655416</v>
      </c>
      <c r="H205" s="709">
        <v>16358.734850000001</v>
      </c>
      <c r="I205" s="706">
        <v>34228.088539999997</v>
      </c>
      <c r="J205" s="707">
        <v>2790.93737445836</v>
      </c>
      <c r="K205" s="714">
        <v>0.18146305284700001</v>
      </c>
    </row>
    <row r="206" spans="1:11" ht="14.4" customHeight="1" thickBot="1" x14ac:dyDescent="0.35">
      <c r="A206" s="723" t="s">
        <v>527</v>
      </c>
      <c r="B206" s="701">
        <v>101386.50904861301</v>
      </c>
      <c r="C206" s="701">
        <v>93705.394270000004</v>
      </c>
      <c r="D206" s="702">
        <v>-7681.1147786126103</v>
      </c>
      <c r="E206" s="703">
        <v>0.92423928143199996</v>
      </c>
      <c r="F206" s="701">
        <v>0</v>
      </c>
      <c r="G206" s="702">
        <v>0</v>
      </c>
      <c r="H206" s="704">
        <v>0</v>
      </c>
      <c r="I206" s="701">
        <v>0</v>
      </c>
      <c r="J206" s="702">
        <v>0</v>
      </c>
      <c r="K206" s="712" t="s">
        <v>329</v>
      </c>
    </row>
    <row r="207" spans="1:11" ht="14.4" customHeight="1" thickBot="1" x14ac:dyDescent="0.35">
      <c r="A207" s="723" t="s">
        <v>528</v>
      </c>
      <c r="B207" s="701">
        <v>73380.715427828996</v>
      </c>
      <c r="C207" s="701">
        <v>85887.566080000004</v>
      </c>
      <c r="D207" s="702">
        <v>12506.850652171001</v>
      </c>
      <c r="E207" s="703">
        <v>1.1704378402310001</v>
      </c>
      <c r="F207" s="701">
        <v>188622.90699325001</v>
      </c>
      <c r="G207" s="702">
        <v>31437.1511655416</v>
      </c>
      <c r="H207" s="704">
        <v>16358.734850000001</v>
      </c>
      <c r="I207" s="701">
        <v>34228.088539999997</v>
      </c>
      <c r="J207" s="702">
        <v>2790.93737445836</v>
      </c>
      <c r="K207" s="705">
        <v>0.18146305284700001</v>
      </c>
    </row>
    <row r="208" spans="1:11" ht="14.4" customHeight="1" thickBot="1" x14ac:dyDescent="0.35">
      <c r="A208" s="722" t="s">
        <v>529</v>
      </c>
      <c r="B208" s="706">
        <v>0</v>
      </c>
      <c r="C208" s="706">
        <v>7384.3544899999997</v>
      </c>
      <c r="D208" s="707">
        <v>7384.3544899999997</v>
      </c>
      <c r="E208" s="708" t="s">
        <v>329</v>
      </c>
      <c r="F208" s="706">
        <v>0</v>
      </c>
      <c r="G208" s="707">
        <v>0</v>
      </c>
      <c r="H208" s="709">
        <v>2783.3318300000001</v>
      </c>
      <c r="I208" s="706">
        <v>2958.7537699999998</v>
      </c>
      <c r="J208" s="707">
        <v>2958.7537699999998</v>
      </c>
      <c r="K208" s="710" t="s">
        <v>329</v>
      </c>
    </row>
    <row r="209" spans="1:11" ht="14.4" customHeight="1" thickBot="1" x14ac:dyDescent="0.35">
      <c r="A209" s="723" t="s">
        <v>530</v>
      </c>
      <c r="B209" s="701">
        <v>0</v>
      </c>
      <c r="C209" s="701">
        <v>3669.06412</v>
      </c>
      <c r="D209" s="702">
        <v>3669.06412</v>
      </c>
      <c r="E209" s="711" t="s">
        <v>329</v>
      </c>
      <c r="F209" s="701">
        <v>0</v>
      </c>
      <c r="G209" s="702">
        <v>0</v>
      </c>
      <c r="H209" s="704">
        <v>0</v>
      </c>
      <c r="I209" s="701">
        <v>0</v>
      </c>
      <c r="J209" s="702">
        <v>0</v>
      </c>
      <c r="K209" s="712" t="s">
        <v>329</v>
      </c>
    </row>
    <row r="210" spans="1:11" ht="14.4" customHeight="1" thickBot="1" x14ac:dyDescent="0.35">
      <c r="A210" s="723" t="s">
        <v>531</v>
      </c>
      <c r="B210" s="701">
        <v>0</v>
      </c>
      <c r="C210" s="701">
        <v>3715.2903700000002</v>
      </c>
      <c r="D210" s="702">
        <v>3715.2903700000002</v>
      </c>
      <c r="E210" s="711" t="s">
        <v>329</v>
      </c>
      <c r="F210" s="701">
        <v>0</v>
      </c>
      <c r="G210" s="702">
        <v>0</v>
      </c>
      <c r="H210" s="704">
        <v>2783.3318300000001</v>
      </c>
      <c r="I210" s="701">
        <v>2958.7537699999998</v>
      </c>
      <c r="J210" s="702">
        <v>2958.7537699999998</v>
      </c>
      <c r="K210" s="712" t="s">
        <v>329</v>
      </c>
    </row>
    <row r="211" spans="1:11" ht="14.4" customHeight="1" thickBot="1" x14ac:dyDescent="0.35">
      <c r="A211" s="720" t="s">
        <v>532</v>
      </c>
      <c r="B211" s="701">
        <v>28.147184961836</v>
      </c>
      <c r="C211" s="701">
        <v>138.74835999999999</v>
      </c>
      <c r="D211" s="702">
        <v>110.60117503816301</v>
      </c>
      <c r="E211" s="703">
        <v>4.9293867286589998</v>
      </c>
      <c r="F211" s="701">
        <v>36.887752398594998</v>
      </c>
      <c r="G211" s="702">
        <v>6.1479587330990002</v>
      </c>
      <c r="H211" s="704">
        <v>3</v>
      </c>
      <c r="I211" s="701">
        <v>14.552099999999999</v>
      </c>
      <c r="J211" s="702">
        <v>8.4041412669</v>
      </c>
      <c r="K211" s="705">
        <v>0.39449679239699997</v>
      </c>
    </row>
    <row r="212" spans="1:11" ht="14.4" customHeight="1" thickBot="1" x14ac:dyDescent="0.35">
      <c r="A212" s="721" t="s">
        <v>533</v>
      </c>
      <c r="B212" s="701">
        <v>0</v>
      </c>
      <c r="C212" s="701">
        <v>122.21701</v>
      </c>
      <c r="D212" s="702">
        <v>122.21701</v>
      </c>
      <c r="E212" s="711" t="s">
        <v>329</v>
      </c>
      <c r="F212" s="701">
        <v>35.996457041629</v>
      </c>
      <c r="G212" s="702">
        <v>5.999409506938</v>
      </c>
      <c r="H212" s="704">
        <v>3</v>
      </c>
      <c r="I212" s="701">
        <v>14.5</v>
      </c>
      <c r="J212" s="702">
        <v>8.5005904930610008</v>
      </c>
      <c r="K212" s="705">
        <v>0.402817421259</v>
      </c>
    </row>
    <row r="213" spans="1:11" ht="14.4" customHeight="1" thickBot="1" x14ac:dyDescent="0.35">
      <c r="A213" s="722" t="s">
        <v>534</v>
      </c>
      <c r="B213" s="706">
        <v>0</v>
      </c>
      <c r="C213" s="706">
        <v>88.967009999998993</v>
      </c>
      <c r="D213" s="707">
        <v>88.967009999998993</v>
      </c>
      <c r="E213" s="708" t="s">
        <v>329</v>
      </c>
      <c r="F213" s="706">
        <v>0</v>
      </c>
      <c r="G213" s="707">
        <v>0</v>
      </c>
      <c r="H213" s="709">
        <v>0</v>
      </c>
      <c r="I213" s="706">
        <v>0</v>
      </c>
      <c r="J213" s="707">
        <v>0</v>
      </c>
      <c r="K213" s="710" t="s">
        <v>329</v>
      </c>
    </row>
    <row r="214" spans="1:11" ht="14.4" customHeight="1" thickBot="1" x14ac:dyDescent="0.35">
      <c r="A214" s="723" t="s">
        <v>535</v>
      </c>
      <c r="B214" s="701">
        <v>0</v>
      </c>
      <c r="C214" s="701">
        <v>88.967009999998993</v>
      </c>
      <c r="D214" s="702">
        <v>88.967009999998993</v>
      </c>
      <c r="E214" s="711" t="s">
        <v>329</v>
      </c>
      <c r="F214" s="701">
        <v>0</v>
      </c>
      <c r="G214" s="702">
        <v>0</v>
      </c>
      <c r="H214" s="704">
        <v>0</v>
      </c>
      <c r="I214" s="701">
        <v>0</v>
      </c>
      <c r="J214" s="702">
        <v>0</v>
      </c>
      <c r="K214" s="712" t="s">
        <v>329</v>
      </c>
    </row>
    <row r="215" spans="1:11" ht="14.4" customHeight="1" thickBot="1" x14ac:dyDescent="0.35">
      <c r="A215" s="722" t="s">
        <v>536</v>
      </c>
      <c r="B215" s="706">
        <v>0</v>
      </c>
      <c r="C215" s="706">
        <v>33.25</v>
      </c>
      <c r="D215" s="707">
        <v>33.25</v>
      </c>
      <c r="E215" s="708" t="s">
        <v>329</v>
      </c>
      <c r="F215" s="706">
        <v>35.996457041629</v>
      </c>
      <c r="G215" s="707">
        <v>5.999409506938</v>
      </c>
      <c r="H215" s="709">
        <v>3</v>
      </c>
      <c r="I215" s="706">
        <v>14.5</v>
      </c>
      <c r="J215" s="707">
        <v>8.5005904930610008</v>
      </c>
      <c r="K215" s="714">
        <v>0.402817421259</v>
      </c>
    </row>
    <row r="216" spans="1:11" ht="14.4" customHeight="1" thickBot="1" x14ac:dyDescent="0.35">
      <c r="A216" s="723" t="s">
        <v>537</v>
      </c>
      <c r="B216" s="701">
        <v>0</v>
      </c>
      <c r="C216" s="701">
        <v>33.25</v>
      </c>
      <c r="D216" s="702">
        <v>33.25</v>
      </c>
      <c r="E216" s="711" t="s">
        <v>329</v>
      </c>
      <c r="F216" s="701">
        <v>35.996457041629</v>
      </c>
      <c r="G216" s="702">
        <v>5.999409506938</v>
      </c>
      <c r="H216" s="704">
        <v>3</v>
      </c>
      <c r="I216" s="701">
        <v>14.5</v>
      </c>
      <c r="J216" s="702">
        <v>8.5005904930610008</v>
      </c>
      <c r="K216" s="705">
        <v>0.402817421259</v>
      </c>
    </row>
    <row r="217" spans="1:11" ht="14.4" customHeight="1" thickBot="1" x14ac:dyDescent="0.35">
      <c r="A217" s="726" t="s">
        <v>538</v>
      </c>
      <c r="B217" s="706">
        <v>28.147184961836</v>
      </c>
      <c r="C217" s="706">
        <v>16.53135</v>
      </c>
      <c r="D217" s="707">
        <v>-11.615834961836001</v>
      </c>
      <c r="E217" s="713">
        <v>0.58731805764599998</v>
      </c>
      <c r="F217" s="706">
        <v>0.89129535696600004</v>
      </c>
      <c r="G217" s="707">
        <v>0.148549226161</v>
      </c>
      <c r="H217" s="709">
        <v>0</v>
      </c>
      <c r="I217" s="706">
        <v>5.21E-2</v>
      </c>
      <c r="J217" s="707">
        <v>-9.6449226161000004E-2</v>
      </c>
      <c r="K217" s="714">
        <v>5.8454248181999999E-2</v>
      </c>
    </row>
    <row r="218" spans="1:11" ht="14.4" customHeight="1" thickBot="1" x14ac:dyDescent="0.35">
      <c r="A218" s="722" t="s">
        <v>539</v>
      </c>
      <c r="B218" s="706">
        <v>0</v>
      </c>
      <c r="C218" s="706">
        <v>10</v>
      </c>
      <c r="D218" s="707">
        <v>10</v>
      </c>
      <c r="E218" s="708" t="s">
        <v>329</v>
      </c>
      <c r="F218" s="706">
        <v>0</v>
      </c>
      <c r="G218" s="707">
        <v>0</v>
      </c>
      <c r="H218" s="709">
        <v>0</v>
      </c>
      <c r="I218" s="706">
        <v>0</v>
      </c>
      <c r="J218" s="707">
        <v>0</v>
      </c>
      <c r="K218" s="714">
        <v>2</v>
      </c>
    </row>
    <row r="219" spans="1:11" ht="14.4" customHeight="1" thickBot="1" x14ac:dyDescent="0.35">
      <c r="A219" s="723" t="s">
        <v>540</v>
      </c>
      <c r="B219" s="701">
        <v>0</v>
      </c>
      <c r="C219" s="701">
        <v>10</v>
      </c>
      <c r="D219" s="702">
        <v>10</v>
      </c>
      <c r="E219" s="711" t="s">
        <v>345</v>
      </c>
      <c r="F219" s="701">
        <v>0</v>
      </c>
      <c r="G219" s="702">
        <v>0</v>
      </c>
      <c r="H219" s="704">
        <v>0</v>
      </c>
      <c r="I219" s="701">
        <v>0</v>
      </c>
      <c r="J219" s="702">
        <v>0</v>
      </c>
      <c r="K219" s="705">
        <v>2</v>
      </c>
    </row>
    <row r="220" spans="1:11" ht="14.4" customHeight="1" thickBot="1" x14ac:dyDescent="0.35">
      <c r="A220" s="722" t="s">
        <v>541</v>
      </c>
      <c r="B220" s="706">
        <v>28.147184961836</v>
      </c>
      <c r="C220" s="706">
        <v>6.5313499999999998</v>
      </c>
      <c r="D220" s="707">
        <v>-21.615834961836001</v>
      </c>
      <c r="E220" s="713">
        <v>0.23204274277699999</v>
      </c>
      <c r="F220" s="706">
        <v>0.89129535696600004</v>
      </c>
      <c r="G220" s="707">
        <v>0.148549226161</v>
      </c>
      <c r="H220" s="709">
        <v>0</v>
      </c>
      <c r="I220" s="706">
        <v>5.21E-2</v>
      </c>
      <c r="J220" s="707">
        <v>-9.6449226161000004E-2</v>
      </c>
      <c r="K220" s="714">
        <v>5.8454248181999999E-2</v>
      </c>
    </row>
    <row r="221" spans="1:11" ht="14.4" customHeight="1" thickBot="1" x14ac:dyDescent="0.35">
      <c r="A221" s="723" t="s">
        <v>542</v>
      </c>
      <c r="B221" s="701">
        <v>9.4462579177999995E-2</v>
      </c>
      <c r="C221" s="701">
        <v>0.61399999999999999</v>
      </c>
      <c r="D221" s="702">
        <v>0.51953742082099996</v>
      </c>
      <c r="E221" s="703">
        <v>6.4999283879309999</v>
      </c>
      <c r="F221" s="701">
        <v>0.89129535696600004</v>
      </c>
      <c r="G221" s="702">
        <v>0.148549226161</v>
      </c>
      <c r="H221" s="704">
        <v>0</v>
      </c>
      <c r="I221" s="701">
        <v>0</v>
      </c>
      <c r="J221" s="702">
        <v>-0.148549226161</v>
      </c>
      <c r="K221" s="705">
        <v>0</v>
      </c>
    </row>
    <row r="222" spans="1:11" ht="14.4" customHeight="1" thickBot="1" x14ac:dyDescent="0.35">
      <c r="A222" s="723" t="s">
        <v>543</v>
      </c>
      <c r="B222" s="701">
        <v>0</v>
      </c>
      <c r="C222" s="701">
        <v>0</v>
      </c>
      <c r="D222" s="702">
        <v>0</v>
      </c>
      <c r="E222" s="703">
        <v>1</v>
      </c>
      <c r="F222" s="701">
        <v>0</v>
      </c>
      <c r="G222" s="702">
        <v>0</v>
      </c>
      <c r="H222" s="704">
        <v>0</v>
      </c>
      <c r="I222" s="701">
        <v>5.21E-2</v>
      </c>
      <c r="J222" s="702">
        <v>5.21E-2</v>
      </c>
      <c r="K222" s="712" t="s">
        <v>345</v>
      </c>
    </row>
    <row r="223" spans="1:11" ht="14.4" customHeight="1" thickBot="1" x14ac:dyDescent="0.35">
      <c r="A223" s="723" t="s">
        <v>544</v>
      </c>
      <c r="B223" s="701">
        <v>28.052722382658001</v>
      </c>
      <c r="C223" s="701">
        <v>5.9173499999999999</v>
      </c>
      <c r="D223" s="702">
        <v>-22.135372382658002</v>
      </c>
      <c r="E223" s="703">
        <v>0.210936746861</v>
      </c>
      <c r="F223" s="701">
        <v>0</v>
      </c>
      <c r="G223" s="702">
        <v>0</v>
      </c>
      <c r="H223" s="704">
        <v>0</v>
      </c>
      <c r="I223" s="701">
        <v>0</v>
      </c>
      <c r="J223" s="702">
        <v>0</v>
      </c>
      <c r="K223" s="712" t="s">
        <v>329</v>
      </c>
    </row>
    <row r="224" spans="1:11" ht="14.4" customHeight="1" thickBot="1" x14ac:dyDescent="0.35">
      <c r="A224" s="720" t="s">
        <v>545</v>
      </c>
      <c r="B224" s="701">
        <v>82.225820194603003</v>
      </c>
      <c r="C224" s="701">
        <v>0</v>
      </c>
      <c r="D224" s="702">
        <v>-82.225820194603003</v>
      </c>
      <c r="E224" s="703">
        <v>0</v>
      </c>
      <c r="F224" s="701">
        <v>0</v>
      </c>
      <c r="G224" s="702">
        <v>0</v>
      </c>
      <c r="H224" s="704">
        <v>0</v>
      </c>
      <c r="I224" s="701">
        <v>0</v>
      </c>
      <c r="J224" s="702">
        <v>0</v>
      </c>
      <c r="K224" s="705">
        <v>2</v>
      </c>
    </row>
    <row r="225" spans="1:11" ht="14.4" customHeight="1" thickBot="1" x14ac:dyDescent="0.35">
      <c r="A225" s="726" t="s">
        <v>546</v>
      </c>
      <c r="B225" s="706">
        <v>82.225820194603003</v>
      </c>
      <c r="C225" s="706">
        <v>0</v>
      </c>
      <c r="D225" s="707">
        <v>-82.225820194603003</v>
      </c>
      <c r="E225" s="713">
        <v>0</v>
      </c>
      <c r="F225" s="706">
        <v>0</v>
      </c>
      <c r="G225" s="707">
        <v>0</v>
      </c>
      <c r="H225" s="709">
        <v>0</v>
      </c>
      <c r="I225" s="706">
        <v>0</v>
      </c>
      <c r="J225" s="707">
        <v>0</v>
      </c>
      <c r="K225" s="714">
        <v>2</v>
      </c>
    </row>
    <row r="226" spans="1:11" ht="14.4" customHeight="1" thickBot="1" x14ac:dyDescent="0.35">
      <c r="A226" s="722" t="s">
        <v>547</v>
      </c>
      <c r="B226" s="706">
        <v>82.225820194603003</v>
      </c>
      <c r="C226" s="706">
        <v>0</v>
      </c>
      <c r="D226" s="707">
        <v>-82.225820194603003</v>
      </c>
      <c r="E226" s="713">
        <v>0</v>
      </c>
      <c r="F226" s="706">
        <v>0</v>
      </c>
      <c r="G226" s="707">
        <v>0</v>
      </c>
      <c r="H226" s="709">
        <v>0</v>
      </c>
      <c r="I226" s="706">
        <v>0</v>
      </c>
      <c r="J226" s="707">
        <v>0</v>
      </c>
      <c r="K226" s="714">
        <v>2</v>
      </c>
    </row>
    <row r="227" spans="1:11" ht="14.4" customHeight="1" thickBot="1" x14ac:dyDescent="0.35">
      <c r="A227" s="723" t="s">
        <v>548</v>
      </c>
      <c r="B227" s="701">
        <v>82.225820194603003</v>
      </c>
      <c r="C227" s="701">
        <v>0</v>
      </c>
      <c r="D227" s="702">
        <v>-82.225820194603003</v>
      </c>
      <c r="E227" s="703">
        <v>0</v>
      </c>
      <c r="F227" s="701">
        <v>0</v>
      </c>
      <c r="G227" s="702">
        <v>0</v>
      </c>
      <c r="H227" s="704">
        <v>0</v>
      </c>
      <c r="I227" s="701">
        <v>0</v>
      </c>
      <c r="J227" s="702">
        <v>0</v>
      </c>
      <c r="K227" s="705">
        <v>2</v>
      </c>
    </row>
    <row r="228" spans="1:11" ht="14.4" customHeight="1" thickBot="1" x14ac:dyDescent="0.35">
      <c r="A228" s="719" t="s">
        <v>549</v>
      </c>
      <c r="B228" s="701">
        <v>11151.660673857599</v>
      </c>
      <c r="C228" s="701">
        <v>13927.801740000001</v>
      </c>
      <c r="D228" s="702">
        <v>2776.1410661424102</v>
      </c>
      <c r="E228" s="703">
        <v>1.24894418395</v>
      </c>
      <c r="F228" s="701">
        <v>0</v>
      </c>
      <c r="G228" s="702">
        <v>0</v>
      </c>
      <c r="H228" s="704">
        <v>1316.73317</v>
      </c>
      <c r="I228" s="701">
        <v>2437.6587800000002</v>
      </c>
      <c r="J228" s="702">
        <v>2437.6587800000002</v>
      </c>
      <c r="K228" s="712" t="s">
        <v>345</v>
      </c>
    </row>
    <row r="229" spans="1:11" ht="14.4" customHeight="1" thickBot="1" x14ac:dyDescent="0.35">
      <c r="A229" s="724" t="s">
        <v>550</v>
      </c>
      <c r="B229" s="706">
        <v>11151.660673857599</v>
      </c>
      <c r="C229" s="706">
        <v>13927.801740000001</v>
      </c>
      <c r="D229" s="707">
        <v>2776.1410661424102</v>
      </c>
      <c r="E229" s="713">
        <v>1.24894418395</v>
      </c>
      <c r="F229" s="706">
        <v>0</v>
      </c>
      <c r="G229" s="707">
        <v>0</v>
      </c>
      <c r="H229" s="709">
        <v>1316.73317</v>
      </c>
      <c r="I229" s="706">
        <v>2437.6587800000002</v>
      </c>
      <c r="J229" s="707">
        <v>2437.6587800000002</v>
      </c>
      <c r="K229" s="710" t="s">
        <v>345</v>
      </c>
    </row>
    <row r="230" spans="1:11" ht="14.4" customHeight="1" thickBot="1" x14ac:dyDescent="0.35">
      <c r="A230" s="726" t="s">
        <v>54</v>
      </c>
      <c r="B230" s="706">
        <v>11151.660673857599</v>
      </c>
      <c r="C230" s="706">
        <v>13927.801740000001</v>
      </c>
      <c r="D230" s="707">
        <v>2776.1410661424102</v>
      </c>
      <c r="E230" s="713">
        <v>1.24894418395</v>
      </c>
      <c r="F230" s="706">
        <v>0</v>
      </c>
      <c r="G230" s="707">
        <v>0</v>
      </c>
      <c r="H230" s="709">
        <v>1316.73317</v>
      </c>
      <c r="I230" s="706">
        <v>2437.6587800000002</v>
      </c>
      <c r="J230" s="707">
        <v>2437.6587800000002</v>
      </c>
      <c r="K230" s="710" t="s">
        <v>345</v>
      </c>
    </row>
    <row r="231" spans="1:11" ht="14.4" customHeight="1" thickBot="1" x14ac:dyDescent="0.35">
      <c r="A231" s="725" t="s">
        <v>551</v>
      </c>
      <c r="B231" s="701">
        <v>0</v>
      </c>
      <c r="C231" s="701">
        <v>282.61604999999997</v>
      </c>
      <c r="D231" s="702">
        <v>282.61604999999997</v>
      </c>
      <c r="E231" s="711" t="s">
        <v>345</v>
      </c>
      <c r="F231" s="701">
        <v>0</v>
      </c>
      <c r="G231" s="702">
        <v>0</v>
      </c>
      <c r="H231" s="704">
        <v>47.111080000000001</v>
      </c>
      <c r="I231" s="701">
        <v>82.947220000000002</v>
      </c>
      <c r="J231" s="702">
        <v>82.947220000000002</v>
      </c>
      <c r="K231" s="712" t="s">
        <v>345</v>
      </c>
    </row>
    <row r="232" spans="1:11" ht="14.4" customHeight="1" thickBot="1" x14ac:dyDescent="0.35">
      <c r="A232" s="723" t="s">
        <v>552</v>
      </c>
      <c r="B232" s="701">
        <v>0</v>
      </c>
      <c r="C232" s="701">
        <v>282.61604999999997</v>
      </c>
      <c r="D232" s="702">
        <v>282.61604999999997</v>
      </c>
      <c r="E232" s="711" t="s">
        <v>345</v>
      </c>
      <c r="F232" s="701">
        <v>0</v>
      </c>
      <c r="G232" s="702">
        <v>0</v>
      </c>
      <c r="H232" s="704">
        <v>47.111080000000001</v>
      </c>
      <c r="I232" s="701">
        <v>82.947220000000002</v>
      </c>
      <c r="J232" s="702">
        <v>82.947220000000002</v>
      </c>
      <c r="K232" s="712" t="s">
        <v>345</v>
      </c>
    </row>
    <row r="233" spans="1:11" ht="14.4" customHeight="1" thickBot="1" x14ac:dyDescent="0.35">
      <c r="A233" s="722" t="s">
        <v>553</v>
      </c>
      <c r="B233" s="706">
        <v>134.476603583338</v>
      </c>
      <c r="C233" s="706">
        <v>89.370999999999995</v>
      </c>
      <c r="D233" s="707">
        <v>-45.105603583338002</v>
      </c>
      <c r="E233" s="713">
        <v>0.66458400657399996</v>
      </c>
      <c r="F233" s="706">
        <v>0</v>
      </c>
      <c r="G233" s="707">
        <v>0</v>
      </c>
      <c r="H233" s="709">
        <v>2.6949999999999998</v>
      </c>
      <c r="I233" s="706">
        <v>8.6449999999999996</v>
      </c>
      <c r="J233" s="707">
        <v>8.6449999999999996</v>
      </c>
      <c r="K233" s="710" t="s">
        <v>345</v>
      </c>
    </row>
    <row r="234" spans="1:11" ht="14.4" customHeight="1" thickBot="1" x14ac:dyDescent="0.35">
      <c r="A234" s="723" t="s">
        <v>554</v>
      </c>
      <c r="B234" s="701">
        <v>134.476603583338</v>
      </c>
      <c r="C234" s="701">
        <v>89.370999999999995</v>
      </c>
      <c r="D234" s="702">
        <v>-45.105603583338002</v>
      </c>
      <c r="E234" s="703">
        <v>0.66458400657399996</v>
      </c>
      <c r="F234" s="701">
        <v>0</v>
      </c>
      <c r="G234" s="702">
        <v>0</v>
      </c>
      <c r="H234" s="704">
        <v>2.6949999999999998</v>
      </c>
      <c r="I234" s="701">
        <v>8.6449999999999996</v>
      </c>
      <c r="J234" s="702">
        <v>8.6449999999999996</v>
      </c>
      <c r="K234" s="712" t="s">
        <v>345</v>
      </c>
    </row>
    <row r="235" spans="1:11" ht="14.4" customHeight="1" thickBot="1" x14ac:dyDescent="0.35">
      <c r="A235" s="722" t="s">
        <v>555</v>
      </c>
      <c r="B235" s="706">
        <v>177.713773493703</v>
      </c>
      <c r="C235" s="706">
        <v>121.23884</v>
      </c>
      <c r="D235" s="707">
        <v>-56.474933493701997</v>
      </c>
      <c r="E235" s="713">
        <v>0.68221408851099996</v>
      </c>
      <c r="F235" s="706">
        <v>0</v>
      </c>
      <c r="G235" s="707">
        <v>0</v>
      </c>
      <c r="H235" s="709">
        <v>16.996939999999999</v>
      </c>
      <c r="I235" s="706">
        <v>27.307559999999999</v>
      </c>
      <c r="J235" s="707">
        <v>27.307559999999999</v>
      </c>
      <c r="K235" s="710" t="s">
        <v>345</v>
      </c>
    </row>
    <row r="236" spans="1:11" ht="14.4" customHeight="1" thickBot="1" x14ac:dyDescent="0.35">
      <c r="A236" s="723" t="s">
        <v>556</v>
      </c>
      <c r="B236" s="701">
        <v>42.593663006494999</v>
      </c>
      <c r="C236" s="701">
        <v>40.14</v>
      </c>
      <c r="D236" s="702">
        <v>-2.4536630064949998</v>
      </c>
      <c r="E236" s="703">
        <v>0.94239370757700003</v>
      </c>
      <c r="F236" s="701">
        <v>0</v>
      </c>
      <c r="G236" s="702">
        <v>0</v>
      </c>
      <c r="H236" s="704">
        <v>12.744</v>
      </c>
      <c r="I236" s="701">
        <v>20.488</v>
      </c>
      <c r="J236" s="702">
        <v>20.488</v>
      </c>
      <c r="K236" s="712" t="s">
        <v>345</v>
      </c>
    </row>
    <row r="237" spans="1:11" ht="14.4" customHeight="1" thickBot="1" x14ac:dyDescent="0.35">
      <c r="A237" s="723" t="s">
        <v>557</v>
      </c>
      <c r="B237" s="701">
        <v>105.304799642961</v>
      </c>
      <c r="C237" s="701">
        <v>42.075899999999997</v>
      </c>
      <c r="D237" s="702">
        <v>-63.228899642960002</v>
      </c>
      <c r="E237" s="703">
        <v>0.39956298423800002</v>
      </c>
      <c r="F237" s="701">
        <v>0</v>
      </c>
      <c r="G237" s="702">
        <v>0</v>
      </c>
      <c r="H237" s="704">
        <v>2.1038000000000001</v>
      </c>
      <c r="I237" s="701">
        <v>2.1038000000000001</v>
      </c>
      <c r="J237" s="702">
        <v>2.1038000000000001</v>
      </c>
      <c r="K237" s="712" t="s">
        <v>345</v>
      </c>
    </row>
    <row r="238" spans="1:11" ht="14.4" customHeight="1" thickBot="1" x14ac:dyDescent="0.35">
      <c r="A238" s="723" t="s">
        <v>558</v>
      </c>
      <c r="B238" s="701">
        <v>29.815310844246</v>
      </c>
      <c r="C238" s="701">
        <v>39.022939999999998</v>
      </c>
      <c r="D238" s="702">
        <v>9.2076291557530006</v>
      </c>
      <c r="E238" s="703">
        <v>1.30882217542</v>
      </c>
      <c r="F238" s="701">
        <v>0</v>
      </c>
      <c r="G238" s="702">
        <v>0</v>
      </c>
      <c r="H238" s="704">
        <v>2.1491400000000001</v>
      </c>
      <c r="I238" s="701">
        <v>4.7157600000000004</v>
      </c>
      <c r="J238" s="702">
        <v>4.7157600000000004</v>
      </c>
      <c r="K238" s="712" t="s">
        <v>345</v>
      </c>
    </row>
    <row r="239" spans="1:11" ht="14.4" customHeight="1" thickBot="1" x14ac:dyDescent="0.35">
      <c r="A239" s="722" t="s">
        <v>559</v>
      </c>
      <c r="B239" s="706">
        <v>996.05369466594095</v>
      </c>
      <c r="C239" s="706">
        <v>1149.59078</v>
      </c>
      <c r="D239" s="707">
        <v>153.53708533405899</v>
      </c>
      <c r="E239" s="713">
        <v>1.154145390109</v>
      </c>
      <c r="F239" s="706">
        <v>0</v>
      </c>
      <c r="G239" s="707">
        <v>0</v>
      </c>
      <c r="H239" s="709">
        <v>88.268069999999994</v>
      </c>
      <c r="I239" s="706">
        <v>185.41320999999999</v>
      </c>
      <c r="J239" s="707">
        <v>185.41320999999999</v>
      </c>
      <c r="K239" s="710" t="s">
        <v>345</v>
      </c>
    </row>
    <row r="240" spans="1:11" ht="14.4" customHeight="1" thickBot="1" x14ac:dyDescent="0.35">
      <c r="A240" s="723" t="s">
        <v>560</v>
      </c>
      <c r="B240" s="701">
        <v>996.05369466594095</v>
      </c>
      <c r="C240" s="701">
        <v>1149.59078</v>
      </c>
      <c r="D240" s="702">
        <v>153.53708533405899</v>
      </c>
      <c r="E240" s="703">
        <v>1.154145390109</v>
      </c>
      <c r="F240" s="701">
        <v>0</v>
      </c>
      <c r="G240" s="702">
        <v>0</v>
      </c>
      <c r="H240" s="704">
        <v>88.268069999999994</v>
      </c>
      <c r="I240" s="701">
        <v>185.41320999999999</v>
      </c>
      <c r="J240" s="702">
        <v>185.41320999999999</v>
      </c>
      <c r="K240" s="712" t="s">
        <v>345</v>
      </c>
    </row>
    <row r="241" spans="1:11" ht="14.4" customHeight="1" thickBot="1" x14ac:dyDescent="0.35">
      <c r="A241" s="722" t="s">
        <v>561</v>
      </c>
      <c r="B241" s="706">
        <v>0</v>
      </c>
      <c r="C241" s="706">
        <v>1.849</v>
      </c>
      <c r="D241" s="707">
        <v>1.849</v>
      </c>
      <c r="E241" s="708" t="s">
        <v>345</v>
      </c>
      <c r="F241" s="706">
        <v>0</v>
      </c>
      <c r="G241" s="707">
        <v>0</v>
      </c>
      <c r="H241" s="709">
        <v>0.316</v>
      </c>
      <c r="I241" s="706">
        <v>0.42799999999999999</v>
      </c>
      <c r="J241" s="707">
        <v>0.42799999999999999</v>
      </c>
      <c r="K241" s="710" t="s">
        <v>345</v>
      </c>
    </row>
    <row r="242" spans="1:11" ht="14.4" customHeight="1" thickBot="1" x14ac:dyDescent="0.35">
      <c r="A242" s="723" t="s">
        <v>562</v>
      </c>
      <c r="B242" s="701">
        <v>0</v>
      </c>
      <c r="C242" s="701">
        <v>1.849</v>
      </c>
      <c r="D242" s="702">
        <v>1.849</v>
      </c>
      <c r="E242" s="711" t="s">
        <v>345</v>
      </c>
      <c r="F242" s="701">
        <v>0</v>
      </c>
      <c r="G242" s="702">
        <v>0</v>
      </c>
      <c r="H242" s="704">
        <v>0.316</v>
      </c>
      <c r="I242" s="701">
        <v>0.42799999999999999</v>
      </c>
      <c r="J242" s="702">
        <v>0.42799999999999999</v>
      </c>
      <c r="K242" s="712" t="s">
        <v>345</v>
      </c>
    </row>
    <row r="243" spans="1:11" ht="14.4" customHeight="1" thickBot="1" x14ac:dyDescent="0.35">
      <c r="A243" s="722" t="s">
        <v>563</v>
      </c>
      <c r="B243" s="706">
        <v>1246.84687506722</v>
      </c>
      <c r="C243" s="706">
        <v>1044.2981600000001</v>
      </c>
      <c r="D243" s="707">
        <v>-202.54871506721801</v>
      </c>
      <c r="E243" s="713">
        <v>0.83755125098500005</v>
      </c>
      <c r="F243" s="706">
        <v>0</v>
      </c>
      <c r="G243" s="707">
        <v>0</v>
      </c>
      <c r="H243" s="709">
        <v>100.53077999999999</v>
      </c>
      <c r="I243" s="706">
        <v>224.20572999999999</v>
      </c>
      <c r="J243" s="707">
        <v>224.20572999999999</v>
      </c>
      <c r="K243" s="710" t="s">
        <v>345</v>
      </c>
    </row>
    <row r="244" spans="1:11" ht="14.4" customHeight="1" thickBot="1" x14ac:dyDescent="0.35">
      <c r="A244" s="723" t="s">
        <v>564</v>
      </c>
      <c r="B244" s="701">
        <v>1246.84687506722</v>
      </c>
      <c r="C244" s="701">
        <v>1044.2981600000001</v>
      </c>
      <c r="D244" s="702">
        <v>-202.54871506721801</v>
      </c>
      <c r="E244" s="703">
        <v>0.83755125098500005</v>
      </c>
      <c r="F244" s="701">
        <v>0</v>
      </c>
      <c r="G244" s="702">
        <v>0</v>
      </c>
      <c r="H244" s="704">
        <v>100.53077999999999</v>
      </c>
      <c r="I244" s="701">
        <v>224.20572999999999</v>
      </c>
      <c r="J244" s="702">
        <v>224.20572999999999</v>
      </c>
      <c r="K244" s="712" t="s">
        <v>345</v>
      </c>
    </row>
    <row r="245" spans="1:11" ht="14.4" customHeight="1" thickBot="1" x14ac:dyDescent="0.35">
      <c r="A245" s="722" t="s">
        <v>565</v>
      </c>
      <c r="B245" s="706">
        <v>0</v>
      </c>
      <c r="C245" s="706">
        <v>1470.58422</v>
      </c>
      <c r="D245" s="707">
        <v>1470.58422</v>
      </c>
      <c r="E245" s="708" t="s">
        <v>345</v>
      </c>
      <c r="F245" s="706">
        <v>0</v>
      </c>
      <c r="G245" s="707">
        <v>0</v>
      </c>
      <c r="H245" s="709">
        <v>154.89359999999999</v>
      </c>
      <c r="I245" s="706">
        <v>299.51114999999999</v>
      </c>
      <c r="J245" s="707">
        <v>299.51114999999999</v>
      </c>
      <c r="K245" s="710" t="s">
        <v>345</v>
      </c>
    </row>
    <row r="246" spans="1:11" ht="14.4" customHeight="1" thickBot="1" x14ac:dyDescent="0.35">
      <c r="A246" s="723" t="s">
        <v>566</v>
      </c>
      <c r="B246" s="701">
        <v>0</v>
      </c>
      <c r="C246" s="701">
        <v>1470.58422</v>
      </c>
      <c r="D246" s="702">
        <v>1470.58422</v>
      </c>
      <c r="E246" s="711" t="s">
        <v>345</v>
      </c>
      <c r="F246" s="701">
        <v>0</v>
      </c>
      <c r="G246" s="702">
        <v>0</v>
      </c>
      <c r="H246" s="704">
        <v>154.89359999999999</v>
      </c>
      <c r="I246" s="701">
        <v>299.51114999999999</v>
      </c>
      <c r="J246" s="702">
        <v>299.51114999999999</v>
      </c>
      <c r="K246" s="712" t="s">
        <v>345</v>
      </c>
    </row>
    <row r="247" spans="1:11" ht="14.4" customHeight="1" thickBot="1" x14ac:dyDescent="0.35">
      <c r="A247" s="722" t="s">
        <v>567</v>
      </c>
      <c r="B247" s="706">
        <v>8596.5697270473902</v>
      </c>
      <c r="C247" s="706">
        <v>9768.2536899999996</v>
      </c>
      <c r="D247" s="707">
        <v>1171.68396295261</v>
      </c>
      <c r="E247" s="713">
        <v>1.136296685789</v>
      </c>
      <c r="F247" s="706">
        <v>0</v>
      </c>
      <c r="G247" s="707">
        <v>0</v>
      </c>
      <c r="H247" s="709">
        <v>905.92169999999999</v>
      </c>
      <c r="I247" s="706">
        <v>1609.20091</v>
      </c>
      <c r="J247" s="707">
        <v>1609.20091</v>
      </c>
      <c r="K247" s="710" t="s">
        <v>345</v>
      </c>
    </row>
    <row r="248" spans="1:11" ht="14.4" customHeight="1" thickBot="1" x14ac:dyDescent="0.35">
      <c r="A248" s="723" t="s">
        <v>568</v>
      </c>
      <c r="B248" s="701">
        <v>8596.5697270473902</v>
      </c>
      <c r="C248" s="701">
        <v>9768.2536899999996</v>
      </c>
      <c r="D248" s="702">
        <v>1171.68396295261</v>
      </c>
      <c r="E248" s="703">
        <v>1.136296685789</v>
      </c>
      <c r="F248" s="701">
        <v>0</v>
      </c>
      <c r="G248" s="702">
        <v>0</v>
      </c>
      <c r="H248" s="704">
        <v>905.92169999999999</v>
      </c>
      <c r="I248" s="701">
        <v>1609.20091</v>
      </c>
      <c r="J248" s="702">
        <v>1609.20091</v>
      </c>
      <c r="K248" s="712" t="s">
        <v>345</v>
      </c>
    </row>
    <row r="249" spans="1:11" ht="14.4" customHeight="1" thickBot="1" x14ac:dyDescent="0.35">
      <c r="A249" s="719" t="s">
        <v>569</v>
      </c>
      <c r="B249" s="701">
        <v>0</v>
      </c>
      <c r="C249" s="701">
        <v>28.478480000000001</v>
      </c>
      <c r="D249" s="702">
        <v>28.478480000000001</v>
      </c>
      <c r="E249" s="711" t="s">
        <v>329</v>
      </c>
      <c r="F249" s="701">
        <v>0</v>
      </c>
      <c r="G249" s="702">
        <v>0</v>
      </c>
      <c r="H249" s="704">
        <v>2.2073800000000001</v>
      </c>
      <c r="I249" s="701">
        <v>6.2759299999999998</v>
      </c>
      <c r="J249" s="702">
        <v>6.2759299999999998</v>
      </c>
      <c r="K249" s="712" t="s">
        <v>345</v>
      </c>
    </row>
    <row r="250" spans="1:11" ht="14.4" customHeight="1" thickBot="1" x14ac:dyDescent="0.35">
      <c r="A250" s="724" t="s">
        <v>570</v>
      </c>
      <c r="B250" s="706">
        <v>0</v>
      </c>
      <c r="C250" s="706">
        <v>28.478480000000001</v>
      </c>
      <c r="D250" s="707">
        <v>28.478480000000001</v>
      </c>
      <c r="E250" s="708" t="s">
        <v>329</v>
      </c>
      <c r="F250" s="706">
        <v>0</v>
      </c>
      <c r="G250" s="707">
        <v>0</v>
      </c>
      <c r="H250" s="709">
        <v>2.2073800000000001</v>
      </c>
      <c r="I250" s="706">
        <v>6.2759299999999998</v>
      </c>
      <c r="J250" s="707">
        <v>6.2759299999999998</v>
      </c>
      <c r="K250" s="710" t="s">
        <v>345</v>
      </c>
    </row>
    <row r="251" spans="1:11" ht="14.4" customHeight="1" thickBot="1" x14ac:dyDescent="0.35">
      <c r="A251" s="726" t="s">
        <v>571</v>
      </c>
      <c r="B251" s="706">
        <v>0</v>
      </c>
      <c r="C251" s="706">
        <v>28.478480000000001</v>
      </c>
      <c r="D251" s="707">
        <v>28.478480000000001</v>
      </c>
      <c r="E251" s="708" t="s">
        <v>329</v>
      </c>
      <c r="F251" s="706">
        <v>0</v>
      </c>
      <c r="G251" s="707">
        <v>0</v>
      </c>
      <c r="H251" s="709">
        <v>2.2073800000000001</v>
      </c>
      <c r="I251" s="706">
        <v>6.2759299999999998</v>
      </c>
      <c r="J251" s="707">
        <v>6.2759299999999998</v>
      </c>
      <c r="K251" s="710" t="s">
        <v>345</v>
      </c>
    </row>
    <row r="252" spans="1:11" ht="14.4" customHeight="1" thickBot="1" x14ac:dyDescent="0.35">
      <c r="A252" s="722" t="s">
        <v>572</v>
      </c>
      <c r="B252" s="706">
        <v>0</v>
      </c>
      <c r="C252" s="706">
        <v>28.478480000000001</v>
      </c>
      <c r="D252" s="707">
        <v>28.478480000000001</v>
      </c>
      <c r="E252" s="708" t="s">
        <v>345</v>
      </c>
      <c r="F252" s="706">
        <v>0</v>
      </c>
      <c r="G252" s="707">
        <v>0</v>
      </c>
      <c r="H252" s="709">
        <v>2.2073800000000001</v>
      </c>
      <c r="I252" s="706">
        <v>6.2759299999999998</v>
      </c>
      <c r="J252" s="707">
        <v>6.2759299999999998</v>
      </c>
      <c r="K252" s="710" t="s">
        <v>345</v>
      </c>
    </row>
    <row r="253" spans="1:11" ht="14.4" customHeight="1" thickBot="1" x14ac:dyDescent="0.35">
      <c r="A253" s="723" t="s">
        <v>573</v>
      </c>
      <c r="B253" s="701">
        <v>0</v>
      </c>
      <c r="C253" s="701">
        <v>20.670680000000001</v>
      </c>
      <c r="D253" s="702">
        <v>20.670680000000001</v>
      </c>
      <c r="E253" s="711" t="s">
        <v>345</v>
      </c>
      <c r="F253" s="701">
        <v>0</v>
      </c>
      <c r="G253" s="702">
        <v>0</v>
      </c>
      <c r="H253" s="704">
        <v>2.2073800000000001</v>
      </c>
      <c r="I253" s="701">
        <v>6.2759299999999998</v>
      </c>
      <c r="J253" s="702">
        <v>6.2759299999999998</v>
      </c>
      <c r="K253" s="712" t="s">
        <v>345</v>
      </c>
    </row>
    <row r="254" spans="1:11" ht="14.4" customHeight="1" thickBot="1" x14ac:dyDescent="0.35">
      <c r="A254" s="723" t="s">
        <v>574</v>
      </c>
      <c r="B254" s="701">
        <v>0</v>
      </c>
      <c r="C254" s="701">
        <v>7.8078000000000003</v>
      </c>
      <c r="D254" s="702">
        <v>7.8078000000000003</v>
      </c>
      <c r="E254" s="711" t="s">
        <v>345</v>
      </c>
      <c r="F254" s="701">
        <v>0</v>
      </c>
      <c r="G254" s="702">
        <v>0</v>
      </c>
      <c r="H254" s="704">
        <v>0</v>
      </c>
      <c r="I254" s="701">
        <v>0</v>
      </c>
      <c r="J254" s="702">
        <v>0</v>
      </c>
      <c r="K254" s="705">
        <v>2</v>
      </c>
    </row>
    <row r="255" spans="1:11" ht="14.4" customHeight="1" thickBot="1" x14ac:dyDescent="0.35">
      <c r="A255" s="727"/>
      <c r="B255" s="701">
        <v>101.9191977804</v>
      </c>
      <c r="C255" s="701">
        <v>1409.1335599997301</v>
      </c>
      <c r="D255" s="702">
        <v>1307.21436221933</v>
      </c>
      <c r="E255" s="703">
        <v>13.825987553747</v>
      </c>
      <c r="F255" s="701">
        <v>10460.370462438401</v>
      </c>
      <c r="G255" s="702">
        <v>1743.3950770730601</v>
      </c>
      <c r="H255" s="704">
        <v>2222.10974999993</v>
      </c>
      <c r="I255" s="701">
        <v>2195.2599299999201</v>
      </c>
      <c r="J255" s="702">
        <v>451.86485292685597</v>
      </c>
      <c r="K255" s="705">
        <v>0.20986445345099999</v>
      </c>
    </row>
    <row r="256" spans="1:11" ht="14.4" customHeight="1" thickBot="1" x14ac:dyDescent="0.35">
      <c r="A256" s="728" t="s">
        <v>66</v>
      </c>
      <c r="B256" s="715">
        <v>101.9191977804</v>
      </c>
      <c r="C256" s="715">
        <v>1409.1335599997301</v>
      </c>
      <c r="D256" s="716">
        <v>1307.21436221934</v>
      </c>
      <c r="E256" s="717" t="s">
        <v>329</v>
      </c>
      <c r="F256" s="715">
        <v>10460.370462438401</v>
      </c>
      <c r="G256" s="716">
        <v>1743.3950770730701</v>
      </c>
      <c r="H256" s="715">
        <v>2222.10974999993</v>
      </c>
      <c r="I256" s="715">
        <v>2195.2599299999201</v>
      </c>
      <c r="J256" s="716">
        <v>451.86485292685302</v>
      </c>
      <c r="K256" s="718">
        <v>0.20986445345099999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575</v>
      </c>
      <c r="B5" s="730" t="s">
        <v>576</v>
      </c>
      <c r="C5" s="731" t="s">
        <v>577</v>
      </c>
      <c r="D5" s="731" t="s">
        <v>577</v>
      </c>
      <c r="E5" s="731"/>
      <c r="F5" s="731" t="s">
        <v>577</v>
      </c>
      <c r="G5" s="731" t="s">
        <v>577</v>
      </c>
      <c r="H5" s="731" t="s">
        <v>577</v>
      </c>
      <c r="I5" s="732" t="s">
        <v>577</v>
      </c>
      <c r="J5" s="733" t="s">
        <v>73</v>
      </c>
    </row>
    <row r="6" spans="1:10" ht="14.4" customHeight="1" x14ac:dyDescent="0.3">
      <c r="A6" s="729" t="s">
        <v>575</v>
      </c>
      <c r="B6" s="730" t="s">
        <v>578</v>
      </c>
      <c r="C6" s="731">
        <v>975.56538999999975</v>
      </c>
      <c r="D6" s="731">
        <v>1141.22201</v>
      </c>
      <c r="E6" s="731"/>
      <c r="F6" s="731">
        <v>1668.3318300000001</v>
      </c>
      <c r="G6" s="731">
        <v>1216.6667137451172</v>
      </c>
      <c r="H6" s="731">
        <v>451.66511625488283</v>
      </c>
      <c r="I6" s="732">
        <v>1.3712315880366095</v>
      </c>
      <c r="J6" s="733" t="s">
        <v>1</v>
      </c>
    </row>
    <row r="7" spans="1:10" ht="14.4" customHeight="1" x14ac:dyDescent="0.3">
      <c r="A7" s="729" t="s">
        <v>575</v>
      </c>
      <c r="B7" s="730" t="s">
        <v>579</v>
      </c>
      <c r="C7" s="731">
        <v>58.153499999999994</v>
      </c>
      <c r="D7" s="731">
        <v>64.87303</v>
      </c>
      <c r="E7" s="731"/>
      <c r="F7" s="731">
        <v>107.12885</v>
      </c>
      <c r="G7" s="731">
        <v>66.666668945312495</v>
      </c>
      <c r="H7" s="731">
        <v>40.462181054687505</v>
      </c>
      <c r="I7" s="732">
        <v>1.6069326950755427</v>
      </c>
      <c r="J7" s="733" t="s">
        <v>1</v>
      </c>
    </row>
    <row r="8" spans="1:10" ht="14.4" customHeight="1" x14ac:dyDescent="0.3">
      <c r="A8" s="729" t="s">
        <v>575</v>
      </c>
      <c r="B8" s="730" t="s">
        <v>580</v>
      </c>
      <c r="C8" s="731">
        <v>12.450339999999999</v>
      </c>
      <c r="D8" s="731">
        <v>16.1157</v>
      </c>
      <c r="E8" s="731"/>
      <c r="F8" s="731">
        <v>25.766299999999998</v>
      </c>
      <c r="G8" s="731">
        <v>18.333333007812499</v>
      </c>
      <c r="H8" s="731">
        <v>7.4329669921874988</v>
      </c>
      <c r="I8" s="732">
        <v>1.4054345704089946</v>
      </c>
      <c r="J8" s="733" t="s">
        <v>1</v>
      </c>
    </row>
    <row r="9" spans="1:10" ht="14.4" customHeight="1" x14ac:dyDescent="0.3">
      <c r="A9" s="729" t="s">
        <v>575</v>
      </c>
      <c r="B9" s="730" t="s">
        <v>581</v>
      </c>
      <c r="C9" s="731">
        <v>0</v>
      </c>
      <c r="D9" s="731">
        <v>0</v>
      </c>
      <c r="E9" s="731"/>
      <c r="F9" s="731">
        <v>0</v>
      </c>
      <c r="G9" s="731">
        <v>0.83333331298828128</v>
      </c>
      <c r="H9" s="731">
        <v>-0.83333331298828128</v>
      </c>
      <c r="I9" s="732">
        <v>0</v>
      </c>
      <c r="J9" s="733" t="s">
        <v>1</v>
      </c>
    </row>
    <row r="10" spans="1:10" ht="14.4" customHeight="1" x14ac:dyDescent="0.3">
      <c r="A10" s="729" t="s">
        <v>575</v>
      </c>
      <c r="B10" s="730" t="s">
        <v>582</v>
      </c>
      <c r="C10" s="731">
        <v>203.50683999999998</v>
      </c>
      <c r="D10" s="731">
        <v>273.91927999999996</v>
      </c>
      <c r="E10" s="731"/>
      <c r="F10" s="731">
        <v>411.92614000000009</v>
      </c>
      <c r="G10" s="731">
        <v>325</v>
      </c>
      <c r="H10" s="731">
        <v>86.926140000000089</v>
      </c>
      <c r="I10" s="732">
        <v>1.2674650461538464</v>
      </c>
      <c r="J10" s="733" t="s">
        <v>1</v>
      </c>
    </row>
    <row r="11" spans="1:10" ht="14.4" customHeight="1" x14ac:dyDescent="0.3">
      <c r="A11" s="729" t="s">
        <v>575</v>
      </c>
      <c r="B11" s="730" t="s">
        <v>583</v>
      </c>
      <c r="C11" s="731">
        <v>0</v>
      </c>
      <c r="D11" s="731">
        <v>0</v>
      </c>
      <c r="E11" s="731"/>
      <c r="F11" s="731">
        <v>18.259799999999998</v>
      </c>
      <c r="G11" s="731">
        <v>0</v>
      </c>
      <c r="H11" s="731">
        <v>18.259799999999998</v>
      </c>
      <c r="I11" s="732" t="s">
        <v>577</v>
      </c>
      <c r="J11" s="733" t="s">
        <v>1</v>
      </c>
    </row>
    <row r="12" spans="1:10" ht="14.4" customHeight="1" x14ac:dyDescent="0.3">
      <c r="A12" s="729" t="s">
        <v>575</v>
      </c>
      <c r="B12" s="730" t="s">
        <v>584</v>
      </c>
      <c r="C12" s="731">
        <v>0</v>
      </c>
      <c r="D12" s="731">
        <v>10.66517</v>
      </c>
      <c r="E12" s="731"/>
      <c r="F12" s="731">
        <v>0</v>
      </c>
      <c r="G12" s="731">
        <v>6.6666665039062503</v>
      </c>
      <c r="H12" s="731">
        <v>-6.6666665039062503</v>
      </c>
      <c r="I12" s="732">
        <v>0</v>
      </c>
      <c r="J12" s="733" t="s">
        <v>1</v>
      </c>
    </row>
    <row r="13" spans="1:10" ht="14.4" customHeight="1" x14ac:dyDescent="0.3">
      <c r="A13" s="729" t="s">
        <v>575</v>
      </c>
      <c r="B13" s="730" t="s">
        <v>585</v>
      </c>
      <c r="C13" s="731">
        <v>156.02641</v>
      </c>
      <c r="D13" s="731">
        <v>100.47411</v>
      </c>
      <c r="E13" s="731"/>
      <c r="F13" s="731">
        <v>101.77489</v>
      </c>
      <c r="G13" s="731">
        <v>111.66666503906249</v>
      </c>
      <c r="H13" s="731">
        <v>-9.8917750390624946</v>
      </c>
      <c r="I13" s="732">
        <v>0.91141693865754636</v>
      </c>
      <c r="J13" s="733" t="s">
        <v>1</v>
      </c>
    </row>
    <row r="14" spans="1:10" ht="14.4" customHeight="1" x14ac:dyDescent="0.3">
      <c r="A14" s="729" t="s">
        <v>575</v>
      </c>
      <c r="B14" s="730" t="s">
        <v>586</v>
      </c>
      <c r="C14" s="731">
        <v>25.915649999999999</v>
      </c>
      <c r="D14" s="731">
        <v>3.4649299999999998</v>
      </c>
      <c r="E14" s="731"/>
      <c r="F14" s="731">
        <v>1.7185100000000002</v>
      </c>
      <c r="G14" s="731">
        <v>13.333333496093751</v>
      </c>
      <c r="H14" s="731">
        <v>-11.61482349609375</v>
      </c>
      <c r="I14" s="732">
        <v>0.12888824842665714</v>
      </c>
      <c r="J14" s="733" t="s">
        <v>1</v>
      </c>
    </row>
    <row r="15" spans="1:10" ht="14.4" customHeight="1" x14ac:dyDescent="0.3">
      <c r="A15" s="729" t="s">
        <v>575</v>
      </c>
      <c r="B15" s="730" t="s">
        <v>587</v>
      </c>
      <c r="C15" s="731">
        <v>57.544120000000007</v>
      </c>
      <c r="D15" s="731">
        <v>34.722200000000001</v>
      </c>
      <c r="E15" s="731"/>
      <c r="F15" s="731">
        <v>48.295649999999995</v>
      </c>
      <c r="G15" s="731">
        <v>43.333336303710936</v>
      </c>
      <c r="H15" s="731">
        <v>4.9623136962890584</v>
      </c>
      <c r="I15" s="732">
        <v>1.11451492360315</v>
      </c>
      <c r="J15" s="733" t="s">
        <v>1</v>
      </c>
    </row>
    <row r="16" spans="1:10" ht="14.4" customHeight="1" x14ac:dyDescent="0.3">
      <c r="A16" s="729" t="s">
        <v>575</v>
      </c>
      <c r="B16" s="730" t="s">
        <v>588</v>
      </c>
      <c r="C16" s="731">
        <v>1489.1622499999996</v>
      </c>
      <c r="D16" s="731">
        <v>1645.45643</v>
      </c>
      <c r="E16" s="731"/>
      <c r="F16" s="731">
        <v>2383.2019700000005</v>
      </c>
      <c r="G16" s="731">
        <v>1802.5000503540041</v>
      </c>
      <c r="H16" s="731">
        <v>580.70191964599644</v>
      </c>
      <c r="I16" s="732">
        <v>1.3221647175721014</v>
      </c>
      <c r="J16" s="733" t="s">
        <v>589</v>
      </c>
    </row>
    <row r="18" spans="1:10" ht="14.4" customHeight="1" x14ac:dyDescent="0.3">
      <c r="A18" s="729" t="s">
        <v>575</v>
      </c>
      <c r="B18" s="730" t="s">
        <v>576</v>
      </c>
      <c r="C18" s="731" t="s">
        <v>577</v>
      </c>
      <c r="D18" s="731" t="s">
        <v>577</v>
      </c>
      <c r="E18" s="731"/>
      <c r="F18" s="731" t="s">
        <v>577</v>
      </c>
      <c r="G18" s="731" t="s">
        <v>577</v>
      </c>
      <c r="H18" s="731" t="s">
        <v>577</v>
      </c>
      <c r="I18" s="732" t="s">
        <v>577</v>
      </c>
      <c r="J18" s="733" t="s">
        <v>73</v>
      </c>
    </row>
    <row r="19" spans="1:10" ht="14.4" customHeight="1" x14ac:dyDescent="0.3">
      <c r="A19" s="729" t="s">
        <v>590</v>
      </c>
      <c r="B19" s="730" t="s">
        <v>591</v>
      </c>
      <c r="C19" s="731" t="s">
        <v>577</v>
      </c>
      <c r="D19" s="731" t="s">
        <v>577</v>
      </c>
      <c r="E19" s="731"/>
      <c r="F19" s="731" t="s">
        <v>577</v>
      </c>
      <c r="G19" s="731" t="s">
        <v>577</v>
      </c>
      <c r="H19" s="731" t="s">
        <v>577</v>
      </c>
      <c r="I19" s="732" t="s">
        <v>577</v>
      </c>
      <c r="J19" s="733" t="s">
        <v>0</v>
      </c>
    </row>
    <row r="20" spans="1:10" ht="14.4" customHeight="1" x14ac:dyDescent="0.3">
      <c r="A20" s="729" t="s">
        <v>590</v>
      </c>
      <c r="B20" s="730" t="s">
        <v>578</v>
      </c>
      <c r="C20" s="731">
        <v>129.91629</v>
      </c>
      <c r="D20" s="731">
        <v>131.93050000000002</v>
      </c>
      <c r="E20" s="731"/>
      <c r="F20" s="731">
        <v>158.25044999999997</v>
      </c>
      <c r="G20" s="731">
        <v>142</v>
      </c>
      <c r="H20" s="731">
        <v>16.250449999999972</v>
      </c>
      <c r="I20" s="732">
        <v>1.1144397887323942</v>
      </c>
      <c r="J20" s="733" t="s">
        <v>1</v>
      </c>
    </row>
    <row r="21" spans="1:10" ht="14.4" customHeight="1" x14ac:dyDescent="0.3">
      <c r="A21" s="729" t="s">
        <v>590</v>
      </c>
      <c r="B21" s="730" t="s">
        <v>579</v>
      </c>
      <c r="C21" s="731">
        <v>4.0050999999999997</v>
      </c>
      <c r="D21" s="731">
        <v>2.44319</v>
      </c>
      <c r="E21" s="731"/>
      <c r="F21" s="731">
        <v>1.32273</v>
      </c>
      <c r="G21" s="731">
        <v>2</v>
      </c>
      <c r="H21" s="731">
        <v>-0.67727000000000004</v>
      </c>
      <c r="I21" s="732">
        <v>0.66136499999999998</v>
      </c>
      <c r="J21" s="733" t="s">
        <v>1</v>
      </c>
    </row>
    <row r="22" spans="1:10" ht="14.4" customHeight="1" x14ac:dyDescent="0.3">
      <c r="A22" s="729" t="s">
        <v>590</v>
      </c>
      <c r="B22" s="730" t="s">
        <v>580</v>
      </c>
      <c r="C22" s="731">
        <v>3.8903599999999998</v>
      </c>
      <c r="D22" s="731">
        <v>3.2239200000000001</v>
      </c>
      <c r="E22" s="731"/>
      <c r="F22" s="731">
        <v>2.8124999999999996</v>
      </c>
      <c r="G22" s="731">
        <v>3</v>
      </c>
      <c r="H22" s="731">
        <v>-0.18750000000000044</v>
      </c>
      <c r="I22" s="732">
        <v>0.93749999999999989</v>
      </c>
      <c r="J22" s="733" t="s">
        <v>1</v>
      </c>
    </row>
    <row r="23" spans="1:10" ht="14.4" customHeight="1" x14ac:dyDescent="0.3">
      <c r="A23" s="729" t="s">
        <v>590</v>
      </c>
      <c r="B23" s="730" t="s">
        <v>582</v>
      </c>
      <c r="C23" s="731">
        <v>9.5589999999999993</v>
      </c>
      <c r="D23" s="731">
        <v>0</v>
      </c>
      <c r="E23" s="731"/>
      <c r="F23" s="731">
        <v>0</v>
      </c>
      <c r="G23" s="731">
        <v>0</v>
      </c>
      <c r="H23" s="731">
        <v>0</v>
      </c>
      <c r="I23" s="732" t="s">
        <v>577</v>
      </c>
      <c r="J23" s="733" t="s">
        <v>1</v>
      </c>
    </row>
    <row r="24" spans="1:10" ht="14.4" customHeight="1" x14ac:dyDescent="0.3">
      <c r="A24" s="729" t="s">
        <v>590</v>
      </c>
      <c r="B24" s="730" t="s">
        <v>585</v>
      </c>
      <c r="C24" s="731">
        <v>60.585720000000009</v>
      </c>
      <c r="D24" s="731">
        <v>20.708120000000001</v>
      </c>
      <c r="E24" s="731"/>
      <c r="F24" s="731">
        <v>43.710969999999996</v>
      </c>
      <c r="G24" s="731">
        <v>32</v>
      </c>
      <c r="H24" s="731">
        <v>11.710969999999996</v>
      </c>
      <c r="I24" s="732">
        <v>1.3659678124999999</v>
      </c>
      <c r="J24" s="733" t="s">
        <v>1</v>
      </c>
    </row>
    <row r="25" spans="1:10" ht="14.4" customHeight="1" x14ac:dyDescent="0.3">
      <c r="A25" s="729" t="s">
        <v>590</v>
      </c>
      <c r="B25" s="730" t="s">
        <v>586</v>
      </c>
      <c r="C25" s="731">
        <v>0.27244999999999997</v>
      </c>
      <c r="D25" s="731">
        <v>2.95818</v>
      </c>
      <c r="E25" s="731"/>
      <c r="F25" s="731">
        <v>0.36043999999999998</v>
      </c>
      <c r="G25" s="731">
        <v>2</v>
      </c>
      <c r="H25" s="731">
        <v>-1.6395599999999999</v>
      </c>
      <c r="I25" s="732">
        <v>0.18021999999999999</v>
      </c>
      <c r="J25" s="733" t="s">
        <v>1</v>
      </c>
    </row>
    <row r="26" spans="1:10" ht="14.4" customHeight="1" x14ac:dyDescent="0.3">
      <c r="A26" s="729" t="s">
        <v>590</v>
      </c>
      <c r="B26" s="730" t="s">
        <v>587</v>
      </c>
      <c r="C26" s="731">
        <v>0.41399999999999998</v>
      </c>
      <c r="D26" s="731">
        <v>0.55200000000000005</v>
      </c>
      <c r="E26" s="731"/>
      <c r="F26" s="731">
        <v>1.1040000000000001</v>
      </c>
      <c r="G26" s="731">
        <v>1</v>
      </c>
      <c r="H26" s="731">
        <v>0.10400000000000009</v>
      </c>
      <c r="I26" s="732">
        <v>1.1040000000000001</v>
      </c>
      <c r="J26" s="733" t="s">
        <v>1</v>
      </c>
    </row>
    <row r="27" spans="1:10" ht="14.4" customHeight="1" x14ac:dyDescent="0.3">
      <c r="A27" s="729" t="s">
        <v>590</v>
      </c>
      <c r="B27" s="730" t="s">
        <v>592</v>
      </c>
      <c r="C27" s="731">
        <v>208.64291999999998</v>
      </c>
      <c r="D27" s="731">
        <v>161.81591</v>
      </c>
      <c r="E27" s="731"/>
      <c r="F27" s="731">
        <v>207.56109000000001</v>
      </c>
      <c r="G27" s="731">
        <v>182</v>
      </c>
      <c r="H27" s="731">
        <v>25.561090000000007</v>
      </c>
      <c r="I27" s="732">
        <v>1.1404455494505494</v>
      </c>
      <c r="J27" s="733" t="s">
        <v>593</v>
      </c>
    </row>
    <row r="28" spans="1:10" ht="14.4" customHeight="1" x14ac:dyDescent="0.3">
      <c r="A28" s="729" t="s">
        <v>577</v>
      </c>
      <c r="B28" s="730" t="s">
        <v>577</v>
      </c>
      <c r="C28" s="731" t="s">
        <v>577</v>
      </c>
      <c r="D28" s="731" t="s">
        <v>577</v>
      </c>
      <c r="E28" s="731"/>
      <c r="F28" s="731" t="s">
        <v>577</v>
      </c>
      <c r="G28" s="731" t="s">
        <v>577</v>
      </c>
      <c r="H28" s="731" t="s">
        <v>577</v>
      </c>
      <c r="I28" s="732" t="s">
        <v>577</v>
      </c>
      <c r="J28" s="733" t="s">
        <v>594</v>
      </c>
    </row>
    <row r="29" spans="1:10" ht="14.4" customHeight="1" x14ac:dyDescent="0.3">
      <c r="A29" s="729" t="s">
        <v>595</v>
      </c>
      <c r="B29" s="730" t="s">
        <v>596</v>
      </c>
      <c r="C29" s="731" t="s">
        <v>577</v>
      </c>
      <c r="D29" s="731" t="s">
        <v>577</v>
      </c>
      <c r="E29" s="731"/>
      <c r="F29" s="731" t="s">
        <v>577</v>
      </c>
      <c r="G29" s="731" t="s">
        <v>577</v>
      </c>
      <c r="H29" s="731" t="s">
        <v>577</v>
      </c>
      <c r="I29" s="732" t="s">
        <v>577</v>
      </c>
      <c r="J29" s="733" t="s">
        <v>0</v>
      </c>
    </row>
    <row r="30" spans="1:10" ht="14.4" customHeight="1" x14ac:dyDescent="0.3">
      <c r="A30" s="729" t="s">
        <v>595</v>
      </c>
      <c r="B30" s="730" t="s">
        <v>578</v>
      </c>
      <c r="C30" s="731">
        <v>0.22271000000000002</v>
      </c>
      <c r="D30" s="731">
        <v>0.17207</v>
      </c>
      <c r="E30" s="731"/>
      <c r="F30" s="731">
        <v>0</v>
      </c>
      <c r="G30" s="731">
        <v>0</v>
      </c>
      <c r="H30" s="731">
        <v>0</v>
      </c>
      <c r="I30" s="732" t="s">
        <v>577</v>
      </c>
      <c r="J30" s="733" t="s">
        <v>1</v>
      </c>
    </row>
    <row r="31" spans="1:10" ht="14.4" customHeight="1" x14ac:dyDescent="0.3">
      <c r="A31" s="729" t="s">
        <v>595</v>
      </c>
      <c r="B31" s="730" t="s">
        <v>597</v>
      </c>
      <c r="C31" s="731">
        <v>0.22271000000000002</v>
      </c>
      <c r="D31" s="731">
        <v>0.17207</v>
      </c>
      <c r="E31" s="731"/>
      <c r="F31" s="731">
        <v>0</v>
      </c>
      <c r="G31" s="731">
        <v>0</v>
      </c>
      <c r="H31" s="731">
        <v>0</v>
      </c>
      <c r="I31" s="732" t="s">
        <v>577</v>
      </c>
      <c r="J31" s="733" t="s">
        <v>593</v>
      </c>
    </row>
    <row r="32" spans="1:10" ht="14.4" customHeight="1" x14ac:dyDescent="0.3">
      <c r="A32" s="729" t="s">
        <v>577</v>
      </c>
      <c r="B32" s="730" t="s">
        <v>577</v>
      </c>
      <c r="C32" s="731" t="s">
        <v>577</v>
      </c>
      <c r="D32" s="731" t="s">
        <v>577</v>
      </c>
      <c r="E32" s="731"/>
      <c r="F32" s="731" t="s">
        <v>577</v>
      </c>
      <c r="G32" s="731" t="s">
        <v>577</v>
      </c>
      <c r="H32" s="731" t="s">
        <v>577</v>
      </c>
      <c r="I32" s="732" t="s">
        <v>577</v>
      </c>
      <c r="J32" s="733" t="s">
        <v>594</v>
      </c>
    </row>
    <row r="33" spans="1:10" ht="14.4" customHeight="1" x14ac:dyDescent="0.3">
      <c r="A33" s="729" t="s">
        <v>598</v>
      </c>
      <c r="B33" s="730" t="s">
        <v>599</v>
      </c>
      <c r="C33" s="731" t="s">
        <v>577</v>
      </c>
      <c r="D33" s="731" t="s">
        <v>577</v>
      </c>
      <c r="E33" s="731"/>
      <c r="F33" s="731" t="s">
        <v>577</v>
      </c>
      <c r="G33" s="731" t="s">
        <v>577</v>
      </c>
      <c r="H33" s="731" t="s">
        <v>577</v>
      </c>
      <c r="I33" s="732" t="s">
        <v>577</v>
      </c>
      <c r="J33" s="733" t="s">
        <v>0</v>
      </c>
    </row>
    <row r="34" spans="1:10" ht="14.4" customHeight="1" x14ac:dyDescent="0.3">
      <c r="A34" s="729" t="s">
        <v>598</v>
      </c>
      <c r="B34" s="730" t="s">
        <v>578</v>
      </c>
      <c r="C34" s="731">
        <v>472.3890899999999</v>
      </c>
      <c r="D34" s="731">
        <v>606.09090000000015</v>
      </c>
      <c r="E34" s="731"/>
      <c r="F34" s="731">
        <v>1063.9798499999999</v>
      </c>
      <c r="G34" s="731">
        <v>736</v>
      </c>
      <c r="H34" s="731">
        <v>327.97984999999994</v>
      </c>
      <c r="I34" s="732">
        <v>1.4456247961956521</v>
      </c>
      <c r="J34" s="733" t="s">
        <v>1</v>
      </c>
    </row>
    <row r="35" spans="1:10" ht="14.4" customHeight="1" x14ac:dyDescent="0.3">
      <c r="A35" s="729" t="s">
        <v>598</v>
      </c>
      <c r="B35" s="730" t="s">
        <v>579</v>
      </c>
      <c r="C35" s="731">
        <v>54.148399999999995</v>
      </c>
      <c r="D35" s="731">
        <v>62.429839999999999</v>
      </c>
      <c r="E35" s="731"/>
      <c r="F35" s="731">
        <v>105.80611999999999</v>
      </c>
      <c r="G35" s="731">
        <v>65</v>
      </c>
      <c r="H35" s="731">
        <v>40.806119999999993</v>
      </c>
      <c r="I35" s="732">
        <v>1.6277864615384614</v>
      </c>
      <c r="J35" s="733" t="s">
        <v>1</v>
      </c>
    </row>
    <row r="36" spans="1:10" ht="14.4" customHeight="1" x14ac:dyDescent="0.3">
      <c r="A36" s="729" t="s">
        <v>598</v>
      </c>
      <c r="B36" s="730" t="s">
        <v>580</v>
      </c>
      <c r="C36" s="731">
        <v>8.5599799999999995</v>
      </c>
      <c r="D36" s="731">
        <v>12.891780000000001</v>
      </c>
      <c r="E36" s="731"/>
      <c r="F36" s="731">
        <v>22.953799999999998</v>
      </c>
      <c r="G36" s="731">
        <v>16</v>
      </c>
      <c r="H36" s="731">
        <v>6.9537999999999975</v>
      </c>
      <c r="I36" s="732">
        <v>1.4346124999999998</v>
      </c>
      <c r="J36" s="733" t="s">
        <v>1</v>
      </c>
    </row>
    <row r="37" spans="1:10" ht="14.4" customHeight="1" x14ac:dyDescent="0.3">
      <c r="A37" s="729" t="s">
        <v>598</v>
      </c>
      <c r="B37" s="730" t="s">
        <v>581</v>
      </c>
      <c r="C37" s="731">
        <v>0</v>
      </c>
      <c r="D37" s="731">
        <v>0</v>
      </c>
      <c r="E37" s="731"/>
      <c r="F37" s="731">
        <v>0</v>
      </c>
      <c r="G37" s="731">
        <v>1</v>
      </c>
      <c r="H37" s="731">
        <v>-1</v>
      </c>
      <c r="I37" s="732">
        <v>0</v>
      </c>
      <c r="J37" s="733" t="s">
        <v>1</v>
      </c>
    </row>
    <row r="38" spans="1:10" ht="14.4" customHeight="1" x14ac:dyDescent="0.3">
      <c r="A38" s="729" t="s">
        <v>598</v>
      </c>
      <c r="B38" s="730" t="s">
        <v>582</v>
      </c>
      <c r="C38" s="731">
        <v>193.94783999999999</v>
      </c>
      <c r="D38" s="731">
        <v>273.91927999999996</v>
      </c>
      <c r="E38" s="731"/>
      <c r="F38" s="731">
        <v>411.92614000000009</v>
      </c>
      <c r="G38" s="731">
        <v>325</v>
      </c>
      <c r="H38" s="731">
        <v>86.926140000000089</v>
      </c>
      <c r="I38" s="732">
        <v>1.2674650461538464</v>
      </c>
      <c r="J38" s="733" t="s">
        <v>1</v>
      </c>
    </row>
    <row r="39" spans="1:10" ht="14.4" customHeight="1" x14ac:dyDescent="0.3">
      <c r="A39" s="729" t="s">
        <v>598</v>
      </c>
      <c r="B39" s="730" t="s">
        <v>583</v>
      </c>
      <c r="C39" s="731">
        <v>0</v>
      </c>
      <c r="D39" s="731">
        <v>0</v>
      </c>
      <c r="E39" s="731"/>
      <c r="F39" s="731">
        <v>18.259799999999998</v>
      </c>
      <c r="G39" s="731">
        <v>0</v>
      </c>
      <c r="H39" s="731">
        <v>18.259799999999998</v>
      </c>
      <c r="I39" s="732" t="s">
        <v>577</v>
      </c>
      <c r="J39" s="733" t="s">
        <v>1</v>
      </c>
    </row>
    <row r="40" spans="1:10" ht="14.4" customHeight="1" x14ac:dyDescent="0.3">
      <c r="A40" s="729" t="s">
        <v>598</v>
      </c>
      <c r="B40" s="730" t="s">
        <v>584</v>
      </c>
      <c r="C40" s="731">
        <v>0</v>
      </c>
      <c r="D40" s="731">
        <v>10.66517</v>
      </c>
      <c r="E40" s="731"/>
      <c r="F40" s="731">
        <v>0</v>
      </c>
      <c r="G40" s="731">
        <v>7</v>
      </c>
      <c r="H40" s="731">
        <v>-7</v>
      </c>
      <c r="I40" s="732">
        <v>0</v>
      </c>
      <c r="J40" s="733" t="s">
        <v>1</v>
      </c>
    </row>
    <row r="41" spans="1:10" ht="14.4" customHeight="1" x14ac:dyDescent="0.3">
      <c r="A41" s="729" t="s">
        <v>598</v>
      </c>
      <c r="B41" s="730" t="s">
        <v>585</v>
      </c>
      <c r="C41" s="731">
        <v>91.505750000000006</v>
      </c>
      <c r="D41" s="731">
        <v>64.052430000000001</v>
      </c>
      <c r="E41" s="731"/>
      <c r="F41" s="731">
        <v>46.259020000000007</v>
      </c>
      <c r="G41" s="731">
        <v>67</v>
      </c>
      <c r="H41" s="731">
        <v>-20.740979999999993</v>
      </c>
      <c r="I41" s="732">
        <v>0.69043313432835829</v>
      </c>
      <c r="J41" s="733" t="s">
        <v>1</v>
      </c>
    </row>
    <row r="42" spans="1:10" ht="14.4" customHeight="1" x14ac:dyDescent="0.3">
      <c r="A42" s="729" t="s">
        <v>598</v>
      </c>
      <c r="B42" s="730" t="s">
        <v>586</v>
      </c>
      <c r="C42" s="731">
        <v>25.6432</v>
      </c>
      <c r="D42" s="731">
        <v>0.50675000000000003</v>
      </c>
      <c r="E42" s="731"/>
      <c r="F42" s="731">
        <v>1.3580700000000001</v>
      </c>
      <c r="G42" s="731">
        <v>12</v>
      </c>
      <c r="H42" s="731">
        <v>-10.64193</v>
      </c>
      <c r="I42" s="732">
        <v>0.11317250000000001</v>
      </c>
      <c r="J42" s="733" t="s">
        <v>1</v>
      </c>
    </row>
    <row r="43" spans="1:10" ht="14.4" customHeight="1" x14ac:dyDescent="0.3">
      <c r="A43" s="729" t="s">
        <v>598</v>
      </c>
      <c r="B43" s="730" t="s">
        <v>587</v>
      </c>
      <c r="C43" s="731">
        <v>24.502460000000003</v>
      </c>
      <c r="D43" s="731">
        <v>16.910070000000001</v>
      </c>
      <c r="E43" s="731"/>
      <c r="F43" s="731">
        <v>23.286879999999996</v>
      </c>
      <c r="G43" s="731">
        <v>21</v>
      </c>
      <c r="H43" s="731">
        <v>2.2868799999999965</v>
      </c>
      <c r="I43" s="732">
        <v>1.1088990476190475</v>
      </c>
      <c r="J43" s="733" t="s">
        <v>1</v>
      </c>
    </row>
    <row r="44" spans="1:10" ht="14.4" customHeight="1" x14ac:dyDescent="0.3">
      <c r="A44" s="729" t="s">
        <v>598</v>
      </c>
      <c r="B44" s="730" t="s">
        <v>600</v>
      </c>
      <c r="C44" s="731">
        <v>870.69672000000003</v>
      </c>
      <c r="D44" s="731">
        <v>1047.46622</v>
      </c>
      <c r="E44" s="731"/>
      <c r="F44" s="731">
        <v>1693.8296799999998</v>
      </c>
      <c r="G44" s="731">
        <v>1248</v>
      </c>
      <c r="H44" s="731">
        <v>445.82967999999983</v>
      </c>
      <c r="I44" s="732">
        <v>1.3572353205128205</v>
      </c>
      <c r="J44" s="733" t="s">
        <v>593</v>
      </c>
    </row>
    <row r="45" spans="1:10" ht="14.4" customHeight="1" x14ac:dyDescent="0.3">
      <c r="A45" s="729" t="s">
        <v>577</v>
      </c>
      <c r="B45" s="730" t="s">
        <v>577</v>
      </c>
      <c r="C45" s="731" t="s">
        <v>577</v>
      </c>
      <c r="D45" s="731" t="s">
        <v>577</v>
      </c>
      <c r="E45" s="731"/>
      <c r="F45" s="731" t="s">
        <v>577</v>
      </c>
      <c r="G45" s="731" t="s">
        <v>577</v>
      </c>
      <c r="H45" s="731" t="s">
        <v>577</v>
      </c>
      <c r="I45" s="732" t="s">
        <v>577</v>
      </c>
      <c r="J45" s="733" t="s">
        <v>594</v>
      </c>
    </row>
    <row r="46" spans="1:10" ht="14.4" customHeight="1" x14ac:dyDescent="0.3">
      <c r="A46" s="729" t="s">
        <v>601</v>
      </c>
      <c r="B46" s="730" t="s">
        <v>602</v>
      </c>
      <c r="C46" s="731" t="s">
        <v>577</v>
      </c>
      <c r="D46" s="731" t="s">
        <v>577</v>
      </c>
      <c r="E46" s="731"/>
      <c r="F46" s="731" t="s">
        <v>577</v>
      </c>
      <c r="G46" s="731" t="s">
        <v>577</v>
      </c>
      <c r="H46" s="731" t="s">
        <v>577</v>
      </c>
      <c r="I46" s="732" t="s">
        <v>577</v>
      </c>
      <c r="J46" s="733" t="s">
        <v>0</v>
      </c>
    </row>
    <row r="47" spans="1:10" ht="14.4" customHeight="1" x14ac:dyDescent="0.3">
      <c r="A47" s="729" t="s">
        <v>601</v>
      </c>
      <c r="B47" s="730" t="s">
        <v>578</v>
      </c>
      <c r="C47" s="731">
        <v>373.03729999999985</v>
      </c>
      <c r="D47" s="731">
        <v>403.02853999999996</v>
      </c>
      <c r="E47" s="731"/>
      <c r="F47" s="731">
        <v>446.10153000000008</v>
      </c>
      <c r="G47" s="731">
        <v>338</v>
      </c>
      <c r="H47" s="731">
        <v>108.10153000000008</v>
      </c>
      <c r="I47" s="732">
        <v>1.3198270118343198</v>
      </c>
      <c r="J47" s="733" t="s">
        <v>1</v>
      </c>
    </row>
    <row r="48" spans="1:10" ht="14.4" customHeight="1" x14ac:dyDescent="0.3">
      <c r="A48" s="729" t="s">
        <v>601</v>
      </c>
      <c r="B48" s="730" t="s">
        <v>585</v>
      </c>
      <c r="C48" s="731">
        <v>3.9349400000000001</v>
      </c>
      <c r="D48" s="731">
        <v>15.713559999999998</v>
      </c>
      <c r="E48" s="731"/>
      <c r="F48" s="731">
        <v>11.804900000000002</v>
      </c>
      <c r="G48" s="731">
        <v>13</v>
      </c>
      <c r="H48" s="731">
        <v>-1.1950999999999983</v>
      </c>
      <c r="I48" s="732">
        <v>0.90806923076923085</v>
      </c>
      <c r="J48" s="733" t="s">
        <v>1</v>
      </c>
    </row>
    <row r="49" spans="1:10" ht="14.4" customHeight="1" x14ac:dyDescent="0.3">
      <c r="A49" s="729" t="s">
        <v>601</v>
      </c>
      <c r="B49" s="730" t="s">
        <v>587</v>
      </c>
      <c r="C49" s="731">
        <v>32.627660000000006</v>
      </c>
      <c r="D49" s="731">
        <v>17.26013</v>
      </c>
      <c r="E49" s="731"/>
      <c r="F49" s="731">
        <v>23.904769999999999</v>
      </c>
      <c r="G49" s="731">
        <v>21</v>
      </c>
      <c r="H49" s="731">
        <v>2.9047699999999992</v>
      </c>
      <c r="I49" s="732">
        <v>1.1383223809523808</v>
      </c>
      <c r="J49" s="733" t="s">
        <v>1</v>
      </c>
    </row>
    <row r="50" spans="1:10" ht="14.4" customHeight="1" x14ac:dyDescent="0.3">
      <c r="A50" s="729" t="s">
        <v>601</v>
      </c>
      <c r="B50" s="730" t="s">
        <v>603</v>
      </c>
      <c r="C50" s="731">
        <v>409.59989999999982</v>
      </c>
      <c r="D50" s="731">
        <v>436.00222999999994</v>
      </c>
      <c r="E50" s="731"/>
      <c r="F50" s="731">
        <v>481.81120000000004</v>
      </c>
      <c r="G50" s="731">
        <v>373</v>
      </c>
      <c r="H50" s="731">
        <v>108.81120000000004</v>
      </c>
      <c r="I50" s="732">
        <v>1.2917190348525471</v>
      </c>
      <c r="J50" s="733" t="s">
        <v>593</v>
      </c>
    </row>
    <row r="51" spans="1:10" ht="14.4" customHeight="1" x14ac:dyDescent="0.3">
      <c r="A51" s="729" t="s">
        <v>577</v>
      </c>
      <c r="B51" s="730" t="s">
        <v>577</v>
      </c>
      <c r="C51" s="731" t="s">
        <v>577</v>
      </c>
      <c r="D51" s="731" t="s">
        <v>577</v>
      </c>
      <c r="E51" s="731"/>
      <c r="F51" s="731" t="s">
        <v>577</v>
      </c>
      <c r="G51" s="731" t="s">
        <v>577</v>
      </c>
      <c r="H51" s="731" t="s">
        <v>577</v>
      </c>
      <c r="I51" s="732" t="s">
        <v>577</v>
      </c>
      <c r="J51" s="733" t="s">
        <v>594</v>
      </c>
    </row>
    <row r="52" spans="1:10" ht="14.4" customHeight="1" x14ac:dyDescent="0.3">
      <c r="A52" s="729" t="s">
        <v>575</v>
      </c>
      <c r="B52" s="730" t="s">
        <v>588</v>
      </c>
      <c r="C52" s="731">
        <v>1489.1622499999999</v>
      </c>
      <c r="D52" s="731">
        <v>1645.45643</v>
      </c>
      <c r="E52" s="731"/>
      <c r="F52" s="731">
        <v>2383.2019700000001</v>
      </c>
      <c r="G52" s="731">
        <v>1803</v>
      </c>
      <c r="H52" s="731">
        <v>580.20197000000007</v>
      </c>
      <c r="I52" s="732">
        <v>1.321798097615086</v>
      </c>
      <c r="J52" s="733" t="s">
        <v>589</v>
      </c>
    </row>
  </sheetData>
  <mergeCells count="3">
    <mergeCell ref="F3:I3"/>
    <mergeCell ref="C4:D4"/>
    <mergeCell ref="A1:I1"/>
  </mergeCells>
  <conditionalFormatting sqref="F17 F53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52">
    <cfRule type="expression" dxfId="66" priority="5">
      <formula>$H18&gt;0</formula>
    </cfRule>
  </conditionalFormatting>
  <conditionalFormatting sqref="A18:A52">
    <cfRule type="expression" dxfId="65" priority="2">
      <formula>AND($J18&lt;&gt;"mezeraKL",$J18&lt;&gt;"")</formula>
    </cfRule>
  </conditionalFormatting>
  <conditionalFormatting sqref="I18:I52">
    <cfRule type="expression" dxfId="64" priority="6">
      <formula>$I18&gt;1</formula>
    </cfRule>
  </conditionalFormatting>
  <conditionalFormatting sqref="B18:B52">
    <cfRule type="expression" dxfId="63" priority="1">
      <formula>OR($J18="NS",$J18="SumaNS",$J18="Účet")</formula>
    </cfRule>
  </conditionalFormatting>
  <conditionalFormatting sqref="A18:D52 F18:I52">
    <cfRule type="expression" dxfId="62" priority="8">
      <formula>AND($J18&lt;&gt;"",$J18&lt;&gt;"mezeraKL")</formula>
    </cfRule>
  </conditionalFormatting>
  <conditionalFormatting sqref="B18:D52 F18:I52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52 F18:I52">
    <cfRule type="expression" dxfId="60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7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339.74131263677606</v>
      </c>
      <c r="M3" s="203">
        <f>SUBTOTAL(9,M5:M1048576)</f>
        <v>6872.6000000000013</v>
      </c>
      <c r="N3" s="204">
        <f>SUBTOTAL(9,N5:N1048576)</f>
        <v>2334906.1452275077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575</v>
      </c>
      <c r="B5" s="741" t="s">
        <v>576</v>
      </c>
      <c r="C5" s="742" t="s">
        <v>590</v>
      </c>
      <c r="D5" s="743" t="s">
        <v>591</v>
      </c>
      <c r="E5" s="744">
        <v>50113001</v>
      </c>
      <c r="F5" s="743" t="s">
        <v>604</v>
      </c>
      <c r="G5" s="742" t="s">
        <v>605</v>
      </c>
      <c r="H5" s="742">
        <v>176064</v>
      </c>
      <c r="I5" s="742">
        <v>76064</v>
      </c>
      <c r="J5" s="742" t="s">
        <v>606</v>
      </c>
      <c r="K5" s="742" t="s">
        <v>607</v>
      </c>
      <c r="L5" s="745">
        <v>83.949999999999989</v>
      </c>
      <c r="M5" s="745">
        <v>1</v>
      </c>
      <c r="N5" s="746">
        <v>83.949999999999989</v>
      </c>
    </row>
    <row r="6" spans="1:14" ht="14.4" customHeight="1" x14ac:dyDescent="0.3">
      <c r="A6" s="747" t="s">
        <v>575</v>
      </c>
      <c r="B6" s="748" t="s">
        <v>576</v>
      </c>
      <c r="C6" s="749" t="s">
        <v>590</v>
      </c>
      <c r="D6" s="750" t="s">
        <v>591</v>
      </c>
      <c r="E6" s="751">
        <v>50113001</v>
      </c>
      <c r="F6" s="750" t="s">
        <v>604</v>
      </c>
      <c r="G6" s="749" t="s">
        <v>608</v>
      </c>
      <c r="H6" s="749">
        <v>126486</v>
      </c>
      <c r="I6" s="749">
        <v>26486</v>
      </c>
      <c r="J6" s="749" t="s">
        <v>609</v>
      </c>
      <c r="K6" s="749" t="s">
        <v>610</v>
      </c>
      <c r="L6" s="752">
        <v>624.79999999999984</v>
      </c>
      <c r="M6" s="752">
        <v>1</v>
      </c>
      <c r="N6" s="753">
        <v>624.79999999999984</v>
      </c>
    </row>
    <row r="7" spans="1:14" ht="14.4" customHeight="1" x14ac:dyDescent="0.3">
      <c r="A7" s="747" t="s">
        <v>575</v>
      </c>
      <c r="B7" s="748" t="s">
        <v>576</v>
      </c>
      <c r="C7" s="749" t="s">
        <v>590</v>
      </c>
      <c r="D7" s="750" t="s">
        <v>591</v>
      </c>
      <c r="E7" s="751">
        <v>50113001</v>
      </c>
      <c r="F7" s="750" t="s">
        <v>604</v>
      </c>
      <c r="G7" s="749" t="s">
        <v>605</v>
      </c>
      <c r="H7" s="749">
        <v>173848</v>
      </c>
      <c r="I7" s="749">
        <v>173848</v>
      </c>
      <c r="J7" s="749" t="s">
        <v>611</v>
      </c>
      <c r="K7" s="749" t="s">
        <v>577</v>
      </c>
      <c r="L7" s="752">
        <v>473.18</v>
      </c>
      <c r="M7" s="752">
        <v>1</v>
      </c>
      <c r="N7" s="753">
        <v>473.18</v>
      </c>
    </row>
    <row r="8" spans="1:14" ht="14.4" customHeight="1" x14ac:dyDescent="0.3">
      <c r="A8" s="747" t="s">
        <v>575</v>
      </c>
      <c r="B8" s="748" t="s">
        <v>576</v>
      </c>
      <c r="C8" s="749" t="s">
        <v>590</v>
      </c>
      <c r="D8" s="750" t="s">
        <v>591</v>
      </c>
      <c r="E8" s="751">
        <v>50113001</v>
      </c>
      <c r="F8" s="750" t="s">
        <v>604</v>
      </c>
      <c r="G8" s="749" t="s">
        <v>605</v>
      </c>
      <c r="H8" s="749">
        <v>100362</v>
      </c>
      <c r="I8" s="749">
        <v>362</v>
      </c>
      <c r="J8" s="749" t="s">
        <v>612</v>
      </c>
      <c r="K8" s="749" t="s">
        <v>613</v>
      </c>
      <c r="L8" s="752">
        <v>72.600000000000009</v>
      </c>
      <c r="M8" s="752">
        <v>4</v>
      </c>
      <c r="N8" s="753">
        <v>290.40000000000003</v>
      </c>
    </row>
    <row r="9" spans="1:14" ht="14.4" customHeight="1" x14ac:dyDescent="0.3">
      <c r="A9" s="747" t="s">
        <v>575</v>
      </c>
      <c r="B9" s="748" t="s">
        <v>576</v>
      </c>
      <c r="C9" s="749" t="s">
        <v>590</v>
      </c>
      <c r="D9" s="750" t="s">
        <v>591</v>
      </c>
      <c r="E9" s="751">
        <v>50113001</v>
      </c>
      <c r="F9" s="750" t="s">
        <v>604</v>
      </c>
      <c r="G9" s="749" t="s">
        <v>605</v>
      </c>
      <c r="H9" s="749">
        <v>129710</v>
      </c>
      <c r="I9" s="749">
        <v>29710</v>
      </c>
      <c r="J9" s="749" t="s">
        <v>614</v>
      </c>
      <c r="K9" s="749" t="s">
        <v>615</v>
      </c>
      <c r="L9" s="752">
        <v>3735.97</v>
      </c>
      <c r="M9" s="752">
        <v>1</v>
      </c>
      <c r="N9" s="753">
        <v>3735.97</v>
      </c>
    </row>
    <row r="10" spans="1:14" ht="14.4" customHeight="1" x14ac:dyDescent="0.3">
      <c r="A10" s="747" t="s">
        <v>575</v>
      </c>
      <c r="B10" s="748" t="s">
        <v>576</v>
      </c>
      <c r="C10" s="749" t="s">
        <v>590</v>
      </c>
      <c r="D10" s="750" t="s">
        <v>591</v>
      </c>
      <c r="E10" s="751">
        <v>50113001</v>
      </c>
      <c r="F10" s="750" t="s">
        <v>604</v>
      </c>
      <c r="G10" s="749" t="s">
        <v>605</v>
      </c>
      <c r="H10" s="749">
        <v>202701</v>
      </c>
      <c r="I10" s="749">
        <v>202701</v>
      </c>
      <c r="J10" s="749" t="s">
        <v>616</v>
      </c>
      <c r="K10" s="749" t="s">
        <v>617</v>
      </c>
      <c r="L10" s="752">
        <v>135.54</v>
      </c>
      <c r="M10" s="752">
        <v>1</v>
      </c>
      <c r="N10" s="753">
        <v>135.54</v>
      </c>
    </row>
    <row r="11" spans="1:14" ht="14.4" customHeight="1" x14ac:dyDescent="0.3">
      <c r="A11" s="747" t="s">
        <v>575</v>
      </c>
      <c r="B11" s="748" t="s">
        <v>576</v>
      </c>
      <c r="C11" s="749" t="s">
        <v>590</v>
      </c>
      <c r="D11" s="750" t="s">
        <v>591</v>
      </c>
      <c r="E11" s="751">
        <v>50113001</v>
      </c>
      <c r="F11" s="750" t="s">
        <v>604</v>
      </c>
      <c r="G11" s="749" t="s">
        <v>605</v>
      </c>
      <c r="H11" s="749">
        <v>153200</v>
      </c>
      <c r="I11" s="749">
        <v>53200</v>
      </c>
      <c r="J11" s="749" t="s">
        <v>618</v>
      </c>
      <c r="K11" s="749" t="s">
        <v>619</v>
      </c>
      <c r="L11" s="752">
        <v>52.359999999999985</v>
      </c>
      <c r="M11" s="752">
        <v>3</v>
      </c>
      <c r="N11" s="753">
        <v>157.07999999999996</v>
      </c>
    </row>
    <row r="12" spans="1:14" ht="14.4" customHeight="1" x14ac:dyDescent="0.3">
      <c r="A12" s="747" t="s">
        <v>575</v>
      </c>
      <c r="B12" s="748" t="s">
        <v>576</v>
      </c>
      <c r="C12" s="749" t="s">
        <v>590</v>
      </c>
      <c r="D12" s="750" t="s">
        <v>591</v>
      </c>
      <c r="E12" s="751">
        <v>50113001</v>
      </c>
      <c r="F12" s="750" t="s">
        <v>604</v>
      </c>
      <c r="G12" s="749" t="s">
        <v>608</v>
      </c>
      <c r="H12" s="749">
        <v>102954</v>
      </c>
      <c r="I12" s="749">
        <v>2954</v>
      </c>
      <c r="J12" s="749" t="s">
        <v>620</v>
      </c>
      <c r="K12" s="749" t="s">
        <v>621</v>
      </c>
      <c r="L12" s="752">
        <v>14.99</v>
      </c>
      <c r="M12" s="752">
        <v>2</v>
      </c>
      <c r="N12" s="753">
        <v>29.98</v>
      </c>
    </row>
    <row r="13" spans="1:14" ht="14.4" customHeight="1" x14ac:dyDescent="0.3">
      <c r="A13" s="747" t="s">
        <v>575</v>
      </c>
      <c r="B13" s="748" t="s">
        <v>576</v>
      </c>
      <c r="C13" s="749" t="s">
        <v>590</v>
      </c>
      <c r="D13" s="750" t="s">
        <v>591</v>
      </c>
      <c r="E13" s="751">
        <v>50113001</v>
      </c>
      <c r="F13" s="750" t="s">
        <v>604</v>
      </c>
      <c r="G13" s="749" t="s">
        <v>608</v>
      </c>
      <c r="H13" s="749">
        <v>127272</v>
      </c>
      <c r="I13" s="749">
        <v>127272</v>
      </c>
      <c r="J13" s="749" t="s">
        <v>622</v>
      </c>
      <c r="K13" s="749" t="s">
        <v>623</v>
      </c>
      <c r="L13" s="752">
        <v>48.6</v>
      </c>
      <c r="M13" s="752">
        <v>2</v>
      </c>
      <c r="N13" s="753">
        <v>97.2</v>
      </c>
    </row>
    <row r="14" spans="1:14" ht="14.4" customHeight="1" x14ac:dyDescent="0.3">
      <c r="A14" s="747" t="s">
        <v>575</v>
      </c>
      <c r="B14" s="748" t="s">
        <v>576</v>
      </c>
      <c r="C14" s="749" t="s">
        <v>590</v>
      </c>
      <c r="D14" s="750" t="s">
        <v>591</v>
      </c>
      <c r="E14" s="751">
        <v>50113001</v>
      </c>
      <c r="F14" s="750" t="s">
        <v>604</v>
      </c>
      <c r="G14" s="749" t="s">
        <v>605</v>
      </c>
      <c r="H14" s="749">
        <v>194916</v>
      </c>
      <c r="I14" s="749">
        <v>94916</v>
      </c>
      <c r="J14" s="749" t="s">
        <v>624</v>
      </c>
      <c r="K14" s="749" t="s">
        <v>625</v>
      </c>
      <c r="L14" s="752">
        <v>84.681428571428597</v>
      </c>
      <c r="M14" s="752">
        <v>7</v>
      </c>
      <c r="N14" s="753">
        <v>592.77000000000021</v>
      </c>
    </row>
    <row r="15" spans="1:14" ht="14.4" customHeight="1" x14ac:dyDescent="0.3">
      <c r="A15" s="747" t="s">
        <v>575</v>
      </c>
      <c r="B15" s="748" t="s">
        <v>576</v>
      </c>
      <c r="C15" s="749" t="s">
        <v>590</v>
      </c>
      <c r="D15" s="750" t="s">
        <v>591</v>
      </c>
      <c r="E15" s="751">
        <v>50113001</v>
      </c>
      <c r="F15" s="750" t="s">
        <v>604</v>
      </c>
      <c r="G15" s="749" t="s">
        <v>605</v>
      </c>
      <c r="H15" s="749">
        <v>194920</v>
      </c>
      <c r="I15" s="749">
        <v>94920</v>
      </c>
      <c r="J15" s="749" t="s">
        <v>626</v>
      </c>
      <c r="K15" s="749" t="s">
        <v>627</v>
      </c>
      <c r="L15" s="752">
        <v>73.650000000000006</v>
      </c>
      <c r="M15" s="752">
        <v>16</v>
      </c>
      <c r="N15" s="753">
        <v>1178.4000000000001</v>
      </c>
    </row>
    <row r="16" spans="1:14" ht="14.4" customHeight="1" x14ac:dyDescent="0.3">
      <c r="A16" s="747" t="s">
        <v>575</v>
      </c>
      <c r="B16" s="748" t="s">
        <v>576</v>
      </c>
      <c r="C16" s="749" t="s">
        <v>590</v>
      </c>
      <c r="D16" s="750" t="s">
        <v>591</v>
      </c>
      <c r="E16" s="751">
        <v>50113001</v>
      </c>
      <c r="F16" s="750" t="s">
        <v>604</v>
      </c>
      <c r="G16" s="749" t="s">
        <v>605</v>
      </c>
      <c r="H16" s="749">
        <v>235897</v>
      </c>
      <c r="I16" s="749">
        <v>235897</v>
      </c>
      <c r="J16" s="749" t="s">
        <v>628</v>
      </c>
      <c r="K16" s="749" t="s">
        <v>629</v>
      </c>
      <c r="L16" s="752">
        <v>59.91</v>
      </c>
      <c r="M16" s="752">
        <v>3</v>
      </c>
      <c r="N16" s="753">
        <v>179.73</v>
      </c>
    </row>
    <row r="17" spans="1:14" ht="14.4" customHeight="1" x14ac:dyDescent="0.3">
      <c r="A17" s="747" t="s">
        <v>575</v>
      </c>
      <c r="B17" s="748" t="s">
        <v>576</v>
      </c>
      <c r="C17" s="749" t="s">
        <v>590</v>
      </c>
      <c r="D17" s="750" t="s">
        <v>591</v>
      </c>
      <c r="E17" s="751">
        <v>50113001</v>
      </c>
      <c r="F17" s="750" t="s">
        <v>604</v>
      </c>
      <c r="G17" s="749" t="s">
        <v>605</v>
      </c>
      <c r="H17" s="749">
        <v>207931</v>
      </c>
      <c r="I17" s="749">
        <v>207931</v>
      </c>
      <c r="J17" s="749" t="s">
        <v>630</v>
      </c>
      <c r="K17" s="749" t="s">
        <v>631</v>
      </c>
      <c r="L17" s="752">
        <v>26.090000000000003</v>
      </c>
      <c r="M17" s="752">
        <v>4</v>
      </c>
      <c r="N17" s="753">
        <v>104.36000000000001</v>
      </c>
    </row>
    <row r="18" spans="1:14" ht="14.4" customHeight="1" x14ac:dyDescent="0.3">
      <c r="A18" s="747" t="s">
        <v>575</v>
      </c>
      <c r="B18" s="748" t="s">
        <v>576</v>
      </c>
      <c r="C18" s="749" t="s">
        <v>590</v>
      </c>
      <c r="D18" s="750" t="s">
        <v>591</v>
      </c>
      <c r="E18" s="751">
        <v>50113001</v>
      </c>
      <c r="F18" s="750" t="s">
        <v>604</v>
      </c>
      <c r="G18" s="749" t="s">
        <v>605</v>
      </c>
      <c r="H18" s="749">
        <v>189244</v>
      </c>
      <c r="I18" s="749">
        <v>89244</v>
      </c>
      <c r="J18" s="749" t="s">
        <v>632</v>
      </c>
      <c r="K18" s="749" t="s">
        <v>633</v>
      </c>
      <c r="L18" s="752">
        <v>20.76</v>
      </c>
      <c r="M18" s="752">
        <v>120</v>
      </c>
      <c r="N18" s="753">
        <v>2491.2000000000003</v>
      </c>
    </row>
    <row r="19" spans="1:14" ht="14.4" customHeight="1" x14ac:dyDescent="0.3">
      <c r="A19" s="747" t="s">
        <v>575</v>
      </c>
      <c r="B19" s="748" t="s">
        <v>576</v>
      </c>
      <c r="C19" s="749" t="s">
        <v>590</v>
      </c>
      <c r="D19" s="750" t="s">
        <v>591</v>
      </c>
      <c r="E19" s="751">
        <v>50113001</v>
      </c>
      <c r="F19" s="750" t="s">
        <v>604</v>
      </c>
      <c r="G19" s="749" t="s">
        <v>605</v>
      </c>
      <c r="H19" s="749">
        <v>208456</v>
      </c>
      <c r="I19" s="749">
        <v>208456</v>
      </c>
      <c r="J19" s="749" t="s">
        <v>634</v>
      </c>
      <c r="K19" s="749" t="s">
        <v>635</v>
      </c>
      <c r="L19" s="752">
        <v>738.54</v>
      </c>
      <c r="M19" s="752">
        <v>0.2</v>
      </c>
      <c r="N19" s="753">
        <v>147.708</v>
      </c>
    </row>
    <row r="20" spans="1:14" ht="14.4" customHeight="1" x14ac:dyDescent="0.3">
      <c r="A20" s="747" t="s">
        <v>575</v>
      </c>
      <c r="B20" s="748" t="s">
        <v>576</v>
      </c>
      <c r="C20" s="749" t="s">
        <v>590</v>
      </c>
      <c r="D20" s="750" t="s">
        <v>591</v>
      </c>
      <c r="E20" s="751">
        <v>50113001</v>
      </c>
      <c r="F20" s="750" t="s">
        <v>604</v>
      </c>
      <c r="G20" s="749" t="s">
        <v>605</v>
      </c>
      <c r="H20" s="749">
        <v>173394</v>
      </c>
      <c r="I20" s="749">
        <v>173394</v>
      </c>
      <c r="J20" s="749" t="s">
        <v>636</v>
      </c>
      <c r="K20" s="749" t="s">
        <v>637</v>
      </c>
      <c r="L20" s="752">
        <v>423.72000000000008</v>
      </c>
      <c r="M20" s="752">
        <v>1</v>
      </c>
      <c r="N20" s="753">
        <v>423.72000000000008</v>
      </c>
    </row>
    <row r="21" spans="1:14" ht="14.4" customHeight="1" x14ac:dyDescent="0.3">
      <c r="A21" s="747" t="s">
        <v>575</v>
      </c>
      <c r="B21" s="748" t="s">
        <v>576</v>
      </c>
      <c r="C21" s="749" t="s">
        <v>590</v>
      </c>
      <c r="D21" s="750" t="s">
        <v>591</v>
      </c>
      <c r="E21" s="751">
        <v>50113001</v>
      </c>
      <c r="F21" s="750" t="s">
        <v>604</v>
      </c>
      <c r="G21" s="749" t="s">
        <v>605</v>
      </c>
      <c r="H21" s="749">
        <v>126409</v>
      </c>
      <c r="I21" s="749">
        <v>26409</v>
      </c>
      <c r="J21" s="749" t="s">
        <v>638</v>
      </c>
      <c r="K21" s="749" t="s">
        <v>639</v>
      </c>
      <c r="L21" s="752">
        <v>606.69000000000005</v>
      </c>
      <c r="M21" s="752">
        <v>1</v>
      </c>
      <c r="N21" s="753">
        <v>606.69000000000005</v>
      </c>
    </row>
    <row r="22" spans="1:14" ht="14.4" customHeight="1" x14ac:dyDescent="0.3">
      <c r="A22" s="747" t="s">
        <v>575</v>
      </c>
      <c r="B22" s="748" t="s">
        <v>576</v>
      </c>
      <c r="C22" s="749" t="s">
        <v>590</v>
      </c>
      <c r="D22" s="750" t="s">
        <v>591</v>
      </c>
      <c r="E22" s="751">
        <v>50113001</v>
      </c>
      <c r="F22" s="750" t="s">
        <v>604</v>
      </c>
      <c r="G22" s="749" t="s">
        <v>605</v>
      </c>
      <c r="H22" s="749">
        <v>132992</v>
      </c>
      <c r="I22" s="749">
        <v>32992</v>
      </c>
      <c r="J22" s="749" t="s">
        <v>640</v>
      </c>
      <c r="K22" s="749" t="s">
        <v>641</v>
      </c>
      <c r="L22" s="752">
        <v>108.39</v>
      </c>
      <c r="M22" s="752">
        <v>3</v>
      </c>
      <c r="N22" s="753">
        <v>325.17</v>
      </c>
    </row>
    <row r="23" spans="1:14" ht="14.4" customHeight="1" x14ac:dyDescent="0.3">
      <c r="A23" s="747" t="s">
        <v>575</v>
      </c>
      <c r="B23" s="748" t="s">
        <v>576</v>
      </c>
      <c r="C23" s="749" t="s">
        <v>590</v>
      </c>
      <c r="D23" s="750" t="s">
        <v>591</v>
      </c>
      <c r="E23" s="751">
        <v>50113001</v>
      </c>
      <c r="F23" s="750" t="s">
        <v>604</v>
      </c>
      <c r="G23" s="749" t="s">
        <v>605</v>
      </c>
      <c r="H23" s="749">
        <v>112895</v>
      </c>
      <c r="I23" s="749">
        <v>12895</v>
      </c>
      <c r="J23" s="749" t="s">
        <v>642</v>
      </c>
      <c r="K23" s="749" t="s">
        <v>643</v>
      </c>
      <c r="L23" s="752">
        <v>106.57999999999998</v>
      </c>
      <c r="M23" s="752">
        <v>2</v>
      </c>
      <c r="N23" s="753">
        <v>213.15999999999997</v>
      </c>
    </row>
    <row r="24" spans="1:14" ht="14.4" customHeight="1" x14ac:dyDescent="0.3">
      <c r="A24" s="747" t="s">
        <v>575</v>
      </c>
      <c r="B24" s="748" t="s">
        <v>576</v>
      </c>
      <c r="C24" s="749" t="s">
        <v>590</v>
      </c>
      <c r="D24" s="750" t="s">
        <v>591</v>
      </c>
      <c r="E24" s="751">
        <v>50113001</v>
      </c>
      <c r="F24" s="750" t="s">
        <v>604</v>
      </c>
      <c r="G24" s="749" t="s">
        <v>605</v>
      </c>
      <c r="H24" s="749">
        <v>89227</v>
      </c>
      <c r="I24" s="749">
        <v>89227</v>
      </c>
      <c r="J24" s="749" t="s">
        <v>644</v>
      </c>
      <c r="K24" s="749" t="s">
        <v>645</v>
      </c>
      <c r="L24" s="752">
        <v>119.01</v>
      </c>
      <c r="M24" s="752">
        <v>2</v>
      </c>
      <c r="N24" s="753">
        <v>238.02</v>
      </c>
    </row>
    <row r="25" spans="1:14" ht="14.4" customHeight="1" x14ac:dyDescent="0.3">
      <c r="A25" s="747" t="s">
        <v>575</v>
      </c>
      <c r="B25" s="748" t="s">
        <v>576</v>
      </c>
      <c r="C25" s="749" t="s">
        <v>590</v>
      </c>
      <c r="D25" s="750" t="s">
        <v>591</v>
      </c>
      <c r="E25" s="751">
        <v>50113001</v>
      </c>
      <c r="F25" s="750" t="s">
        <v>604</v>
      </c>
      <c r="G25" s="749" t="s">
        <v>608</v>
      </c>
      <c r="H25" s="749">
        <v>183974</v>
      </c>
      <c r="I25" s="749">
        <v>83974</v>
      </c>
      <c r="J25" s="749" t="s">
        <v>646</v>
      </c>
      <c r="K25" s="749" t="s">
        <v>647</v>
      </c>
      <c r="L25" s="752">
        <v>88.45</v>
      </c>
      <c r="M25" s="752">
        <v>2</v>
      </c>
      <c r="N25" s="753">
        <v>176.9</v>
      </c>
    </row>
    <row r="26" spans="1:14" ht="14.4" customHeight="1" x14ac:dyDescent="0.3">
      <c r="A26" s="747" t="s">
        <v>575</v>
      </c>
      <c r="B26" s="748" t="s">
        <v>576</v>
      </c>
      <c r="C26" s="749" t="s">
        <v>590</v>
      </c>
      <c r="D26" s="750" t="s">
        <v>591</v>
      </c>
      <c r="E26" s="751">
        <v>50113001</v>
      </c>
      <c r="F26" s="750" t="s">
        <v>604</v>
      </c>
      <c r="G26" s="749" t="s">
        <v>605</v>
      </c>
      <c r="H26" s="749">
        <v>231701</v>
      </c>
      <c r="I26" s="749">
        <v>231701</v>
      </c>
      <c r="J26" s="749" t="s">
        <v>648</v>
      </c>
      <c r="K26" s="749" t="s">
        <v>649</v>
      </c>
      <c r="L26" s="752">
        <v>93.86</v>
      </c>
      <c r="M26" s="752">
        <v>2</v>
      </c>
      <c r="N26" s="753">
        <v>187.72</v>
      </c>
    </row>
    <row r="27" spans="1:14" ht="14.4" customHeight="1" x14ac:dyDescent="0.3">
      <c r="A27" s="747" t="s">
        <v>575</v>
      </c>
      <c r="B27" s="748" t="s">
        <v>576</v>
      </c>
      <c r="C27" s="749" t="s">
        <v>590</v>
      </c>
      <c r="D27" s="750" t="s">
        <v>591</v>
      </c>
      <c r="E27" s="751">
        <v>50113001</v>
      </c>
      <c r="F27" s="750" t="s">
        <v>604</v>
      </c>
      <c r="G27" s="749" t="s">
        <v>605</v>
      </c>
      <c r="H27" s="749">
        <v>231691</v>
      </c>
      <c r="I27" s="749">
        <v>231691</v>
      </c>
      <c r="J27" s="749" t="s">
        <v>650</v>
      </c>
      <c r="K27" s="749" t="s">
        <v>651</v>
      </c>
      <c r="L27" s="752">
        <v>104.98499999999999</v>
      </c>
      <c r="M27" s="752">
        <v>2</v>
      </c>
      <c r="N27" s="753">
        <v>209.96999999999997</v>
      </c>
    </row>
    <row r="28" spans="1:14" ht="14.4" customHeight="1" x14ac:dyDescent="0.3">
      <c r="A28" s="747" t="s">
        <v>575</v>
      </c>
      <c r="B28" s="748" t="s">
        <v>576</v>
      </c>
      <c r="C28" s="749" t="s">
        <v>590</v>
      </c>
      <c r="D28" s="750" t="s">
        <v>591</v>
      </c>
      <c r="E28" s="751">
        <v>50113001</v>
      </c>
      <c r="F28" s="750" t="s">
        <v>604</v>
      </c>
      <c r="G28" s="749" t="s">
        <v>605</v>
      </c>
      <c r="H28" s="749">
        <v>993603</v>
      </c>
      <c r="I28" s="749">
        <v>0</v>
      </c>
      <c r="J28" s="749" t="s">
        <v>652</v>
      </c>
      <c r="K28" s="749" t="s">
        <v>577</v>
      </c>
      <c r="L28" s="752">
        <v>178.40999603521044</v>
      </c>
      <c r="M28" s="752">
        <v>5</v>
      </c>
      <c r="N28" s="753">
        <v>892.04998017605214</v>
      </c>
    </row>
    <row r="29" spans="1:14" ht="14.4" customHeight="1" x14ac:dyDescent="0.3">
      <c r="A29" s="747" t="s">
        <v>575</v>
      </c>
      <c r="B29" s="748" t="s">
        <v>576</v>
      </c>
      <c r="C29" s="749" t="s">
        <v>590</v>
      </c>
      <c r="D29" s="750" t="s">
        <v>591</v>
      </c>
      <c r="E29" s="751">
        <v>50113001</v>
      </c>
      <c r="F29" s="750" t="s">
        <v>604</v>
      </c>
      <c r="G29" s="749" t="s">
        <v>608</v>
      </c>
      <c r="H29" s="749">
        <v>158673</v>
      </c>
      <c r="I29" s="749">
        <v>158673</v>
      </c>
      <c r="J29" s="749" t="s">
        <v>653</v>
      </c>
      <c r="K29" s="749" t="s">
        <v>654</v>
      </c>
      <c r="L29" s="752">
        <v>26.469999999999992</v>
      </c>
      <c r="M29" s="752">
        <v>5</v>
      </c>
      <c r="N29" s="753">
        <v>132.34999999999997</v>
      </c>
    </row>
    <row r="30" spans="1:14" ht="14.4" customHeight="1" x14ac:dyDescent="0.3">
      <c r="A30" s="747" t="s">
        <v>575</v>
      </c>
      <c r="B30" s="748" t="s">
        <v>576</v>
      </c>
      <c r="C30" s="749" t="s">
        <v>590</v>
      </c>
      <c r="D30" s="750" t="s">
        <v>591</v>
      </c>
      <c r="E30" s="751">
        <v>50113001</v>
      </c>
      <c r="F30" s="750" t="s">
        <v>604</v>
      </c>
      <c r="G30" s="749" t="s">
        <v>608</v>
      </c>
      <c r="H30" s="749">
        <v>158697</v>
      </c>
      <c r="I30" s="749">
        <v>158697</v>
      </c>
      <c r="J30" s="749" t="s">
        <v>655</v>
      </c>
      <c r="K30" s="749" t="s">
        <v>656</v>
      </c>
      <c r="L30" s="752">
        <v>87.13</v>
      </c>
      <c r="M30" s="752">
        <v>1</v>
      </c>
      <c r="N30" s="753">
        <v>87.13</v>
      </c>
    </row>
    <row r="31" spans="1:14" ht="14.4" customHeight="1" x14ac:dyDescent="0.3">
      <c r="A31" s="747" t="s">
        <v>575</v>
      </c>
      <c r="B31" s="748" t="s">
        <v>576</v>
      </c>
      <c r="C31" s="749" t="s">
        <v>590</v>
      </c>
      <c r="D31" s="750" t="s">
        <v>591</v>
      </c>
      <c r="E31" s="751">
        <v>50113001</v>
      </c>
      <c r="F31" s="750" t="s">
        <v>604</v>
      </c>
      <c r="G31" s="749" t="s">
        <v>605</v>
      </c>
      <c r="H31" s="749">
        <v>167939</v>
      </c>
      <c r="I31" s="749">
        <v>167939</v>
      </c>
      <c r="J31" s="749" t="s">
        <v>657</v>
      </c>
      <c r="K31" s="749" t="s">
        <v>658</v>
      </c>
      <c r="L31" s="752">
        <v>1625</v>
      </c>
      <c r="M31" s="752">
        <v>3</v>
      </c>
      <c r="N31" s="753">
        <v>4875</v>
      </c>
    </row>
    <row r="32" spans="1:14" ht="14.4" customHeight="1" x14ac:dyDescent="0.3">
      <c r="A32" s="747" t="s">
        <v>575</v>
      </c>
      <c r="B32" s="748" t="s">
        <v>576</v>
      </c>
      <c r="C32" s="749" t="s">
        <v>590</v>
      </c>
      <c r="D32" s="750" t="s">
        <v>591</v>
      </c>
      <c r="E32" s="751">
        <v>50113001</v>
      </c>
      <c r="F32" s="750" t="s">
        <v>604</v>
      </c>
      <c r="G32" s="749" t="s">
        <v>608</v>
      </c>
      <c r="H32" s="749">
        <v>130543</v>
      </c>
      <c r="I32" s="749">
        <v>30543</v>
      </c>
      <c r="J32" s="749" t="s">
        <v>659</v>
      </c>
      <c r="K32" s="749" t="s">
        <v>660</v>
      </c>
      <c r="L32" s="752">
        <v>57.84</v>
      </c>
      <c r="M32" s="752">
        <v>1</v>
      </c>
      <c r="N32" s="753">
        <v>57.84</v>
      </c>
    </row>
    <row r="33" spans="1:14" ht="14.4" customHeight="1" x14ac:dyDescent="0.3">
      <c r="A33" s="747" t="s">
        <v>575</v>
      </c>
      <c r="B33" s="748" t="s">
        <v>576</v>
      </c>
      <c r="C33" s="749" t="s">
        <v>590</v>
      </c>
      <c r="D33" s="750" t="s">
        <v>591</v>
      </c>
      <c r="E33" s="751">
        <v>50113001</v>
      </c>
      <c r="F33" s="750" t="s">
        <v>604</v>
      </c>
      <c r="G33" s="749" t="s">
        <v>605</v>
      </c>
      <c r="H33" s="749">
        <v>149317</v>
      </c>
      <c r="I33" s="749">
        <v>49317</v>
      </c>
      <c r="J33" s="749" t="s">
        <v>661</v>
      </c>
      <c r="K33" s="749" t="s">
        <v>662</v>
      </c>
      <c r="L33" s="752">
        <v>299.00200000000001</v>
      </c>
      <c r="M33" s="752">
        <v>6</v>
      </c>
      <c r="N33" s="753">
        <v>1794.0120000000002</v>
      </c>
    </row>
    <row r="34" spans="1:14" ht="14.4" customHeight="1" x14ac:dyDescent="0.3">
      <c r="A34" s="747" t="s">
        <v>575</v>
      </c>
      <c r="B34" s="748" t="s">
        <v>576</v>
      </c>
      <c r="C34" s="749" t="s">
        <v>590</v>
      </c>
      <c r="D34" s="750" t="s">
        <v>591</v>
      </c>
      <c r="E34" s="751">
        <v>50113001</v>
      </c>
      <c r="F34" s="750" t="s">
        <v>604</v>
      </c>
      <c r="G34" s="749" t="s">
        <v>605</v>
      </c>
      <c r="H34" s="749">
        <v>178904</v>
      </c>
      <c r="I34" s="749">
        <v>78904</v>
      </c>
      <c r="J34" s="749" t="s">
        <v>663</v>
      </c>
      <c r="K34" s="749" t="s">
        <v>664</v>
      </c>
      <c r="L34" s="752">
        <v>74.31</v>
      </c>
      <c r="M34" s="752">
        <v>1</v>
      </c>
      <c r="N34" s="753">
        <v>74.31</v>
      </c>
    </row>
    <row r="35" spans="1:14" ht="14.4" customHeight="1" x14ac:dyDescent="0.3">
      <c r="A35" s="747" t="s">
        <v>575</v>
      </c>
      <c r="B35" s="748" t="s">
        <v>576</v>
      </c>
      <c r="C35" s="749" t="s">
        <v>590</v>
      </c>
      <c r="D35" s="750" t="s">
        <v>591</v>
      </c>
      <c r="E35" s="751">
        <v>50113001</v>
      </c>
      <c r="F35" s="750" t="s">
        <v>604</v>
      </c>
      <c r="G35" s="749" t="s">
        <v>605</v>
      </c>
      <c r="H35" s="749">
        <v>216104</v>
      </c>
      <c r="I35" s="749">
        <v>216104</v>
      </c>
      <c r="J35" s="749" t="s">
        <v>665</v>
      </c>
      <c r="K35" s="749" t="s">
        <v>666</v>
      </c>
      <c r="L35" s="752">
        <v>185.83999999999997</v>
      </c>
      <c r="M35" s="752">
        <v>2</v>
      </c>
      <c r="N35" s="753">
        <v>371.67999999999995</v>
      </c>
    </row>
    <row r="36" spans="1:14" ht="14.4" customHeight="1" x14ac:dyDescent="0.3">
      <c r="A36" s="747" t="s">
        <v>575</v>
      </c>
      <c r="B36" s="748" t="s">
        <v>576</v>
      </c>
      <c r="C36" s="749" t="s">
        <v>590</v>
      </c>
      <c r="D36" s="750" t="s">
        <v>591</v>
      </c>
      <c r="E36" s="751">
        <v>50113001</v>
      </c>
      <c r="F36" s="750" t="s">
        <v>604</v>
      </c>
      <c r="G36" s="749" t="s">
        <v>605</v>
      </c>
      <c r="H36" s="749">
        <v>207940</v>
      </c>
      <c r="I36" s="749">
        <v>207940</v>
      </c>
      <c r="J36" s="749" t="s">
        <v>667</v>
      </c>
      <c r="K36" s="749" t="s">
        <v>668</v>
      </c>
      <c r="L36" s="752">
        <v>73.150000000000006</v>
      </c>
      <c r="M36" s="752">
        <v>20</v>
      </c>
      <c r="N36" s="753">
        <v>1463.0000000000002</v>
      </c>
    </row>
    <row r="37" spans="1:14" ht="14.4" customHeight="1" x14ac:dyDescent="0.3">
      <c r="A37" s="747" t="s">
        <v>575</v>
      </c>
      <c r="B37" s="748" t="s">
        <v>576</v>
      </c>
      <c r="C37" s="749" t="s">
        <v>590</v>
      </c>
      <c r="D37" s="750" t="s">
        <v>591</v>
      </c>
      <c r="E37" s="751">
        <v>50113001</v>
      </c>
      <c r="F37" s="750" t="s">
        <v>604</v>
      </c>
      <c r="G37" s="749" t="s">
        <v>605</v>
      </c>
      <c r="H37" s="749">
        <v>849382</v>
      </c>
      <c r="I37" s="749">
        <v>119697</v>
      </c>
      <c r="J37" s="749" t="s">
        <v>669</v>
      </c>
      <c r="K37" s="749" t="s">
        <v>670</v>
      </c>
      <c r="L37" s="752">
        <v>172.20999999999998</v>
      </c>
      <c r="M37" s="752">
        <v>5</v>
      </c>
      <c r="N37" s="753">
        <v>861.05</v>
      </c>
    </row>
    <row r="38" spans="1:14" ht="14.4" customHeight="1" x14ac:dyDescent="0.3">
      <c r="A38" s="747" t="s">
        <v>575</v>
      </c>
      <c r="B38" s="748" t="s">
        <v>576</v>
      </c>
      <c r="C38" s="749" t="s">
        <v>590</v>
      </c>
      <c r="D38" s="750" t="s">
        <v>591</v>
      </c>
      <c r="E38" s="751">
        <v>50113001</v>
      </c>
      <c r="F38" s="750" t="s">
        <v>604</v>
      </c>
      <c r="G38" s="749" t="s">
        <v>608</v>
      </c>
      <c r="H38" s="749">
        <v>214433</v>
      </c>
      <c r="I38" s="749">
        <v>214433</v>
      </c>
      <c r="J38" s="749" t="s">
        <v>671</v>
      </c>
      <c r="K38" s="749" t="s">
        <v>672</v>
      </c>
      <c r="L38" s="752">
        <v>12.209999999999999</v>
      </c>
      <c r="M38" s="752">
        <v>4</v>
      </c>
      <c r="N38" s="753">
        <v>48.839999999999996</v>
      </c>
    </row>
    <row r="39" spans="1:14" ht="14.4" customHeight="1" x14ac:dyDescent="0.3">
      <c r="A39" s="747" t="s">
        <v>575</v>
      </c>
      <c r="B39" s="748" t="s">
        <v>576</v>
      </c>
      <c r="C39" s="749" t="s">
        <v>590</v>
      </c>
      <c r="D39" s="750" t="s">
        <v>591</v>
      </c>
      <c r="E39" s="751">
        <v>50113001</v>
      </c>
      <c r="F39" s="750" t="s">
        <v>604</v>
      </c>
      <c r="G39" s="749" t="s">
        <v>608</v>
      </c>
      <c r="H39" s="749">
        <v>214526</v>
      </c>
      <c r="I39" s="749">
        <v>214526</v>
      </c>
      <c r="J39" s="749" t="s">
        <v>673</v>
      </c>
      <c r="K39" s="749" t="s">
        <v>674</v>
      </c>
      <c r="L39" s="752">
        <v>85.75</v>
      </c>
      <c r="M39" s="752">
        <v>7</v>
      </c>
      <c r="N39" s="753">
        <v>600.25</v>
      </c>
    </row>
    <row r="40" spans="1:14" ht="14.4" customHeight="1" x14ac:dyDescent="0.3">
      <c r="A40" s="747" t="s">
        <v>575</v>
      </c>
      <c r="B40" s="748" t="s">
        <v>576</v>
      </c>
      <c r="C40" s="749" t="s">
        <v>590</v>
      </c>
      <c r="D40" s="750" t="s">
        <v>591</v>
      </c>
      <c r="E40" s="751">
        <v>50113001</v>
      </c>
      <c r="F40" s="750" t="s">
        <v>604</v>
      </c>
      <c r="G40" s="749" t="s">
        <v>608</v>
      </c>
      <c r="H40" s="749">
        <v>214427</v>
      </c>
      <c r="I40" s="749">
        <v>214427</v>
      </c>
      <c r="J40" s="749" t="s">
        <v>675</v>
      </c>
      <c r="K40" s="749" t="s">
        <v>676</v>
      </c>
      <c r="L40" s="752">
        <v>16.585555555555558</v>
      </c>
      <c r="M40" s="752">
        <v>18</v>
      </c>
      <c r="N40" s="753">
        <v>298.54000000000002</v>
      </c>
    </row>
    <row r="41" spans="1:14" ht="14.4" customHeight="1" x14ac:dyDescent="0.3">
      <c r="A41" s="747" t="s">
        <v>575</v>
      </c>
      <c r="B41" s="748" t="s">
        <v>576</v>
      </c>
      <c r="C41" s="749" t="s">
        <v>590</v>
      </c>
      <c r="D41" s="750" t="s">
        <v>591</v>
      </c>
      <c r="E41" s="751">
        <v>50113001</v>
      </c>
      <c r="F41" s="750" t="s">
        <v>604</v>
      </c>
      <c r="G41" s="749" t="s">
        <v>608</v>
      </c>
      <c r="H41" s="749">
        <v>113767</v>
      </c>
      <c r="I41" s="749">
        <v>13767</v>
      </c>
      <c r="J41" s="749" t="s">
        <v>677</v>
      </c>
      <c r="K41" s="749" t="s">
        <v>678</v>
      </c>
      <c r="L41" s="752">
        <v>44.66</v>
      </c>
      <c r="M41" s="752">
        <v>10</v>
      </c>
      <c r="N41" s="753">
        <v>446.59999999999997</v>
      </c>
    </row>
    <row r="42" spans="1:14" ht="14.4" customHeight="1" x14ac:dyDescent="0.3">
      <c r="A42" s="747" t="s">
        <v>575</v>
      </c>
      <c r="B42" s="748" t="s">
        <v>576</v>
      </c>
      <c r="C42" s="749" t="s">
        <v>590</v>
      </c>
      <c r="D42" s="750" t="s">
        <v>591</v>
      </c>
      <c r="E42" s="751">
        <v>50113001</v>
      </c>
      <c r="F42" s="750" t="s">
        <v>604</v>
      </c>
      <c r="G42" s="749" t="s">
        <v>608</v>
      </c>
      <c r="H42" s="749">
        <v>113768</v>
      </c>
      <c r="I42" s="749">
        <v>13768</v>
      </c>
      <c r="J42" s="749" t="s">
        <v>677</v>
      </c>
      <c r="K42" s="749" t="s">
        <v>679</v>
      </c>
      <c r="L42" s="752">
        <v>89.31</v>
      </c>
      <c r="M42" s="752">
        <v>3</v>
      </c>
      <c r="N42" s="753">
        <v>267.93</v>
      </c>
    </row>
    <row r="43" spans="1:14" ht="14.4" customHeight="1" x14ac:dyDescent="0.3">
      <c r="A43" s="747" t="s">
        <v>575</v>
      </c>
      <c r="B43" s="748" t="s">
        <v>576</v>
      </c>
      <c r="C43" s="749" t="s">
        <v>590</v>
      </c>
      <c r="D43" s="750" t="s">
        <v>591</v>
      </c>
      <c r="E43" s="751">
        <v>50113001</v>
      </c>
      <c r="F43" s="750" t="s">
        <v>604</v>
      </c>
      <c r="G43" s="749" t="s">
        <v>608</v>
      </c>
      <c r="H43" s="749">
        <v>848765</v>
      </c>
      <c r="I43" s="749">
        <v>107938</v>
      </c>
      <c r="J43" s="749" t="s">
        <v>677</v>
      </c>
      <c r="K43" s="749" t="s">
        <v>680</v>
      </c>
      <c r="L43" s="752">
        <v>128.4413043478261</v>
      </c>
      <c r="M43" s="752">
        <v>46</v>
      </c>
      <c r="N43" s="753">
        <v>5908.3000000000011</v>
      </c>
    </row>
    <row r="44" spans="1:14" ht="14.4" customHeight="1" x14ac:dyDescent="0.3">
      <c r="A44" s="747" t="s">
        <v>575</v>
      </c>
      <c r="B44" s="748" t="s">
        <v>576</v>
      </c>
      <c r="C44" s="749" t="s">
        <v>590</v>
      </c>
      <c r="D44" s="750" t="s">
        <v>591</v>
      </c>
      <c r="E44" s="751">
        <v>50113001</v>
      </c>
      <c r="F44" s="750" t="s">
        <v>604</v>
      </c>
      <c r="G44" s="749" t="s">
        <v>605</v>
      </c>
      <c r="H44" s="749">
        <v>845813</v>
      </c>
      <c r="I44" s="749">
        <v>9999999</v>
      </c>
      <c r="J44" s="749" t="s">
        <v>681</v>
      </c>
      <c r="K44" s="749" t="s">
        <v>577</v>
      </c>
      <c r="L44" s="752">
        <v>516.78000000000009</v>
      </c>
      <c r="M44" s="752">
        <v>5</v>
      </c>
      <c r="N44" s="753">
        <v>2583.9000000000005</v>
      </c>
    </row>
    <row r="45" spans="1:14" ht="14.4" customHeight="1" x14ac:dyDescent="0.3">
      <c r="A45" s="747" t="s">
        <v>575</v>
      </c>
      <c r="B45" s="748" t="s">
        <v>576</v>
      </c>
      <c r="C45" s="749" t="s">
        <v>590</v>
      </c>
      <c r="D45" s="750" t="s">
        <v>591</v>
      </c>
      <c r="E45" s="751">
        <v>50113001</v>
      </c>
      <c r="F45" s="750" t="s">
        <v>604</v>
      </c>
      <c r="G45" s="749" t="s">
        <v>605</v>
      </c>
      <c r="H45" s="749">
        <v>114075</v>
      </c>
      <c r="I45" s="749">
        <v>14075</v>
      </c>
      <c r="J45" s="749" t="s">
        <v>682</v>
      </c>
      <c r="K45" s="749" t="s">
        <v>683</v>
      </c>
      <c r="L45" s="752">
        <v>294.95</v>
      </c>
      <c r="M45" s="752">
        <v>1</v>
      </c>
      <c r="N45" s="753">
        <v>294.95</v>
      </c>
    </row>
    <row r="46" spans="1:14" ht="14.4" customHeight="1" x14ac:dyDescent="0.3">
      <c r="A46" s="747" t="s">
        <v>575</v>
      </c>
      <c r="B46" s="748" t="s">
        <v>576</v>
      </c>
      <c r="C46" s="749" t="s">
        <v>590</v>
      </c>
      <c r="D46" s="750" t="s">
        <v>591</v>
      </c>
      <c r="E46" s="751">
        <v>50113001</v>
      </c>
      <c r="F46" s="750" t="s">
        <v>604</v>
      </c>
      <c r="G46" s="749" t="s">
        <v>605</v>
      </c>
      <c r="H46" s="749">
        <v>201992</v>
      </c>
      <c r="I46" s="749">
        <v>201992</v>
      </c>
      <c r="J46" s="749" t="s">
        <v>682</v>
      </c>
      <c r="K46" s="749" t="s">
        <v>684</v>
      </c>
      <c r="L46" s="752">
        <v>553.50999999999988</v>
      </c>
      <c r="M46" s="752">
        <v>1</v>
      </c>
      <c r="N46" s="753">
        <v>553.50999999999988</v>
      </c>
    </row>
    <row r="47" spans="1:14" ht="14.4" customHeight="1" x14ac:dyDescent="0.3">
      <c r="A47" s="747" t="s">
        <v>575</v>
      </c>
      <c r="B47" s="748" t="s">
        <v>576</v>
      </c>
      <c r="C47" s="749" t="s">
        <v>590</v>
      </c>
      <c r="D47" s="750" t="s">
        <v>591</v>
      </c>
      <c r="E47" s="751">
        <v>50113001</v>
      </c>
      <c r="F47" s="750" t="s">
        <v>604</v>
      </c>
      <c r="G47" s="749" t="s">
        <v>605</v>
      </c>
      <c r="H47" s="749">
        <v>102478</v>
      </c>
      <c r="I47" s="749">
        <v>2478</v>
      </c>
      <c r="J47" s="749" t="s">
        <v>685</v>
      </c>
      <c r="K47" s="749" t="s">
        <v>686</v>
      </c>
      <c r="L47" s="752">
        <v>77.760000000000005</v>
      </c>
      <c r="M47" s="752">
        <v>4</v>
      </c>
      <c r="N47" s="753">
        <v>311.04000000000002</v>
      </c>
    </row>
    <row r="48" spans="1:14" ht="14.4" customHeight="1" x14ac:dyDescent="0.3">
      <c r="A48" s="747" t="s">
        <v>575</v>
      </c>
      <c r="B48" s="748" t="s">
        <v>576</v>
      </c>
      <c r="C48" s="749" t="s">
        <v>590</v>
      </c>
      <c r="D48" s="750" t="s">
        <v>591</v>
      </c>
      <c r="E48" s="751">
        <v>50113001</v>
      </c>
      <c r="F48" s="750" t="s">
        <v>604</v>
      </c>
      <c r="G48" s="749" t="s">
        <v>605</v>
      </c>
      <c r="H48" s="749">
        <v>108499</v>
      </c>
      <c r="I48" s="749">
        <v>8499</v>
      </c>
      <c r="J48" s="749" t="s">
        <v>687</v>
      </c>
      <c r="K48" s="749" t="s">
        <v>688</v>
      </c>
      <c r="L48" s="752">
        <v>111.52000000000001</v>
      </c>
      <c r="M48" s="752">
        <v>4</v>
      </c>
      <c r="N48" s="753">
        <v>446.08000000000004</v>
      </c>
    </row>
    <row r="49" spans="1:14" ht="14.4" customHeight="1" x14ac:dyDescent="0.3">
      <c r="A49" s="747" t="s">
        <v>575</v>
      </c>
      <c r="B49" s="748" t="s">
        <v>576</v>
      </c>
      <c r="C49" s="749" t="s">
        <v>590</v>
      </c>
      <c r="D49" s="750" t="s">
        <v>591</v>
      </c>
      <c r="E49" s="751">
        <v>50113001</v>
      </c>
      <c r="F49" s="750" t="s">
        <v>604</v>
      </c>
      <c r="G49" s="749" t="s">
        <v>605</v>
      </c>
      <c r="H49" s="749">
        <v>102479</v>
      </c>
      <c r="I49" s="749">
        <v>2479</v>
      </c>
      <c r="J49" s="749" t="s">
        <v>689</v>
      </c>
      <c r="K49" s="749" t="s">
        <v>690</v>
      </c>
      <c r="L49" s="752">
        <v>65.570000000000022</v>
      </c>
      <c r="M49" s="752">
        <v>2</v>
      </c>
      <c r="N49" s="753">
        <v>131.14000000000004</v>
      </c>
    </row>
    <row r="50" spans="1:14" ht="14.4" customHeight="1" x14ac:dyDescent="0.3">
      <c r="A50" s="747" t="s">
        <v>575</v>
      </c>
      <c r="B50" s="748" t="s">
        <v>576</v>
      </c>
      <c r="C50" s="749" t="s">
        <v>590</v>
      </c>
      <c r="D50" s="750" t="s">
        <v>591</v>
      </c>
      <c r="E50" s="751">
        <v>50113001</v>
      </c>
      <c r="F50" s="750" t="s">
        <v>604</v>
      </c>
      <c r="G50" s="749" t="s">
        <v>605</v>
      </c>
      <c r="H50" s="749">
        <v>58880</v>
      </c>
      <c r="I50" s="749">
        <v>58880</v>
      </c>
      <c r="J50" s="749" t="s">
        <v>691</v>
      </c>
      <c r="K50" s="749" t="s">
        <v>692</v>
      </c>
      <c r="L50" s="752">
        <v>105.22999999999998</v>
      </c>
      <c r="M50" s="752">
        <v>4</v>
      </c>
      <c r="N50" s="753">
        <v>420.9199999999999</v>
      </c>
    </row>
    <row r="51" spans="1:14" ht="14.4" customHeight="1" x14ac:dyDescent="0.3">
      <c r="A51" s="747" t="s">
        <v>575</v>
      </c>
      <c r="B51" s="748" t="s">
        <v>576</v>
      </c>
      <c r="C51" s="749" t="s">
        <v>590</v>
      </c>
      <c r="D51" s="750" t="s">
        <v>591</v>
      </c>
      <c r="E51" s="751">
        <v>50113001</v>
      </c>
      <c r="F51" s="750" t="s">
        <v>604</v>
      </c>
      <c r="G51" s="749" t="s">
        <v>605</v>
      </c>
      <c r="H51" s="749">
        <v>101328</v>
      </c>
      <c r="I51" s="749">
        <v>1328</v>
      </c>
      <c r="J51" s="749" t="s">
        <v>693</v>
      </c>
      <c r="K51" s="749" t="s">
        <v>694</v>
      </c>
      <c r="L51" s="752">
        <v>126.80000000000003</v>
      </c>
      <c r="M51" s="752">
        <v>1</v>
      </c>
      <c r="N51" s="753">
        <v>126.80000000000003</v>
      </c>
    </row>
    <row r="52" spans="1:14" ht="14.4" customHeight="1" x14ac:dyDescent="0.3">
      <c r="A52" s="747" t="s">
        <v>575</v>
      </c>
      <c r="B52" s="748" t="s">
        <v>576</v>
      </c>
      <c r="C52" s="749" t="s">
        <v>590</v>
      </c>
      <c r="D52" s="750" t="s">
        <v>591</v>
      </c>
      <c r="E52" s="751">
        <v>50113001</v>
      </c>
      <c r="F52" s="750" t="s">
        <v>604</v>
      </c>
      <c r="G52" s="749" t="s">
        <v>605</v>
      </c>
      <c r="H52" s="749">
        <v>226523</v>
      </c>
      <c r="I52" s="749">
        <v>226523</v>
      </c>
      <c r="J52" s="749" t="s">
        <v>695</v>
      </c>
      <c r="K52" s="749" t="s">
        <v>696</v>
      </c>
      <c r="L52" s="752">
        <v>51.959999999999994</v>
      </c>
      <c r="M52" s="752">
        <v>2</v>
      </c>
      <c r="N52" s="753">
        <v>103.91999999999999</v>
      </c>
    </row>
    <row r="53" spans="1:14" ht="14.4" customHeight="1" x14ac:dyDescent="0.3">
      <c r="A53" s="747" t="s">
        <v>575</v>
      </c>
      <c r="B53" s="748" t="s">
        <v>576</v>
      </c>
      <c r="C53" s="749" t="s">
        <v>590</v>
      </c>
      <c r="D53" s="750" t="s">
        <v>591</v>
      </c>
      <c r="E53" s="751">
        <v>50113001</v>
      </c>
      <c r="F53" s="750" t="s">
        <v>604</v>
      </c>
      <c r="G53" s="749" t="s">
        <v>605</v>
      </c>
      <c r="H53" s="749">
        <v>920200</v>
      </c>
      <c r="I53" s="749">
        <v>15877</v>
      </c>
      <c r="J53" s="749" t="s">
        <v>697</v>
      </c>
      <c r="K53" s="749" t="s">
        <v>577</v>
      </c>
      <c r="L53" s="752">
        <v>252.97800997598534</v>
      </c>
      <c r="M53" s="752">
        <v>8</v>
      </c>
      <c r="N53" s="753">
        <v>2023.8240798078828</v>
      </c>
    </row>
    <row r="54" spans="1:14" ht="14.4" customHeight="1" x14ac:dyDescent="0.3">
      <c r="A54" s="747" t="s">
        <v>575</v>
      </c>
      <c r="B54" s="748" t="s">
        <v>576</v>
      </c>
      <c r="C54" s="749" t="s">
        <v>590</v>
      </c>
      <c r="D54" s="750" t="s">
        <v>591</v>
      </c>
      <c r="E54" s="751">
        <v>50113001</v>
      </c>
      <c r="F54" s="750" t="s">
        <v>604</v>
      </c>
      <c r="G54" s="749" t="s">
        <v>605</v>
      </c>
      <c r="H54" s="749">
        <v>210108</v>
      </c>
      <c r="I54" s="749">
        <v>210108</v>
      </c>
      <c r="J54" s="749" t="s">
        <v>698</v>
      </c>
      <c r="K54" s="749" t="s">
        <v>699</v>
      </c>
      <c r="L54" s="752">
        <v>735.01000000000033</v>
      </c>
      <c r="M54" s="752">
        <v>1</v>
      </c>
      <c r="N54" s="753">
        <v>735.01000000000033</v>
      </c>
    </row>
    <row r="55" spans="1:14" ht="14.4" customHeight="1" x14ac:dyDescent="0.3">
      <c r="A55" s="747" t="s">
        <v>575</v>
      </c>
      <c r="B55" s="748" t="s">
        <v>576</v>
      </c>
      <c r="C55" s="749" t="s">
        <v>590</v>
      </c>
      <c r="D55" s="750" t="s">
        <v>591</v>
      </c>
      <c r="E55" s="751">
        <v>50113001</v>
      </c>
      <c r="F55" s="750" t="s">
        <v>604</v>
      </c>
      <c r="G55" s="749" t="s">
        <v>605</v>
      </c>
      <c r="H55" s="749">
        <v>166015</v>
      </c>
      <c r="I55" s="749">
        <v>66015</v>
      </c>
      <c r="J55" s="749" t="s">
        <v>700</v>
      </c>
      <c r="K55" s="749" t="s">
        <v>701</v>
      </c>
      <c r="L55" s="752">
        <v>83.49</v>
      </c>
      <c r="M55" s="752">
        <v>1</v>
      </c>
      <c r="N55" s="753">
        <v>83.49</v>
      </c>
    </row>
    <row r="56" spans="1:14" ht="14.4" customHeight="1" x14ac:dyDescent="0.3">
      <c r="A56" s="747" t="s">
        <v>575</v>
      </c>
      <c r="B56" s="748" t="s">
        <v>576</v>
      </c>
      <c r="C56" s="749" t="s">
        <v>590</v>
      </c>
      <c r="D56" s="750" t="s">
        <v>591</v>
      </c>
      <c r="E56" s="751">
        <v>50113001</v>
      </c>
      <c r="F56" s="750" t="s">
        <v>604</v>
      </c>
      <c r="G56" s="749" t="s">
        <v>605</v>
      </c>
      <c r="H56" s="749">
        <v>199680</v>
      </c>
      <c r="I56" s="749">
        <v>199680</v>
      </c>
      <c r="J56" s="749" t="s">
        <v>702</v>
      </c>
      <c r="K56" s="749" t="s">
        <v>703</v>
      </c>
      <c r="L56" s="752">
        <v>362.89</v>
      </c>
      <c r="M56" s="752">
        <v>2</v>
      </c>
      <c r="N56" s="753">
        <v>725.78</v>
      </c>
    </row>
    <row r="57" spans="1:14" ht="14.4" customHeight="1" x14ac:dyDescent="0.3">
      <c r="A57" s="747" t="s">
        <v>575</v>
      </c>
      <c r="B57" s="748" t="s">
        <v>576</v>
      </c>
      <c r="C57" s="749" t="s">
        <v>590</v>
      </c>
      <c r="D57" s="750" t="s">
        <v>591</v>
      </c>
      <c r="E57" s="751">
        <v>50113001</v>
      </c>
      <c r="F57" s="750" t="s">
        <v>604</v>
      </c>
      <c r="G57" s="749" t="s">
        <v>605</v>
      </c>
      <c r="H57" s="749">
        <v>192757</v>
      </c>
      <c r="I57" s="749">
        <v>92757</v>
      </c>
      <c r="J57" s="749" t="s">
        <v>704</v>
      </c>
      <c r="K57" s="749" t="s">
        <v>705</v>
      </c>
      <c r="L57" s="752">
        <v>73.902000000000001</v>
      </c>
      <c r="M57" s="752">
        <v>5</v>
      </c>
      <c r="N57" s="753">
        <v>369.51</v>
      </c>
    </row>
    <row r="58" spans="1:14" ht="14.4" customHeight="1" x14ac:dyDescent="0.3">
      <c r="A58" s="747" t="s">
        <v>575</v>
      </c>
      <c r="B58" s="748" t="s">
        <v>576</v>
      </c>
      <c r="C58" s="749" t="s">
        <v>590</v>
      </c>
      <c r="D58" s="750" t="s">
        <v>591</v>
      </c>
      <c r="E58" s="751">
        <v>50113001</v>
      </c>
      <c r="F58" s="750" t="s">
        <v>604</v>
      </c>
      <c r="G58" s="749" t="s">
        <v>605</v>
      </c>
      <c r="H58" s="749">
        <v>849971</v>
      </c>
      <c r="I58" s="749">
        <v>137494</v>
      </c>
      <c r="J58" s="749" t="s">
        <v>706</v>
      </c>
      <c r="K58" s="749" t="s">
        <v>577</v>
      </c>
      <c r="L58" s="752">
        <v>577.27</v>
      </c>
      <c r="M58" s="752">
        <v>1</v>
      </c>
      <c r="N58" s="753">
        <v>577.27</v>
      </c>
    </row>
    <row r="59" spans="1:14" ht="14.4" customHeight="1" x14ac:dyDescent="0.3">
      <c r="A59" s="747" t="s">
        <v>575</v>
      </c>
      <c r="B59" s="748" t="s">
        <v>576</v>
      </c>
      <c r="C59" s="749" t="s">
        <v>590</v>
      </c>
      <c r="D59" s="750" t="s">
        <v>591</v>
      </c>
      <c r="E59" s="751">
        <v>50113001</v>
      </c>
      <c r="F59" s="750" t="s">
        <v>604</v>
      </c>
      <c r="G59" s="749" t="s">
        <v>605</v>
      </c>
      <c r="H59" s="749">
        <v>129740</v>
      </c>
      <c r="I59" s="749">
        <v>29740</v>
      </c>
      <c r="J59" s="749" t="s">
        <v>707</v>
      </c>
      <c r="K59" s="749" t="s">
        <v>683</v>
      </c>
      <c r="L59" s="752">
        <v>695.63</v>
      </c>
      <c r="M59" s="752">
        <v>1</v>
      </c>
      <c r="N59" s="753">
        <v>695.63</v>
      </c>
    </row>
    <row r="60" spans="1:14" ht="14.4" customHeight="1" x14ac:dyDescent="0.3">
      <c r="A60" s="747" t="s">
        <v>575</v>
      </c>
      <c r="B60" s="748" t="s">
        <v>576</v>
      </c>
      <c r="C60" s="749" t="s">
        <v>590</v>
      </c>
      <c r="D60" s="750" t="s">
        <v>591</v>
      </c>
      <c r="E60" s="751">
        <v>50113001</v>
      </c>
      <c r="F60" s="750" t="s">
        <v>604</v>
      </c>
      <c r="G60" s="749" t="s">
        <v>605</v>
      </c>
      <c r="H60" s="749">
        <v>225510</v>
      </c>
      <c r="I60" s="749">
        <v>225510</v>
      </c>
      <c r="J60" s="749" t="s">
        <v>708</v>
      </c>
      <c r="K60" s="749" t="s">
        <v>709</v>
      </c>
      <c r="L60" s="752">
        <v>64.72</v>
      </c>
      <c r="M60" s="752">
        <v>2</v>
      </c>
      <c r="N60" s="753">
        <v>129.44</v>
      </c>
    </row>
    <row r="61" spans="1:14" ht="14.4" customHeight="1" x14ac:dyDescent="0.3">
      <c r="A61" s="747" t="s">
        <v>575</v>
      </c>
      <c r="B61" s="748" t="s">
        <v>576</v>
      </c>
      <c r="C61" s="749" t="s">
        <v>590</v>
      </c>
      <c r="D61" s="750" t="s">
        <v>591</v>
      </c>
      <c r="E61" s="751">
        <v>50113001</v>
      </c>
      <c r="F61" s="750" t="s">
        <v>604</v>
      </c>
      <c r="G61" s="749" t="s">
        <v>608</v>
      </c>
      <c r="H61" s="749">
        <v>169189</v>
      </c>
      <c r="I61" s="749">
        <v>69189</v>
      </c>
      <c r="J61" s="749" t="s">
        <v>710</v>
      </c>
      <c r="K61" s="749" t="s">
        <v>711</v>
      </c>
      <c r="L61" s="752">
        <v>61.11</v>
      </c>
      <c r="M61" s="752">
        <v>2</v>
      </c>
      <c r="N61" s="753">
        <v>122.22</v>
      </c>
    </row>
    <row r="62" spans="1:14" ht="14.4" customHeight="1" x14ac:dyDescent="0.3">
      <c r="A62" s="747" t="s">
        <v>575</v>
      </c>
      <c r="B62" s="748" t="s">
        <v>576</v>
      </c>
      <c r="C62" s="749" t="s">
        <v>590</v>
      </c>
      <c r="D62" s="750" t="s">
        <v>591</v>
      </c>
      <c r="E62" s="751">
        <v>50113001</v>
      </c>
      <c r="F62" s="750" t="s">
        <v>604</v>
      </c>
      <c r="G62" s="749" t="s">
        <v>605</v>
      </c>
      <c r="H62" s="749">
        <v>847477</v>
      </c>
      <c r="I62" s="749">
        <v>151436</v>
      </c>
      <c r="J62" s="749" t="s">
        <v>712</v>
      </c>
      <c r="K62" s="749" t="s">
        <v>713</v>
      </c>
      <c r="L62" s="752">
        <v>531</v>
      </c>
      <c r="M62" s="752">
        <v>7</v>
      </c>
      <c r="N62" s="753">
        <v>3717</v>
      </c>
    </row>
    <row r="63" spans="1:14" ht="14.4" customHeight="1" x14ac:dyDescent="0.3">
      <c r="A63" s="747" t="s">
        <v>575</v>
      </c>
      <c r="B63" s="748" t="s">
        <v>576</v>
      </c>
      <c r="C63" s="749" t="s">
        <v>590</v>
      </c>
      <c r="D63" s="750" t="s">
        <v>591</v>
      </c>
      <c r="E63" s="751">
        <v>50113001</v>
      </c>
      <c r="F63" s="750" t="s">
        <v>604</v>
      </c>
      <c r="G63" s="749" t="s">
        <v>608</v>
      </c>
      <c r="H63" s="749">
        <v>149195</v>
      </c>
      <c r="I63" s="749">
        <v>49195</v>
      </c>
      <c r="J63" s="749" t="s">
        <v>714</v>
      </c>
      <c r="K63" s="749" t="s">
        <v>715</v>
      </c>
      <c r="L63" s="752">
        <v>225.23999999999995</v>
      </c>
      <c r="M63" s="752">
        <v>2</v>
      </c>
      <c r="N63" s="753">
        <v>450.4799999999999</v>
      </c>
    </row>
    <row r="64" spans="1:14" ht="14.4" customHeight="1" x14ac:dyDescent="0.3">
      <c r="A64" s="747" t="s">
        <v>575</v>
      </c>
      <c r="B64" s="748" t="s">
        <v>576</v>
      </c>
      <c r="C64" s="749" t="s">
        <v>590</v>
      </c>
      <c r="D64" s="750" t="s">
        <v>591</v>
      </c>
      <c r="E64" s="751">
        <v>50113001</v>
      </c>
      <c r="F64" s="750" t="s">
        <v>604</v>
      </c>
      <c r="G64" s="749" t="s">
        <v>608</v>
      </c>
      <c r="H64" s="749">
        <v>213494</v>
      </c>
      <c r="I64" s="749">
        <v>213494</v>
      </c>
      <c r="J64" s="749" t="s">
        <v>716</v>
      </c>
      <c r="K64" s="749" t="s">
        <v>717</v>
      </c>
      <c r="L64" s="752">
        <v>408.95</v>
      </c>
      <c r="M64" s="752">
        <v>27</v>
      </c>
      <c r="N64" s="753">
        <v>11041.65</v>
      </c>
    </row>
    <row r="65" spans="1:14" ht="14.4" customHeight="1" x14ac:dyDescent="0.3">
      <c r="A65" s="747" t="s">
        <v>575</v>
      </c>
      <c r="B65" s="748" t="s">
        <v>576</v>
      </c>
      <c r="C65" s="749" t="s">
        <v>590</v>
      </c>
      <c r="D65" s="750" t="s">
        <v>591</v>
      </c>
      <c r="E65" s="751">
        <v>50113001</v>
      </c>
      <c r="F65" s="750" t="s">
        <v>604</v>
      </c>
      <c r="G65" s="749" t="s">
        <v>608</v>
      </c>
      <c r="H65" s="749">
        <v>213489</v>
      </c>
      <c r="I65" s="749">
        <v>213489</v>
      </c>
      <c r="J65" s="749" t="s">
        <v>716</v>
      </c>
      <c r="K65" s="749" t="s">
        <v>718</v>
      </c>
      <c r="L65" s="752">
        <v>630.65999999999985</v>
      </c>
      <c r="M65" s="752">
        <v>23</v>
      </c>
      <c r="N65" s="753">
        <v>14505.179999999997</v>
      </c>
    </row>
    <row r="66" spans="1:14" ht="14.4" customHeight="1" x14ac:dyDescent="0.3">
      <c r="A66" s="747" t="s">
        <v>575</v>
      </c>
      <c r="B66" s="748" t="s">
        <v>576</v>
      </c>
      <c r="C66" s="749" t="s">
        <v>590</v>
      </c>
      <c r="D66" s="750" t="s">
        <v>591</v>
      </c>
      <c r="E66" s="751">
        <v>50113001</v>
      </c>
      <c r="F66" s="750" t="s">
        <v>604</v>
      </c>
      <c r="G66" s="749" t="s">
        <v>608</v>
      </c>
      <c r="H66" s="749">
        <v>213485</v>
      </c>
      <c r="I66" s="749">
        <v>213485</v>
      </c>
      <c r="J66" s="749" t="s">
        <v>716</v>
      </c>
      <c r="K66" s="749" t="s">
        <v>719</v>
      </c>
      <c r="L66" s="752">
        <v>721.20000000000016</v>
      </c>
      <c r="M66" s="752">
        <v>16</v>
      </c>
      <c r="N66" s="753">
        <v>11539.200000000003</v>
      </c>
    </row>
    <row r="67" spans="1:14" ht="14.4" customHeight="1" x14ac:dyDescent="0.3">
      <c r="A67" s="747" t="s">
        <v>575</v>
      </c>
      <c r="B67" s="748" t="s">
        <v>576</v>
      </c>
      <c r="C67" s="749" t="s">
        <v>590</v>
      </c>
      <c r="D67" s="750" t="s">
        <v>591</v>
      </c>
      <c r="E67" s="751">
        <v>50113001</v>
      </c>
      <c r="F67" s="750" t="s">
        <v>604</v>
      </c>
      <c r="G67" s="749" t="s">
        <v>608</v>
      </c>
      <c r="H67" s="749">
        <v>213487</v>
      </c>
      <c r="I67" s="749">
        <v>213487</v>
      </c>
      <c r="J67" s="749" t="s">
        <v>716</v>
      </c>
      <c r="K67" s="749" t="s">
        <v>720</v>
      </c>
      <c r="L67" s="752">
        <v>271.84999999999997</v>
      </c>
      <c r="M67" s="752">
        <v>28</v>
      </c>
      <c r="N67" s="753">
        <v>7611.7999999999993</v>
      </c>
    </row>
    <row r="68" spans="1:14" ht="14.4" customHeight="1" x14ac:dyDescent="0.3">
      <c r="A68" s="747" t="s">
        <v>575</v>
      </c>
      <c r="B68" s="748" t="s">
        <v>576</v>
      </c>
      <c r="C68" s="749" t="s">
        <v>590</v>
      </c>
      <c r="D68" s="750" t="s">
        <v>591</v>
      </c>
      <c r="E68" s="751">
        <v>50113001</v>
      </c>
      <c r="F68" s="750" t="s">
        <v>604</v>
      </c>
      <c r="G68" s="749" t="s">
        <v>608</v>
      </c>
      <c r="H68" s="749">
        <v>213480</v>
      </c>
      <c r="I68" s="749">
        <v>213480</v>
      </c>
      <c r="J68" s="749" t="s">
        <v>721</v>
      </c>
      <c r="K68" s="749" t="s">
        <v>718</v>
      </c>
      <c r="L68" s="752">
        <v>1106.26</v>
      </c>
      <c r="M68" s="752">
        <v>2</v>
      </c>
      <c r="N68" s="753">
        <v>2212.52</v>
      </c>
    </row>
    <row r="69" spans="1:14" ht="14.4" customHeight="1" x14ac:dyDescent="0.3">
      <c r="A69" s="747" t="s">
        <v>575</v>
      </c>
      <c r="B69" s="748" t="s">
        <v>576</v>
      </c>
      <c r="C69" s="749" t="s">
        <v>590</v>
      </c>
      <c r="D69" s="750" t="s">
        <v>591</v>
      </c>
      <c r="E69" s="751">
        <v>50113001</v>
      </c>
      <c r="F69" s="750" t="s">
        <v>604</v>
      </c>
      <c r="G69" s="749" t="s">
        <v>608</v>
      </c>
      <c r="H69" s="749">
        <v>213484</v>
      </c>
      <c r="I69" s="749">
        <v>213484</v>
      </c>
      <c r="J69" s="749" t="s">
        <v>721</v>
      </c>
      <c r="K69" s="749" t="s">
        <v>722</v>
      </c>
      <c r="L69" s="752">
        <v>1895.7699999999998</v>
      </c>
      <c r="M69" s="752">
        <v>1</v>
      </c>
      <c r="N69" s="753">
        <v>1895.7699999999998</v>
      </c>
    </row>
    <row r="70" spans="1:14" ht="14.4" customHeight="1" x14ac:dyDescent="0.3">
      <c r="A70" s="747" t="s">
        <v>575</v>
      </c>
      <c r="B70" s="748" t="s">
        <v>576</v>
      </c>
      <c r="C70" s="749" t="s">
        <v>590</v>
      </c>
      <c r="D70" s="750" t="s">
        <v>591</v>
      </c>
      <c r="E70" s="751">
        <v>50113001</v>
      </c>
      <c r="F70" s="750" t="s">
        <v>604</v>
      </c>
      <c r="G70" s="749" t="s">
        <v>608</v>
      </c>
      <c r="H70" s="749">
        <v>56812</v>
      </c>
      <c r="I70" s="749">
        <v>56812</v>
      </c>
      <c r="J70" s="749" t="s">
        <v>723</v>
      </c>
      <c r="K70" s="749" t="s">
        <v>724</v>
      </c>
      <c r="L70" s="752">
        <v>351.47</v>
      </c>
      <c r="M70" s="752">
        <v>1</v>
      </c>
      <c r="N70" s="753">
        <v>351.47</v>
      </c>
    </row>
    <row r="71" spans="1:14" ht="14.4" customHeight="1" x14ac:dyDescent="0.3">
      <c r="A71" s="747" t="s">
        <v>575</v>
      </c>
      <c r="B71" s="748" t="s">
        <v>576</v>
      </c>
      <c r="C71" s="749" t="s">
        <v>590</v>
      </c>
      <c r="D71" s="750" t="s">
        <v>591</v>
      </c>
      <c r="E71" s="751">
        <v>50113001</v>
      </c>
      <c r="F71" s="750" t="s">
        <v>604</v>
      </c>
      <c r="G71" s="749" t="s">
        <v>608</v>
      </c>
      <c r="H71" s="749">
        <v>156805</v>
      </c>
      <c r="I71" s="749">
        <v>56805</v>
      </c>
      <c r="J71" s="749" t="s">
        <v>725</v>
      </c>
      <c r="K71" s="749" t="s">
        <v>726</v>
      </c>
      <c r="L71" s="752">
        <v>58.140000000000015</v>
      </c>
      <c r="M71" s="752">
        <v>4</v>
      </c>
      <c r="N71" s="753">
        <v>232.56000000000006</v>
      </c>
    </row>
    <row r="72" spans="1:14" ht="14.4" customHeight="1" x14ac:dyDescent="0.3">
      <c r="A72" s="747" t="s">
        <v>575</v>
      </c>
      <c r="B72" s="748" t="s">
        <v>576</v>
      </c>
      <c r="C72" s="749" t="s">
        <v>590</v>
      </c>
      <c r="D72" s="750" t="s">
        <v>591</v>
      </c>
      <c r="E72" s="751">
        <v>50113001</v>
      </c>
      <c r="F72" s="750" t="s">
        <v>604</v>
      </c>
      <c r="G72" s="749" t="s">
        <v>608</v>
      </c>
      <c r="H72" s="749">
        <v>214036</v>
      </c>
      <c r="I72" s="749">
        <v>214036</v>
      </c>
      <c r="J72" s="749" t="s">
        <v>727</v>
      </c>
      <c r="K72" s="749" t="s">
        <v>728</v>
      </c>
      <c r="L72" s="752">
        <v>40.389999999999993</v>
      </c>
      <c r="M72" s="752">
        <v>22</v>
      </c>
      <c r="N72" s="753">
        <v>888.57999999999993</v>
      </c>
    </row>
    <row r="73" spans="1:14" ht="14.4" customHeight="1" x14ac:dyDescent="0.3">
      <c r="A73" s="747" t="s">
        <v>575</v>
      </c>
      <c r="B73" s="748" t="s">
        <v>576</v>
      </c>
      <c r="C73" s="749" t="s">
        <v>590</v>
      </c>
      <c r="D73" s="750" t="s">
        <v>591</v>
      </c>
      <c r="E73" s="751">
        <v>50113001</v>
      </c>
      <c r="F73" s="750" t="s">
        <v>604</v>
      </c>
      <c r="G73" s="749" t="s">
        <v>605</v>
      </c>
      <c r="H73" s="749">
        <v>199333</v>
      </c>
      <c r="I73" s="749">
        <v>99333</v>
      </c>
      <c r="J73" s="749" t="s">
        <v>729</v>
      </c>
      <c r="K73" s="749" t="s">
        <v>730</v>
      </c>
      <c r="L73" s="752">
        <v>247.03000000000009</v>
      </c>
      <c r="M73" s="752">
        <v>4</v>
      </c>
      <c r="N73" s="753">
        <v>988.12000000000035</v>
      </c>
    </row>
    <row r="74" spans="1:14" ht="14.4" customHeight="1" x14ac:dyDescent="0.3">
      <c r="A74" s="747" t="s">
        <v>575</v>
      </c>
      <c r="B74" s="748" t="s">
        <v>576</v>
      </c>
      <c r="C74" s="749" t="s">
        <v>590</v>
      </c>
      <c r="D74" s="750" t="s">
        <v>591</v>
      </c>
      <c r="E74" s="751">
        <v>50113001</v>
      </c>
      <c r="F74" s="750" t="s">
        <v>604</v>
      </c>
      <c r="G74" s="749" t="s">
        <v>608</v>
      </c>
      <c r="H74" s="749">
        <v>218523</v>
      </c>
      <c r="I74" s="749">
        <v>218523</v>
      </c>
      <c r="J74" s="749" t="s">
        <v>731</v>
      </c>
      <c r="K74" s="749" t="s">
        <v>732</v>
      </c>
      <c r="L74" s="752">
        <v>529.05999999999983</v>
      </c>
      <c r="M74" s="752">
        <v>1</v>
      </c>
      <c r="N74" s="753">
        <v>529.05999999999983</v>
      </c>
    </row>
    <row r="75" spans="1:14" ht="14.4" customHeight="1" x14ac:dyDescent="0.3">
      <c r="A75" s="747" t="s">
        <v>575</v>
      </c>
      <c r="B75" s="748" t="s">
        <v>576</v>
      </c>
      <c r="C75" s="749" t="s">
        <v>590</v>
      </c>
      <c r="D75" s="750" t="s">
        <v>591</v>
      </c>
      <c r="E75" s="751">
        <v>50113001</v>
      </c>
      <c r="F75" s="750" t="s">
        <v>604</v>
      </c>
      <c r="G75" s="749" t="s">
        <v>605</v>
      </c>
      <c r="H75" s="749">
        <v>31915</v>
      </c>
      <c r="I75" s="749">
        <v>31915</v>
      </c>
      <c r="J75" s="749" t="s">
        <v>733</v>
      </c>
      <c r="K75" s="749" t="s">
        <v>734</v>
      </c>
      <c r="L75" s="752">
        <v>173.69000000000003</v>
      </c>
      <c r="M75" s="752">
        <v>1</v>
      </c>
      <c r="N75" s="753">
        <v>173.69000000000003</v>
      </c>
    </row>
    <row r="76" spans="1:14" ht="14.4" customHeight="1" x14ac:dyDescent="0.3">
      <c r="A76" s="747" t="s">
        <v>575</v>
      </c>
      <c r="B76" s="748" t="s">
        <v>576</v>
      </c>
      <c r="C76" s="749" t="s">
        <v>590</v>
      </c>
      <c r="D76" s="750" t="s">
        <v>591</v>
      </c>
      <c r="E76" s="751">
        <v>50113001</v>
      </c>
      <c r="F76" s="750" t="s">
        <v>604</v>
      </c>
      <c r="G76" s="749" t="s">
        <v>605</v>
      </c>
      <c r="H76" s="749">
        <v>848335</v>
      </c>
      <c r="I76" s="749">
        <v>155782</v>
      </c>
      <c r="J76" s="749" t="s">
        <v>735</v>
      </c>
      <c r="K76" s="749" t="s">
        <v>736</v>
      </c>
      <c r="L76" s="752">
        <v>53.53</v>
      </c>
      <c r="M76" s="752">
        <v>3</v>
      </c>
      <c r="N76" s="753">
        <v>160.59</v>
      </c>
    </row>
    <row r="77" spans="1:14" ht="14.4" customHeight="1" x14ac:dyDescent="0.3">
      <c r="A77" s="747" t="s">
        <v>575</v>
      </c>
      <c r="B77" s="748" t="s">
        <v>576</v>
      </c>
      <c r="C77" s="749" t="s">
        <v>590</v>
      </c>
      <c r="D77" s="750" t="s">
        <v>591</v>
      </c>
      <c r="E77" s="751">
        <v>50113001</v>
      </c>
      <c r="F77" s="750" t="s">
        <v>604</v>
      </c>
      <c r="G77" s="749" t="s">
        <v>605</v>
      </c>
      <c r="H77" s="749">
        <v>125366</v>
      </c>
      <c r="I77" s="749">
        <v>25366</v>
      </c>
      <c r="J77" s="749" t="s">
        <v>737</v>
      </c>
      <c r="K77" s="749" t="s">
        <v>738</v>
      </c>
      <c r="L77" s="752">
        <v>72.000000000000014</v>
      </c>
      <c r="M77" s="752">
        <v>4</v>
      </c>
      <c r="N77" s="753">
        <v>288.00000000000006</v>
      </c>
    </row>
    <row r="78" spans="1:14" ht="14.4" customHeight="1" x14ac:dyDescent="0.3">
      <c r="A78" s="747" t="s">
        <v>575</v>
      </c>
      <c r="B78" s="748" t="s">
        <v>576</v>
      </c>
      <c r="C78" s="749" t="s">
        <v>590</v>
      </c>
      <c r="D78" s="750" t="s">
        <v>591</v>
      </c>
      <c r="E78" s="751">
        <v>50113001</v>
      </c>
      <c r="F78" s="750" t="s">
        <v>604</v>
      </c>
      <c r="G78" s="749" t="s">
        <v>605</v>
      </c>
      <c r="H78" s="749">
        <v>202873</v>
      </c>
      <c r="I78" s="749">
        <v>202873</v>
      </c>
      <c r="J78" s="749" t="s">
        <v>739</v>
      </c>
      <c r="K78" s="749" t="s">
        <v>740</v>
      </c>
      <c r="L78" s="752">
        <v>51.49</v>
      </c>
      <c r="M78" s="752">
        <v>1</v>
      </c>
      <c r="N78" s="753">
        <v>51.49</v>
      </c>
    </row>
    <row r="79" spans="1:14" ht="14.4" customHeight="1" x14ac:dyDescent="0.3">
      <c r="A79" s="747" t="s">
        <v>575</v>
      </c>
      <c r="B79" s="748" t="s">
        <v>576</v>
      </c>
      <c r="C79" s="749" t="s">
        <v>590</v>
      </c>
      <c r="D79" s="750" t="s">
        <v>591</v>
      </c>
      <c r="E79" s="751">
        <v>50113001</v>
      </c>
      <c r="F79" s="750" t="s">
        <v>604</v>
      </c>
      <c r="G79" s="749" t="s">
        <v>605</v>
      </c>
      <c r="H79" s="749">
        <v>109139</v>
      </c>
      <c r="I79" s="749">
        <v>176129</v>
      </c>
      <c r="J79" s="749" t="s">
        <v>741</v>
      </c>
      <c r="K79" s="749" t="s">
        <v>742</v>
      </c>
      <c r="L79" s="752">
        <v>625.24000000000024</v>
      </c>
      <c r="M79" s="752">
        <v>2</v>
      </c>
      <c r="N79" s="753">
        <v>1250.4800000000005</v>
      </c>
    </row>
    <row r="80" spans="1:14" ht="14.4" customHeight="1" x14ac:dyDescent="0.3">
      <c r="A80" s="747" t="s">
        <v>575</v>
      </c>
      <c r="B80" s="748" t="s">
        <v>576</v>
      </c>
      <c r="C80" s="749" t="s">
        <v>590</v>
      </c>
      <c r="D80" s="750" t="s">
        <v>591</v>
      </c>
      <c r="E80" s="751">
        <v>50113001</v>
      </c>
      <c r="F80" s="750" t="s">
        <v>604</v>
      </c>
      <c r="G80" s="749" t="s">
        <v>605</v>
      </c>
      <c r="H80" s="749">
        <v>849045</v>
      </c>
      <c r="I80" s="749">
        <v>155938</v>
      </c>
      <c r="J80" s="749" t="s">
        <v>743</v>
      </c>
      <c r="K80" s="749" t="s">
        <v>744</v>
      </c>
      <c r="L80" s="752">
        <v>180.4</v>
      </c>
      <c r="M80" s="752">
        <v>2</v>
      </c>
      <c r="N80" s="753">
        <v>360.8</v>
      </c>
    </row>
    <row r="81" spans="1:14" ht="14.4" customHeight="1" x14ac:dyDescent="0.3">
      <c r="A81" s="747" t="s">
        <v>575</v>
      </c>
      <c r="B81" s="748" t="s">
        <v>576</v>
      </c>
      <c r="C81" s="749" t="s">
        <v>590</v>
      </c>
      <c r="D81" s="750" t="s">
        <v>591</v>
      </c>
      <c r="E81" s="751">
        <v>50113001</v>
      </c>
      <c r="F81" s="750" t="s">
        <v>604</v>
      </c>
      <c r="G81" s="749" t="s">
        <v>608</v>
      </c>
      <c r="H81" s="749">
        <v>845593</v>
      </c>
      <c r="I81" s="749">
        <v>100304</v>
      </c>
      <c r="J81" s="749" t="s">
        <v>745</v>
      </c>
      <c r="K81" s="749" t="s">
        <v>746</v>
      </c>
      <c r="L81" s="752">
        <v>43.79999999999999</v>
      </c>
      <c r="M81" s="752">
        <v>6</v>
      </c>
      <c r="N81" s="753">
        <v>262.79999999999995</v>
      </c>
    </row>
    <row r="82" spans="1:14" ht="14.4" customHeight="1" x14ac:dyDescent="0.3">
      <c r="A82" s="747" t="s">
        <v>575</v>
      </c>
      <c r="B82" s="748" t="s">
        <v>576</v>
      </c>
      <c r="C82" s="749" t="s">
        <v>590</v>
      </c>
      <c r="D82" s="750" t="s">
        <v>591</v>
      </c>
      <c r="E82" s="751">
        <v>50113001</v>
      </c>
      <c r="F82" s="750" t="s">
        <v>604</v>
      </c>
      <c r="G82" s="749" t="s">
        <v>605</v>
      </c>
      <c r="H82" s="749">
        <v>214337</v>
      </c>
      <c r="I82" s="749">
        <v>214337</v>
      </c>
      <c r="J82" s="749" t="s">
        <v>747</v>
      </c>
      <c r="K82" s="749" t="s">
        <v>748</v>
      </c>
      <c r="L82" s="752">
        <v>215.2</v>
      </c>
      <c r="M82" s="752">
        <v>2</v>
      </c>
      <c r="N82" s="753">
        <v>430.4</v>
      </c>
    </row>
    <row r="83" spans="1:14" ht="14.4" customHeight="1" x14ac:dyDescent="0.3">
      <c r="A83" s="747" t="s">
        <v>575</v>
      </c>
      <c r="B83" s="748" t="s">
        <v>576</v>
      </c>
      <c r="C83" s="749" t="s">
        <v>590</v>
      </c>
      <c r="D83" s="750" t="s">
        <v>591</v>
      </c>
      <c r="E83" s="751">
        <v>50113001</v>
      </c>
      <c r="F83" s="750" t="s">
        <v>604</v>
      </c>
      <c r="G83" s="749" t="s">
        <v>605</v>
      </c>
      <c r="H83" s="749">
        <v>214355</v>
      </c>
      <c r="I83" s="749">
        <v>214355</v>
      </c>
      <c r="J83" s="749" t="s">
        <v>749</v>
      </c>
      <c r="K83" s="749" t="s">
        <v>748</v>
      </c>
      <c r="L83" s="752">
        <v>215.18000000000004</v>
      </c>
      <c r="M83" s="752">
        <v>3</v>
      </c>
      <c r="N83" s="753">
        <v>645.54000000000008</v>
      </c>
    </row>
    <row r="84" spans="1:14" ht="14.4" customHeight="1" x14ac:dyDescent="0.3">
      <c r="A84" s="747" t="s">
        <v>575</v>
      </c>
      <c r="B84" s="748" t="s">
        <v>576</v>
      </c>
      <c r="C84" s="749" t="s">
        <v>590</v>
      </c>
      <c r="D84" s="750" t="s">
        <v>591</v>
      </c>
      <c r="E84" s="751">
        <v>50113001</v>
      </c>
      <c r="F84" s="750" t="s">
        <v>604</v>
      </c>
      <c r="G84" s="749" t="s">
        <v>605</v>
      </c>
      <c r="H84" s="749">
        <v>223200</v>
      </c>
      <c r="I84" s="749">
        <v>223200</v>
      </c>
      <c r="J84" s="749" t="s">
        <v>750</v>
      </c>
      <c r="K84" s="749" t="s">
        <v>751</v>
      </c>
      <c r="L84" s="752">
        <v>143.92428571428573</v>
      </c>
      <c r="M84" s="752">
        <v>7</v>
      </c>
      <c r="N84" s="753">
        <v>1007.47</v>
      </c>
    </row>
    <row r="85" spans="1:14" ht="14.4" customHeight="1" x14ac:dyDescent="0.3">
      <c r="A85" s="747" t="s">
        <v>575</v>
      </c>
      <c r="B85" s="748" t="s">
        <v>576</v>
      </c>
      <c r="C85" s="749" t="s">
        <v>590</v>
      </c>
      <c r="D85" s="750" t="s">
        <v>591</v>
      </c>
      <c r="E85" s="751">
        <v>50113001</v>
      </c>
      <c r="F85" s="750" t="s">
        <v>604</v>
      </c>
      <c r="G85" s="749" t="s">
        <v>605</v>
      </c>
      <c r="H85" s="749">
        <v>842703</v>
      </c>
      <c r="I85" s="749">
        <v>0</v>
      </c>
      <c r="J85" s="749" t="s">
        <v>752</v>
      </c>
      <c r="K85" s="749" t="s">
        <v>577</v>
      </c>
      <c r="L85" s="752">
        <v>49.930000000000014</v>
      </c>
      <c r="M85" s="752">
        <v>1</v>
      </c>
      <c r="N85" s="753">
        <v>49.930000000000014</v>
      </c>
    </row>
    <row r="86" spans="1:14" ht="14.4" customHeight="1" x14ac:dyDescent="0.3">
      <c r="A86" s="747" t="s">
        <v>575</v>
      </c>
      <c r="B86" s="748" t="s">
        <v>576</v>
      </c>
      <c r="C86" s="749" t="s">
        <v>590</v>
      </c>
      <c r="D86" s="750" t="s">
        <v>591</v>
      </c>
      <c r="E86" s="751">
        <v>50113001</v>
      </c>
      <c r="F86" s="750" t="s">
        <v>604</v>
      </c>
      <c r="G86" s="749" t="s">
        <v>605</v>
      </c>
      <c r="H86" s="749">
        <v>51367</v>
      </c>
      <c r="I86" s="749">
        <v>51367</v>
      </c>
      <c r="J86" s="749" t="s">
        <v>753</v>
      </c>
      <c r="K86" s="749" t="s">
        <v>754</v>
      </c>
      <c r="L86" s="752">
        <v>92.95</v>
      </c>
      <c r="M86" s="752">
        <v>9</v>
      </c>
      <c r="N86" s="753">
        <v>836.55000000000007</v>
      </c>
    </row>
    <row r="87" spans="1:14" ht="14.4" customHeight="1" x14ac:dyDescent="0.3">
      <c r="A87" s="747" t="s">
        <v>575</v>
      </c>
      <c r="B87" s="748" t="s">
        <v>576</v>
      </c>
      <c r="C87" s="749" t="s">
        <v>590</v>
      </c>
      <c r="D87" s="750" t="s">
        <v>591</v>
      </c>
      <c r="E87" s="751">
        <v>50113001</v>
      </c>
      <c r="F87" s="750" t="s">
        <v>604</v>
      </c>
      <c r="G87" s="749" t="s">
        <v>605</v>
      </c>
      <c r="H87" s="749">
        <v>51366</v>
      </c>
      <c r="I87" s="749">
        <v>51366</v>
      </c>
      <c r="J87" s="749" t="s">
        <v>753</v>
      </c>
      <c r="K87" s="749" t="s">
        <v>755</v>
      </c>
      <c r="L87" s="752">
        <v>171.6</v>
      </c>
      <c r="M87" s="752">
        <v>17</v>
      </c>
      <c r="N87" s="753">
        <v>2917.2</v>
      </c>
    </row>
    <row r="88" spans="1:14" ht="14.4" customHeight="1" x14ac:dyDescent="0.3">
      <c r="A88" s="747" t="s">
        <v>575</v>
      </c>
      <c r="B88" s="748" t="s">
        <v>576</v>
      </c>
      <c r="C88" s="749" t="s">
        <v>590</v>
      </c>
      <c r="D88" s="750" t="s">
        <v>591</v>
      </c>
      <c r="E88" s="751">
        <v>50113001</v>
      </c>
      <c r="F88" s="750" t="s">
        <v>604</v>
      </c>
      <c r="G88" s="749" t="s">
        <v>605</v>
      </c>
      <c r="H88" s="749">
        <v>207899</v>
      </c>
      <c r="I88" s="749">
        <v>207899</v>
      </c>
      <c r="J88" s="749" t="s">
        <v>756</v>
      </c>
      <c r="K88" s="749" t="s">
        <v>757</v>
      </c>
      <c r="L88" s="752">
        <v>66.919999999999987</v>
      </c>
      <c r="M88" s="752">
        <v>3</v>
      </c>
      <c r="N88" s="753">
        <v>200.75999999999996</v>
      </c>
    </row>
    <row r="89" spans="1:14" ht="14.4" customHeight="1" x14ac:dyDescent="0.3">
      <c r="A89" s="747" t="s">
        <v>575</v>
      </c>
      <c r="B89" s="748" t="s">
        <v>576</v>
      </c>
      <c r="C89" s="749" t="s">
        <v>590</v>
      </c>
      <c r="D89" s="750" t="s">
        <v>591</v>
      </c>
      <c r="E89" s="751">
        <v>50113001</v>
      </c>
      <c r="F89" s="750" t="s">
        <v>604</v>
      </c>
      <c r="G89" s="749" t="s">
        <v>605</v>
      </c>
      <c r="H89" s="749">
        <v>207897</v>
      </c>
      <c r="I89" s="749">
        <v>207897</v>
      </c>
      <c r="J89" s="749" t="s">
        <v>756</v>
      </c>
      <c r="K89" s="749" t="s">
        <v>758</v>
      </c>
      <c r="L89" s="752">
        <v>44.589999999999996</v>
      </c>
      <c r="M89" s="752">
        <v>1</v>
      </c>
      <c r="N89" s="753">
        <v>44.589999999999996</v>
      </c>
    </row>
    <row r="90" spans="1:14" ht="14.4" customHeight="1" x14ac:dyDescent="0.3">
      <c r="A90" s="747" t="s">
        <v>575</v>
      </c>
      <c r="B90" s="748" t="s">
        <v>576</v>
      </c>
      <c r="C90" s="749" t="s">
        <v>590</v>
      </c>
      <c r="D90" s="750" t="s">
        <v>591</v>
      </c>
      <c r="E90" s="751">
        <v>50113001</v>
      </c>
      <c r="F90" s="750" t="s">
        <v>604</v>
      </c>
      <c r="G90" s="749" t="s">
        <v>605</v>
      </c>
      <c r="H90" s="749">
        <v>229793</v>
      </c>
      <c r="I90" s="749">
        <v>229793</v>
      </c>
      <c r="J90" s="749" t="s">
        <v>759</v>
      </c>
      <c r="K90" s="749" t="s">
        <v>760</v>
      </c>
      <c r="L90" s="752">
        <v>121.61999999999999</v>
      </c>
      <c r="M90" s="752">
        <v>4</v>
      </c>
      <c r="N90" s="753">
        <v>486.47999999999996</v>
      </c>
    </row>
    <row r="91" spans="1:14" ht="14.4" customHeight="1" x14ac:dyDescent="0.3">
      <c r="A91" s="747" t="s">
        <v>575</v>
      </c>
      <c r="B91" s="748" t="s">
        <v>576</v>
      </c>
      <c r="C91" s="749" t="s">
        <v>590</v>
      </c>
      <c r="D91" s="750" t="s">
        <v>591</v>
      </c>
      <c r="E91" s="751">
        <v>50113001</v>
      </c>
      <c r="F91" s="750" t="s">
        <v>604</v>
      </c>
      <c r="G91" s="749" t="s">
        <v>605</v>
      </c>
      <c r="H91" s="749">
        <v>147845</v>
      </c>
      <c r="I91" s="749">
        <v>47845</v>
      </c>
      <c r="J91" s="749" t="s">
        <v>761</v>
      </c>
      <c r="K91" s="749" t="s">
        <v>762</v>
      </c>
      <c r="L91" s="752">
        <v>254.52</v>
      </c>
      <c r="M91" s="752">
        <v>1</v>
      </c>
      <c r="N91" s="753">
        <v>254.52</v>
      </c>
    </row>
    <row r="92" spans="1:14" ht="14.4" customHeight="1" x14ac:dyDescent="0.3">
      <c r="A92" s="747" t="s">
        <v>575</v>
      </c>
      <c r="B92" s="748" t="s">
        <v>576</v>
      </c>
      <c r="C92" s="749" t="s">
        <v>590</v>
      </c>
      <c r="D92" s="750" t="s">
        <v>591</v>
      </c>
      <c r="E92" s="751">
        <v>50113001</v>
      </c>
      <c r="F92" s="750" t="s">
        <v>604</v>
      </c>
      <c r="G92" s="749" t="s">
        <v>608</v>
      </c>
      <c r="H92" s="749">
        <v>125677</v>
      </c>
      <c r="I92" s="749">
        <v>25677</v>
      </c>
      <c r="J92" s="749" t="s">
        <v>763</v>
      </c>
      <c r="K92" s="749" t="s">
        <v>764</v>
      </c>
      <c r="L92" s="752">
        <v>549.4</v>
      </c>
      <c r="M92" s="752">
        <v>1</v>
      </c>
      <c r="N92" s="753">
        <v>549.4</v>
      </c>
    </row>
    <row r="93" spans="1:14" ht="14.4" customHeight="1" x14ac:dyDescent="0.3">
      <c r="A93" s="747" t="s">
        <v>575</v>
      </c>
      <c r="B93" s="748" t="s">
        <v>576</v>
      </c>
      <c r="C93" s="749" t="s">
        <v>590</v>
      </c>
      <c r="D93" s="750" t="s">
        <v>591</v>
      </c>
      <c r="E93" s="751">
        <v>50113001</v>
      </c>
      <c r="F93" s="750" t="s">
        <v>604</v>
      </c>
      <c r="G93" s="749" t="s">
        <v>605</v>
      </c>
      <c r="H93" s="749">
        <v>848725</v>
      </c>
      <c r="I93" s="749">
        <v>107677</v>
      </c>
      <c r="J93" s="749" t="s">
        <v>765</v>
      </c>
      <c r="K93" s="749" t="s">
        <v>766</v>
      </c>
      <c r="L93" s="752">
        <v>382.11</v>
      </c>
      <c r="M93" s="752">
        <v>4</v>
      </c>
      <c r="N93" s="753">
        <v>1528.44</v>
      </c>
    </row>
    <row r="94" spans="1:14" ht="14.4" customHeight="1" x14ac:dyDescent="0.3">
      <c r="A94" s="747" t="s">
        <v>575</v>
      </c>
      <c r="B94" s="748" t="s">
        <v>576</v>
      </c>
      <c r="C94" s="749" t="s">
        <v>590</v>
      </c>
      <c r="D94" s="750" t="s">
        <v>591</v>
      </c>
      <c r="E94" s="751">
        <v>50113001</v>
      </c>
      <c r="F94" s="750" t="s">
        <v>604</v>
      </c>
      <c r="G94" s="749" t="s">
        <v>605</v>
      </c>
      <c r="H94" s="749">
        <v>845697</v>
      </c>
      <c r="I94" s="749">
        <v>200935</v>
      </c>
      <c r="J94" s="749" t="s">
        <v>767</v>
      </c>
      <c r="K94" s="749" t="s">
        <v>768</v>
      </c>
      <c r="L94" s="752">
        <v>44.850000000000009</v>
      </c>
      <c r="M94" s="752">
        <v>7</v>
      </c>
      <c r="N94" s="753">
        <v>313.95000000000005</v>
      </c>
    </row>
    <row r="95" spans="1:14" ht="14.4" customHeight="1" x14ac:dyDescent="0.3">
      <c r="A95" s="747" t="s">
        <v>575</v>
      </c>
      <c r="B95" s="748" t="s">
        <v>576</v>
      </c>
      <c r="C95" s="749" t="s">
        <v>590</v>
      </c>
      <c r="D95" s="750" t="s">
        <v>591</v>
      </c>
      <c r="E95" s="751">
        <v>50113001</v>
      </c>
      <c r="F95" s="750" t="s">
        <v>604</v>
      </c>
      <c r="G95" s="749" t="s">
        <v>605</v>
      </c>
      <c r="H95" s="749">
        <v>921284</v>
      </c>
      <c r="I95" s="749">
        <v>0</v>
      </c>
      <c r="J95" s="749" t="s">
        <v>769</v>
      </c>
      <c r="K95" s="749" t="s">
        <v>577</v>
      </c>
      <c r="L95" s="752">
        <v>123.88667716176835</v>
      </c>
      <c r="M95" s="752">
        <v>9</v>
      </c>
      <c r="N95" s="753">
        <v>1114.9800944559152</v>
      </c>
    </row>
    <row r="96" spans="1:14" ht="14.4" customHeight="1" x14ac:dyDescent="0.3">
      <c r="A96" s="747" t="s">
        <v>575</v>
      </c>
      <c r="B96" s="748" t="s">
        <v>576</v>
      </c>
      <c r="C96" s="749" t="s">
        <v>590</v>
      </c>
      <c r="D96" s="750" t="s">
        <v>591</v>
      </c>
      <c r="E96" s="751">
        <v>50113001</v>
      </c>
      <c r="F96" s="750" t="s">
        <v>604</v>
      </c>
      <c r="G96" s="749" t="s">
        <v>605</v>
      </c>
      <c r="H96" s="749">
        <v>921458</v>
      </c>
      <c r="I96" s="749">
        <v>0</v>
      </c>
      <c r="J96" s="749" t="s">
        <v>770</v>
      </c>
      <c r="K96" s="749" t="s">
        <v>577</v>
      </c>
      <c r="L96" s="752">
        <v>110.24557210470587</v>
      </c>
      <c r="M96" s="752">
        <v>2</v>
      </c>
      <c r="N96" s="753">
        <v>220.49114420941174</v>
      </c>
    </row>
    <row r="97" spans="1:14" ht="14.4" customHeight="1" x14ac:dyDescent="0.3">
      <c r="A97" s="747" t="s">
        <v>575</v>
      </c>
      <c r="B97" s="748" t="s">
        <v>576</v>
      </c>
      <c r="C97" s="749" t="s">
        <v>590</v>
      </c>
      <c r="D97" s="750" t="s">
        <v>591</v>
      </c>
      <c r="E97" s="751">
        <v>50113001</v>
      </c>
      <c r="F97" s="750" t="s">
        <v>604</v>
      </c>
      <c r="G97" s="749" t="s">
        <v>605</v>
      </c>
      <c r="H97" s="749">
        <v>900071</v>
      </c>
      <c r="I97" s="749">
        <v>0</v>
      </c>
      <c r="J97" s="749" t="s">
        <v>771</v>
      </c>
      <c r="K97" s="749" t="s">
        <v>577</v>
      </c>
      <c r="L97" s="752">
        <v>158.74871250981423</v>
      </c>
      <c r="M97" s="752">
        <v>3</v>
      </c>
      <c r="N97" s="753">
        <v>476.24613752944265</v>
      </c>
    </row>
    <row r="98" spans="1:14" ht="14.4" customHeight="1" x14ac:dyDescent="0.3">
      <c r="A98" s="747" t="s">
        <v>575</v>
      </c>
      <c r="B98" s="748" t="s">
        <v>576</v>
      </c>
      <c r="C98" s="749" t="s">
        <v>590</v>
      </c>
      <c r="D98" s="750" t="s">
        <v>591</v>
      </c>
      <c r="E98" s="751">
        <v>50113001</v>
      </c>
      <c r="F98" s="750" t="s">
        <v>604</v>
      </c>
      <c r="G98" s="749" t="s">
        <v>605</v>
      </c>
      <c r="H98" s="749">
        <v>990927</v>
      </c>
      <c r="I98" s="749">
        <v>0</v>
      </c>
      <c r="J98" s="749" t="s">
        <v>772</v>
      </c>
      <c r="K98" s="749" t="s">
        <v>577</v>
      </c>
      <c r="L98" s="752">
        <v>140.19999999999999</v>
      </c>
      <c r="M98" s="752">
        <v>3</v>
      </c>
      <c r="N98" s="753">
        <v>420.59999999999997</v>
      </c>
    </row>
    <row r="99" spans="1:14" ht="14.4" customHeight="1" x14ac:dyDescent="0.3">
      <c r="A99" s="747" t="s">
        <v>575</v>
      </c>
      <c r="B99" s="748" t="s">
        <v>576</v>
      </c>
      <c r="C99" s="749" t="s">
        <v>590</v>
      </c>
      <c r="D99" s="750" t="s">
        <v>591</v>
      </c>
      <c r="E99" s="751">
        <v>50113001</v>
      </c>
      <c r="F99" s="750" t="s">
        <v>604</v>
      </c>
      <c r="G99" s="749" t="s">
        <v>605</v>
      </c>
      <c r="H99" s="749">
        <v>127506</v>
      </c>
      <c r="I99" s="749">
        <v>27506</v>
      </c>
      <c r="J99" s="749" t="s">
        <v>773</v>
      </c>
      <c r="K99" s="749" t="s">
        <v>774</v>
      </c>
      <c r="L99" s="752">
        <v>1085.03</v>
      </c>
      <c r="M99" s="752">
        <v>1</v>
      </c>
      <c r="N99" s="753">
        <v>1085.03</v>
      </c>
    </row>
    <row r="100" spans="1:14" ht="14.4" customHeight="1" x14ac:dyDescent="0.3">
      <c r="A100" s="747" t="s">
        <v>575</v>
      </c>
      <c r="B100" s="748" t="s">
        <v>576</v>
      </c>
      <c r="C100" s="749" t="s">
        <v>590</v>
      </c>
      <c r="D100" s="750" t="s">
        <v>591</v>
      </c>
      <c r="E100" s="751">
        <v>50113001</v>
      </c>
      <c r="F100" s="750" t="s">
        <v>604</v>
      </c>
      <c r="G100" s="749" t="s">
        <v>605</v>
      </c>
      <c r="H100" s="749">
        <v>116055</v>
      </c>
      <c r="I100" s="749">
        <v>16055</v>
      </c>
      <c r="J100" s="749" t="s">
        <v>775</v>
      </c>
      <c r="K100" s="749" t="s">
        <v>776</v>
      </c>
      <c r="L100" s="752">
        <v>125.65</v>
      </c>
      <c r="M100" s="752">
        <v>1</v>
      </c>
      <c r="N100" s="753">
        <v>125.65</v>
      </c>
    </row>
    <row r="101" spans="1:14" ht="14.4" customHeight="1" x14ac:dyDescent="0.3">
      <c r="A101" s="747" t="s">
        <v>575</v>
      </c>
      <c r="B101" s="748" t="s">
        <v>576</v>
      </c>
      <c r="C101" s="749" t="s">
        <v>590</v>
      </c>
      <c r="D101" s="750" t="s">
        <v>591</v>
      </c>
      <c r="E101" s="751">
        <v>50113001</v>
      </c>
      <c r="F101" s="750" t="s">
        <v>604</v>
      </c>
      <c r="G101" s="749" t="s">
        <v>605</v>
      </c>
      <c r="H101" s="749">
        <v>188219</v>
      </c>
      <c r="I101" s="749">
        <v>88219</v>
      </c>
      <c r="J101" s="749" t="s">
        <v>777</v>
      </c>
      <c r="K101" s="749" t="s">
        <v>778</v>
      </c>
      <c r="L101" s="752">
        <v>143.20428571428573</v>
      </c>
      <c r="M101" s="752">
        <v>14</v>
      </c>
      <c r="N101" s="753">
        <v>2004.8600000000001</v>
      </c>
    </row>
    <row r="102" spans="1:14" ht="14.4" customHeight="1" x14ac:dyDescent="0.3">
      <c r="A102" s="747" t="s">
        <v>575</v>
      </c>
      <c r="B102" s="748" t="s">
        <v>576</v>
      </c>
      <c r="C102" s="749" t="s">
        <v>590</v>
      </c>
      <c r="D102" s="750" t="s">
        <v>591</v>
      </c>
      <c r="E102" s="751">
        <v>50113001</v>
      </c>
      <c r="F102" s="750" t="s">
        <v>604</v>
      </c>
      <c r="G102" s="749" t="s">
        <v>605</v>
      </c>
      <c r="H102" s="749">
        <v>192853</v>
      </c>
      <c r="I102" s="749">
        <v>192853</v>
      </c>
      <c r="J102" s="749" t="s">
        <v>779</v>
      </c>
      <c r="K102" s="749" t="s">
        <v>780</v>
      </c>
      <c r="L102" s="752">
        <v>106.90000000000003</v>
      </c>
      <c r="M102" s="752">
        <v>4</v>
      </c>
      <c r="N102" s="753">
        <v>427.60000000000014</v>
      </c>
    </row>
    <row r="103" spans="1:14" ht="14.4" customHeight="1" x14ac:dyDescent="0.3">
      <c r="A103" s="747" t="s">
        <v>575</v>
      </c>
      <c r="B103" s="748" t="s">
        <v>576</v>
      </c>
      <c r="C103" s="749" t="s">
        <v>590</v>
      </c>
      <c r="D103" s="750" t="s">
        <v>591</v>
      </c>
      <c r="E103" s="751">
        <v>50113001</v>
      </c>
      <c r="F103" s="750" t="s">
        <v>604</v>
      </c>
      <c r="G103" s="749" t="s">
        <v>605</v>
      </c>
      <c r="H103" s="749">
        <v>100499</v>
      </c>
      <c r="I103" s="749">
        <v>499</v>
      </c>
      <c r="J103" s="749" t="s">
        <v>781</v>
      </c>
      <c r="K103" s="749" t="s">
        <v>782</v>
      </c>
      <c r="L103" s="752">
        <v>113.17999999999999</v>
      </c>
      <c r="M103" s="752">
        <v>30</v>
      </c>
      <c r="N103" s="753">
        <v>3395.3999999999996</v>
      </c>
    </row>
    <row r="104" spans="1:14" ht="14.4" customHeight="1" x14ac:dyDescent="0.3">
      <c r="A104" s="747" t="s">
        <v>575</v>
      </c>
      <c r="B104" s="748" t="s">
        <v>576</v>
      </c>
      <c r="C104" s="749" t="s">
        <v>590</v>
      </c>
      <c r="D104" s="750" t="s">
        <v>591</v>
      </c>
      <c r="E104" s="751">
        <v>50113001</v>
      </c>
      <c r="F104" s="750" t="s">
        <v>604</v>
      </c>
      <c r="G104" s="749" t="s">
        <v>608</v>
      </c>
      <c r="H104" s="749">
        <v>201290</v>
      </c>
      <c r="I104" s="749">
        <v>201290</v>
      </c>
      <c r="J104" s="749" t="s">
        <v>783</v>
      </c>
      <c r="K104" s="749" t="s">
        <v>784</v>
      </c>
      <c r="L104" s="752">
        <v>43.419999999999995</v>
      </c>
      <c r="M104" s="752">
        <v>7</v>
      </c>
      <c r="N104" s="753">
        <v>303.93999999999994</v>
      </c>
    </row>
    <row r="105" spans="1:14" ht="14.4" customHeight="1" x14ac:dyDescent="0.3">
      <c r="A105" s="747" t="s">
        <v>575</v>
      </c>
      <c r="B105" s="748" t="s">
        <v>576</v>
      </c>
      <c r="C105" s="749" t="s">
        <v>590</v>
      </c>
      <c r="D105" s="750" t="s">
        <v>591</v>
      </c>
      <c r="E105" s="751">
        <v>50113001</v>
      </c>
      <c r="F105" s="750" t="s">
        <v>604</v>
      </c>
      <c r="G105" s="749" t="s">
        <v>605</v>
      </c>
      <c r="H105" s="749">
        <v>993927</v>
      </c>
      <c r="I105" s="749">
        <v>0</v>
      </c>
      <c r="J105" s="749" t="s">
        <v>785</v>
      </c>
      <c r="K105" s="749" t="s">
        <v>577</v>
      </c>
      <c r="L105" s="752">
        <v>182.43999999999997</v>
      </c>
      <c r="M105" s="752">
        <v>3</v>
      </c>
      <c r="N105" s="753">
        <v>547.31999999999994</v>
      </c>
    </row>
    <row r="106" spans="1:14" ht="14.4" customHeight="1" x14ac:dyDescent="0.3">
      <c r="A106" s="747" t="s">
        <v>575</v>
      </c>
      <c r="B106" s="748" t="s">
        <v>576</v>
      </c>
      <c r="C106" s="749" t="s">
        <v>590</v>
      </c>
      <c r="D106" s="750" t="s">
        <v>591</v>
      </c>
      <c r="E106" s="751">
        <v>50113001</v>
      </c>
      <c r="F106" s="750" t="s">
        <v>604</v>
      </c>
      <c r="G106" s="749" t="s">
        <v>605</v>
      </c>
      <c r="H106" s="749">
        <v>100502</v>
      </c>
      <c r="I106" s="749">
        <v>502</v>
      </c>
      <c r="J106" s="749" t="s">
        <v>786</v>
      </c>
      <c r="K106" s="749" t="s">
        <v>787</v>
      </c>
      <c r="L106" s="752">
        <v>238.65999999999991</v>
      </c>
      <c r="M106" s="752">
        <v>8</v>
      </c>
      <c r="N106" s="753">
        <v>1909.2799999999993</v>
      </c>
    </row>
    <row r="107" spans="1:14" ht="14.4" customHeight="1" x14ac:dyDescent="0.3">
      <c r="A107" s="747" t="s">
        <v>575</v>
      </c>
      <c r="B107" s="748" t="s">
        <v>576</v>
      </c>
      <c r="C107" s="749" t="s">
        <v>590</v>
      </c>
      <c r="D107" s="750" t="s">
        <v>591</v>
      </c>
      <c r="E107" s="751">
        <v>50113001</v>
      </c>
      <c r="F107" s="750" t="s">
        <v>604</v>
      </c>
      <c r="G107" s="749" t="s">
        <v>605</v>
      </c>
      <c r="H107" s="749">
        <v>102684</v>
      </c>
      <c r="I107" s="749">
        <v>2684</v>
      </c>
      <c r="J107" s="749" t="s">
        <v>786</v>
      </c>
      <c r="K107" s="749" t="s">
        <v>788</v>
      </c>
      <c r="L107" s="752">
        <v>104.23</v>
      </c>
      <c r="M107" s="752">
        <v>8</v>
      </c>
      <c r="N107" s="753">
        <v>833.84</v>
      </c>
    </row>
    <row r="108" spans="1:14" ht="14.4" customHeight="1" x14ac:dyDescent="0.3">
      <c r="A108" s="747" t="s">
        <v>575</v>
      </c>
      <c r="B108" s="748" t="s">
        <v>576</v>
      </c>
      <c r="C108" s="749" t="s">
        <v>590</v>
      </c>
      <c r="D108" s="750" t="s">
        <v>591</v>
      </c>
      <c r="E108" s="751">
        <v>50113001</v>
      </c>
      <c r="F108" s="750" t="s">
        <v>604</v>
      </c>
      <c r="G108" s="749" t="s">
        <v>608</v>
      </c>
      <c r="H108" s="749">
        <v>127737</v>
      </c>
      <c r="I108" s="749">
        <v>127737</v>
      </c>
      <c r="J108" s="749" t="s">
        <v>789</v>
      </c>
      <c r="K108" s="749" t="s">
        <v>790</v>
      </c>
      <c r="L108" s="752">
        <v>67.319999999999993</v>
      </c>
      <c r="M108" s="752">
        <v>4</v>
      </c>
      <c r="N108" s="753">
        <v>269.27999999999997</v>
      </c>
    </row>
    <row r="109" spans="1:14" ht="14.4" customHeight="1" x14ac:dyDescent="0.3">
      <c r="A109" s="747" t="s">
        <v>575</v>
      </c>
      <c r="B109" s="748" t="s">
        <v>576</v>
      </c>
      <c r="C109" s="749" t="s">
        <v>590</v>
      </c>
      <c r="D109" s="750" t="s">
        <v>591</v>
      </c>
      <c r="E109" s="751">
        <v>50113001</v>
      </c>
      <c r="F109" s="750" t="s">
        <v>604</v>
      </c>
      <c r="G109" s="749" t="s">
        <v>605</v>
      </c>
      <c r="H109" s="749">
        <v>101125</v>
      </c>
      <c r="I109" s="749">
        <v>1125</v>
      </c>
      <c r="J109" s="749" t="s">
        <v>791</v>
      </c>
      <c r="K109" s="749" t="s">
        <v>792</v>
      </c>
      <c r="L109" s="752">
        <v>77.349999999999994</v>
      </c>
      <c r="M109" s="752">
        <v>10</v>
      </c>
      <c r="N109" s="753">
        <v>773.5</v>
      </c>
    </row>
    <row r="110" spans="1:14" ht="14.4" customHeight="1" x14ac:dyDescent="0.3">
      <c r="A110" s="747" t="s">
        <v>575</v>
      </c>
      <c r="B110" s="748" t="s">
        <v>576</v>
      </c>
      <c r="C110" s="749" t="s">
        <v>590</v>
      </c>
      <c r="D110" s="750" t="s">
        <v>591</v>
      </c>
      <c r="E110" s="751">
        <v>50113001</v>
      </c>
      <c r="F110" s="750" t="s">
        <v>604</v>
      </c>
      <c r="G110" s="749" t="s">
        <v>605</v>
      </c>
      <c r="H110" s="749">
        <v>223159</v>
      </c>
      <c r="I110" s="749">
        <v>223159</v>
      </c>
      <c r="J110" s="749" t="s">
        <v>793</v>
      </c>
      <c r="K110" s="749" t="s">
        <v>794</v>
      </c>
      <c r="L110" s="752">
        <v>74.370000000000019</v>
      </c>
      <c r="M110" s="752">
        <v>4</v>
      </c>
      <c r="N110" s="753">
        <v>297.48000000000008</v>
      </c>
    </row>
    <row r="111" spans="1:14" ht="14.4" customHeight="1" x14ac:dyDescent="0.3">
      <c r="A111" s="747" t="s">
        <v>575</v>
      </c>
      <c r="B111" s="748" t="s">
        <v>576</v>
      </c>
      <c r="C111" s="749" t="s">
        <v>590</v>
      </c>
      <c r="D111" s="750" t="s">
        <v>591</v>
      </c>
      <c r="E111" s="751">
        <v>50113001</v>
      </c>
      <c r="F111" s="750" t="s">
        <v>604</v>
      </c>
      <c r="G111" s="749" t="s">
        <v>608</v>
      </c>
      <c r="H111" s="749">
        <v>32859</v>
      </c>
      <c r="I111" s="749">
        <v>32859</v>
      </c>
      <c r="J111" s="749" t="s">
        <v>795</v>
      </c>
      <c r="K111" s="749" t="s">
        <v>796</v>
      </c>
      <c r="L111" s="752">
        <v>124.93000000000005</v>
      </c>
      <c r="M111" s="752">
        <v>1</v>
      </c>
      <c r="N111" s="753">
        <v>124.93000000000005</v>
      </c>
    </row>
    <row r="112" spans="1:14" ht="14.4" customHeight="1" x14ac:dyDescent="0.3">
      <c r="A112" s="747" t="s">
        <v>575</v>
      </c>
      <c r="B112" s="748" t="s">
        <v>576</v>
      </c>
      <c r="C112" s="749" t="s">
        <v>590</v>
      </c>
      <c r="D112" s="750" t="s">
        <v>591</v>
      </c>
      <c r="E112" s="751">
        <v>50113001</v>
      </c>
      <c r="F112" s="750" t="s">
        <v>604</v>
      </c>
      <c r="G112" s="749" t="s">
        <v>608</v>
      </c>
      <c r="H112" s="749">
        <v>132858</v>
      </c>
      <c r="I112" s="749">
        <v>32858</v>
      </c>
      <c r="J112" s="749" t="s">
        <v>795</v>
      </c>
      <c r="K112" s="749" t="s">
        <v>797</v>
      </c>
      <c r="L112" s="752">
        <v>77.209999999999994</v>
      </c>
      <c r="M112" s="752">
        <v>8</v>
      </c>
      <c r="N112" s="753">
        <v>617.67999999999995</v>
      </c>
    </row>
    <row r="113" spans="1:14" ht="14.4" customHeight="1" x14ac:dyDescent="0.3">
      <c r="A113" s="747" t="s">
        <v>575</v>
      </c>
      <c r="B113" s="748" t="s">
        <v>576</v>
      </c>
      <c r="C113" s="749" t="s">
        <v>590</v>
      </c>
      <c r="D113" s="750" t="s">
        <v>591</v>
      </c>
      <c r="E113" s="751">
        <v>50113001</v>
      </c>
      <c r="F113" s="750" t="s">
        <v>604</v>
      </c>
      <c r="G113" s="749" t="s">
        <v>608</v>
      </c>
      <c r="H113" s="749">
        <v>112572</v>
      </c>
      <c r="I113" s="749">
        <v>112572</v>
      </c>
      <c r="J113" s="749" t="s">
        <v>798</v>
      </c>
      <c r="K113" s="749" t="s">
        <v>799</v>
      </c>
      <c r="L113" s="752">
        <v>64.860000000000014</v>
      </c>
      <c r="M113" s="752">
        <v>3</v>
      </c>
      <c r="N113" s="753">
        <v>194.58000000000004</v>
      </c>
    </row>
    <row r="114" spans="1:14" ht="14.4" customHeight="1" x14ac:dyDescent="0.3">
      <c r="A114" s="747" t="s">
        <v>575</v>
      </c>
      <c r="B114" s="748" t="s">
        <v>576</v>
      </c>
      <c r="C114" s="749" t="s">
        <v>590</v>
      </c>
      <c r="D114" s="750" t="s">
        <v>591</v>
      </c>
      <c r="E114" s="751">
        <v>50113001</v>
      </c>
      <c r="F114" s="750" t="s">
        <v>604</v>
      </c>
      <c r="G114" s="749" t="s">
        <v>605</v>
      </c>
      <c r="H114" s="749">
        <v>110086</v>
      </c>
      <c r="I114" s="749">
        <v>10086</v>
      </c>
      <c r="J114" s="749" t="s">
        <v>800</v>
      </c>
      <c r="K114" s="749" t="s">
        <v>801</v>
      </c>
      <c r="L114" s="752">
        <v>1592.8</v>
      </c>
      <c r="M114" s="752">
        <v>3</v>
      </c>
      <c r="N114" s="753">
        <v>4778.3999999999996</v>
      </c>
    </row>
    <row r="115" spans="1:14" ht="14.4" customHeight="1" x14ac:dyDescent="0.3">
      <c r="A115" s="747" t="s">
        <v>575</v>
      </c>
      <c r="B115" s="748" t="s">
        <v>576</v>
      </c>
      <c r="C115" s="749" t="s">
        <v>590</v>
      </c>
      <c r="D115" s="750" t="s">
        <v>591</v>
      </c>
      <c r="E115" s="751">
        <v>50113001</v>
      </c>
      <c r="F115" s="750" t="s">
        <v>604</v>
      </c>
      <c r="G115" s="749" t="s">
        <v>608</v>
      </c>
      <c r="H115" s="749">
        <v>191788</v>
      </c>
      <c r="I115" s="749">
        <v>91788</v>
      </c>
      <c r="J115" s="749" t="s">
        <v>802</v>
      </c>
      <c r="K115" s="749" t="s">
        <v>803</v>
      </c>
      <c r="L115" s="752">
        <v>9.1199999999999992</v>
      </c>
      <c r="M115" s="752">
        <v>5</v>
      </c>
      <c r="N115" s="753">
        <v>45.599999999999994</v>
      </c>
    </row>
    <row r="116" spans="1:14" ht="14.4" customHeight="1" x14ac:dyDescent="0.3">
      <c r="A116" s="747" t="s">
        <v>575</v>
      </c>
      <c r="B116" s="748" t="s">
        <v>576</v>
      </c>
      <c r="C116" s="749" t="s">
        <v>590</v>
      </c>
      <c r="D116" s="750" t="s">
        <v>591</v>
      </c>
      <c r="E116" s="751">
        <v>50113001</v>
      </c>
      <c r="F116" s="750" t="s">
        <v>604</v>
      </c>
      <c r="G116" s="749" t="s">
        <v>605</v>
      </c>
      <c r="H116" s="749">
        <v>104307</v>
      </c>
      <c r="I116" s="749">
        <v>4307</v>
      </c>
      <c r="J116" s="749" t="s">
        <v>804</v>
      </c>
      <c r="K116" s="749" t="s">
        <v>805</v>
      </c>
      <c r="L116" s="752">
        <v>351.19</v>
      </c>
      <c r="M116" s="752">
        <v>3</v>
      </c>
      <c r="N116" s="753">
        <v>1053.57</v>
      </c>
    </row>
    <row r="117" spans="1:14" ht="14.4" customHeight="1" x14ac:dyDescent="0.3">
      <c r="A117" s="747" t="s">
        <v>575</v>
      </c>
      <c r="B117" s="748" t="s">
        <v>576</v>
      </c>
      <c r="C117" s="749" t="s">
        <v>590</v>
      </c>
      <c r="D117" s="750" t="s">
        <v>591</v>
      </c>
      <c r="E117" s="751">
        <v>50113001</v>
      </c>
      <c r="F117" s="750" t="s">
        <v>604</v>
      </c>
      <c r="G117" s="749" t="s">
        <v>605</v>
      </c>
      <c r="H117" s="749">
        <v>100536</v>
      </c>
      <c r="I117" s="749">
        <v>536</v>
      </c>
      <c r="J117" s="749" t="s">
        <v>806</v>
      </c>
      <c r="K117" s="749" t="s">
        <v>613</v>
      </c>
      <c r="L117" s="752">
        <v>140.24000000000004</v>
      </c>
      <c r="M117" s="752">
        <v>21</v>
      </c>
      <c r="N117" s="753">
        <v>2945.0400000000009</v>
      </c>
    </row>
    <row r="118" spans="1:14" ht="14.4" customHeight="1" x14ac:dyDescent="0.3">
      <c r="A118" s="747" t="s">
        <v>575</v>
      </c>
      <c r="B118" s="748" t="s">
        <v>576</v>
      </c>
      <c r="C118" s="749" t="s">
        <v>590</v>
      </c>
      <c r="D118" s="750" t="s">
        <v>591</v>
      </c>
      <c r="E118" s="751">
        <v>50113001</v>
      </c>
      <c r="F118" s="750" t="s">
        <v>604</v>
      </c>
      <c r="G118" s="749" t="s">
        <v>608</v>
      </c>
      <c r="H118" s="749">
        <v>107981</v>
      </c>
      <c r="I118" s="749">
        <v>7981</v>
      </c>
      <c r="J118" s="749" t="s">
        <v>807</v>
      </c>
      <c r="K118" s="749" t="s">
        <v>808</v>
      </c>
      <c r="L118" s="752">
        <v>50.640000000000015</v>
      </c>
      <c r="M118" s="752">
        <v>10</v>
      </c>
      <c r="N118" s="753">
        <v>506.40000000000015</v>
      </c>
    </row>
    <row r="119" spans="1:14" ht="14.4" customHeight="1" x14ac:dyDescent="0.3">
      <c r="A119" s="747" t="s">
        <v>575</v>
      </c>
      <c r="B119" s="748" t="s">
        <v>576</v>
      </c>
      <c r="C119" s="749" t="s">
        <v>590</v>
      </c>
      <c r="D119" s="750" t="s">
        <v>591</v>
      </c>
      <c r="E119" s="751">
        <v>50113001</v>
      </c>
      <c r="F119" s="750" t="s">
        <v>604</v>
      </c>
      <c r="G119" s="749" t="s">
        <v>608</v>
      </c>
      <c r="H119" s="749">
        <v>155824</v>
      </c>
      <c r="I119" s="749">
        <v>55824</v>
      </c>
      <c r="J119" s="749" t="s">
        <v>807</v>
      </c>
      <c r="K119" s="749" t="s">
        <v>809</v>
      </c>
      <c r="L119" s="752">
        <v>50.640000000000008</v>
      </c>
      <c r="M119" s="752">
        <v>6</v>
      </c>
      <c r="N119" s="753">
        <v>303.84000000000003</v>
      </c>
    </row>
    <row r="120" spans="1:14" ht="14.4" customHeight="1" x14ac:dyDescent="0.3">
      <c r="A120" s="747" t="s">
        <v>575</v>
      </c>
      <c r="B120" s="748" t="s">
        <v>576</v>
      </c>
      <c r="C120" s="749" t="s">
        <v>590</v>
      </c>
      <c r="D120" s="750" t="s">
        <v>591</v>
      </c>
      <c r="E120" s="751">
        <v>50113001</v>
      </c>
      <c r="F120" s="750" t="s">
        <v>604</v>
      </c>
      <c r="G120" s="749" t="s">
        <v>608</v>
      </c>
      <c r="H120" s="749">
        <v>155823</v>
      </c>
      <c r="I120" s="749">
        <v>55823</v>
      </c>
      <c r="J120" s="749" t="s">
        <v>807</v>
      </c>
      <c r="K120" s="749" t="s">
        <v>810</v>
      </c>
      <c r="L120" s="752">
        <v>33.868571428571428</v>
      </c>
      <c r="M120" s="752">
        <v>7</v>
      </c>
      <c r="N120" s="753">
        <v>237.08</v>
      </c>
    </row>
    <row r="121" spans="1:14" ht="14.4" customHeight="1" x14ac:dyDescent="0.3">
      <c r="A121" s="747" t="s">
        <v>575</v>
      </c>
      <c r="B121" s="748" t="s">
        <v>576</v>
      </c>
      <c r="C121" s="749" t="s">
        <v>590</v>
      </c>
      <c r="D121" s="750" t="s">
        <v>591</v>
      </c>
      <c r="E121" s="751">
        <v>50113001</v>
      </c>
      <c r="F121" s="750" t="s">
        <v>604</v>
      </c>
      <c r="G121" s="749" t="s">
        <v>608</v>
      </c>
      <c r="H121" s="749">
        <v>126786</v>
      </c>
      <c r="I121" s="749">
        <v>26786</v>
      </c>
      <c r="J121" s="749" t="s">
        <v>811</v>
      </c>
      <c r="K121" s="749" t="s">
        <v>812</v>
      </c>
      <c r="L121" s="752">
        <v>406.01</v>
      </c>
      <c r="M121" s="752">
        <v>4</v>
      </c>
      <c r="N121" s="753">
        <v>1624.04</v>
      </c>
    </row>
    <row r="122" spans="1:14" ht="14.4" customHeight="1" x14ac:dyDescent="0.3">
      <c r="A122" s="747" t="s">
        <v>575</v>
      </c>
      <c r="B122" s="748" t="s">
        <v>576</v>
      </c>
      <c r="C122" s="749" t="s">
        <v>590</v>
      </c>
      <c r="D122" s="750" t="s">
        <v>591</v>
      </c>
      <c r="E122" s="751">
        <v>50113001</v>
      </c>
      <c r="F122" s="750" t="s">
        <v>604</v>
      </c>
      <c r="G122" s="749" t="s">
        <v>605</v>
      </c>
      <c r="H122" s="749">
        <v>200863</v>
      </c>
      <c r="I122" s="749">
        <v>200863</v>
      </c>
      <c r="J122" s="749" t="s">
        <v>813</v>
      </c>
      <c r="K122" s="749" t="s">
        <v>814</v>
      </c>
      <c r="L122" s="752">
        <v>85.550000000000011</v>
      </c>
      <c r="M122" s="752">
        <v>1</v>
      </c>
      <c r="N122" s="753">
        <v>85.550000000000011</v>
      </c>
    </row>
    <row r="123" spans="1:14" ht="14.4" customHeight="1" x14ac:dyDescent="0.3">
      <c r="A123" s="747" t="s">
        <v>575</v>
      </c>
      <c r="B123" s="748" t="s">
        <v>576</v>
      </c>
      <c r="C123" s="749" t="s">
        <v>590</v>
      </c>
      <c r="D123" s="750" t="s">
        <v>591</v>
      </c>
      <c r="E123" s="751">
        <v>50113001</v>
      </c>
      <c r="F123" s="750" t="s">
        <v>604</v>
      </c>
      <c r="G123" s="749" t="s">
        <v>605</v>
      </c>
      <c r="H123" s="749">
        <v>207820</v>
      </c>
      <c r="I123" s="749">
        <v>207820</v>
      </c>
      <c r="J123" s="749" t="s">
        <v>815</v>
      </c>
      <c r="K123" s="749" t="s">
        <v>816</v>
      </c>
      <c r="L123" s="752">
        <v>29.710000000000008</v>
      </c>
      <c r="M123" s="752">
        <v>4</v>
      </c>
      <c r="N123" s="753">
        <v>118.84000000000003</v>
      </c>
    </row>
    <row r="124" spans="1:14" ht="14.4" customHeight="1" x14ac:dyDescent="0.3">
      <c r="A124" s="747" t="s">
        <v>575</v>
      </c>
      <c r="B124" s="748" t="s">
        <v>576</v>
      </c>
      <c r="C124" s="749" t="s">
        <v>590</v>
      </c>
      <c r="D124" s="750" t="s">
        <v>591</v>
      </c>
      <c r="E124" s="751">
        <v>50113001</v>
      </c>
      <c r="F124" s="750" t="s">
        <v>604</v>
      </c>
      <c r="G124" s="749" t="s">
        <v>605</v>
      </c>
      <c r="H124" s="749">
        <v>102963</v>
      </c>
      <c r="I124" s="749">
        <v>2963</v>
      </c>
      <c r="J124" s="749" t="s">
        <v>817</v>
      </c>
      <c r="K124" s="749" t="s">
        <v>818</v>
      </c>
      <c r="L124" s="752">
        <v>97.06</v>
      </c>
      <c r="M124" s="752">
        <v>2</v>
      </c>
      <c r="N124" s="753">
        <v>194.12</v>
      </c>
    </row>
    <row r="125" spans="1:14" ht="14.4" customHeight="1" x14ac:dyDescent="0.3">
      <c r="A125" s="747" t="s">
        <v>575</v>
      </c>
      <c r="B125" s="748" t="s">
        <v>576</v>
      </c>
      <c r="C125" s="749" t="s">
        <v>590</v>
      </c>
      <c r="D125" s="750" t="s">
        <v>591</v>
      </c>
      <c r="E125" s="751">
        <v>50113001</v>
      </c>
      <c r="F125" s="750" t="s">
        <v>604</v>
      </c>
      <c r="G125" s="749" t="s">
        <v>605</v>
      </c>
      <c r="H125" s="749">
        <v>100269</v>
      </c>
      <c r="I125" s="749">
        <v>269</v>
      </c>
      <c r="J125" s="749" t="s">
        <v>819</v>
      </c>
      <c r="K125" s="749" t="s">
        <v>820</v>
      </c>
      <c r="L125" s="752">
        <v>40.559999999999995</v>
      </c>
      <c r="M125" s="752">
        <v>2</v>
      </c>
      <c r="N125" s="753">
        <v>81.11999999999999</v>
      </c>
    </row>
    <row r="126" spans="1:14" ht="14.4" customHeight="1" x14ac:dyDescent="0.3">
      <c r="A126" s="747" t="s">
        <v>575</v>
      </c>
      <c r="B126" s="748" t="s">
        <v>576</v>
      </c>
      <c r="C126" s="749" t="s">
        <v>590</v>
      </c>
      <c r="D126" s="750" t="s">
        <v>591</v>
      </c>
      <c r="E126" s="751">
        <v>50113001</v>
      </c>
      <c r="F126" s="750" t="s">
        <v>604</v>
      </c>
      <c r="G126" s="749" t="s">
        <v>608</v>
      </c>
      <c r="H126" s="749">
        <v>846979</v>
      </c>
      <c r="I126" s="749">
        <v>124133</v>
      </c>
      <c r="J126" s="749" t="s">
        <v>821</v>
      </c>
      <c r="K126" s="749" t="s">
        <v>822</v>
      </c>
      <c r="L126" s="752">
        <v>683.61</v>
      </c>
      <c r="M126" s="752">
        <v>1</v>
      </c>
      <c r="N126" s="753">
        <v>683.61</v>
      </c>
    </row>
    <row r="127" spans="1:14" ht="14.4" customHeight="1" x14ac:dyDescent="0.3">
      <c r="A127" s="747" t="s">
        <v>575</v>
      </c>
      <c r="B127" s="748" t="s">
        <v>576</v>
      </c>
      <c r="C127" s="749" t="s">
        <v>590</v>
      </c>
      <c r="D127" s="750" t="s">
        <v>591</v>
      </c>
      <c r="E127" s="751">
        <v>50113001</v>
      </c>
      <c r="F127" s="750" t="s">
        <v>604</v>
      </c>
      <c r="G127" s="749" t="s">
        <v>608</v>
      </c>
      <c r="H127" s="749">
        <v>845220</v>
      </c>
      <c r="I127" s="749">
        <v>101211</v>
      </c>
      <c r="J127" s="749" t="s">
        <v>823</v>
      </c>
      <c r="K127" s="749" t="s">
        <v>824</v>
      </c>
      <c r="L127" s="752">
        <v>219.57000000000008</v>
      </c>
      <c r="M127" s="752">
        <v>1</v>
      </c>
      <c r="N127" s="753">
        <v>219.57000000000008</v>
      </c>
    </row>
    <row r="128" spans="1:14" ht="14.4" customHeight="1" x14ac:dyDescent="0.3">
      <c r="A128" s="747" t="s">
        <v>575</v>
      </c>
      <c r="B128" s="748" t="s">
        <v>576</v>
      </c>
      <c r="C128" s="749" t="s">
        <v>590</v>
      </c>
      <c r="D128" s="750" t="s">
        <v>591</v>
      </c>
      <c r="E128" s="751">
        <v>50113001</v>
      </c>
      <c r="F128" s="750" t="s">
        <v>604</v>
      </c>
      <c r="G128" s="749" t="s">
        <v>605</v>
      </c>
      <c r="H128" s="749">
        <v>849767</v>
      </c>
      <c r="I128" s="749">
        <v>162012</v>
      </c>
      <c r="J128" s="749" t="s">
        <v>825</v>
      </c>
      <c r="K128" s="749" t="s">
        <v>826</v>
      </c>
      <c r="L128" s="752">
        <v>457.68</v>
      </c>
      <c r="M128" s="752">
        <v>1</v>
      </c>
      <c r="N128" s="753">
        <v>457.68</v>
      </c>
    </row>
    <row r="129" spans="1:14" ht="14.4" customHeight="1" x14ac:dyDescent="0.3">
      <c r="A129" s="747" t="s">
        <v>575</v>
      </c>
      <c r="B129" s="748" t="s">
        <v>576</v>
      </c>
      <c r="C129" s="749" t="s">
        <v>590</v>
      </c>
      <c r="D129" s="750" t="s">
        <v>591</v>
      </c>
      <c r="E129" s="751">
        <v>50113001</v>
      </c>
      <c r="F129" s="750" t="s">
        <v>604</v>
      </c>
      <c r="G129" s="749" t="s">
        <v>608</v>
      </c>
      <c r="H129" s="749">
        <v>845219</v>
      </c>
      <c r="I129" s="749">
        <v>101233</v>
      </c>
      <c r="J129" s="749" t="s">
        <v>827</v>
      </c>
      <c r="K129" s="749" t="s">
        <v>828</v>
      </c>
      <c r="L129" s="752">
        <v>368.25</v>
      </c>
      <c r="M129" s="752">
        <v>1</v>
      </c>
      <c r="N129" s="753">
        <v>368.25</v>
      </c>
    </row>
    <row r="130" spans="1:14" ht="14.4" customHeight="1" x14ac:dyDescent="0.3">
      <c r="A130" s="747" t="s">
        <v>575</v>
      </c>
      <c r="B130" s="748" t="s">
        <v>576</v>
      </c>
      <c r="C130" s="749" t="s">
        <v>590</v>
      </c>
      <c r="D130" s="750" t="s">
        <v>591</v>
      </c>
      <c r="E130" s="751">
        <v>50113001</v>
      </c>
      <c r="F130" s="750" t="s">
        <v>604</v>
      </c>
      <c r="G130" s="749" t="s">
        <v>608</v>
      </c>
      <c r="H130" s="749">
        <v>118167</v>
      </c>
      <c r="I130" s="749">
        <v>18167</v>
      </c>
      <c r="J130" s="749" t="s">
        <v>829</v>
      </c>
      <c r="K130" s="749" t="s">
        <v>830</v>
      </c>
      <c r="L130" s="752">
        <v>65.78</v>
      </c>
      <c r="M130" s="752">
        <v>4</v>
      </c>
      <c r="N130" s="753">
        <v>263.12</v>
      </c>
    </row>
    <row r="131" spans="1:14" ht="14.4" customHeight="1" x14ac:dyDescent="0.3">
      <c r="A131" s="747" t="s">
        <v>575</v>
      </c>
      <c r="B131" s="748" t="s">
        <v>576</v>
      </c>
      <c r="C131" s="749" t="s">
        <v>590</v>
      </c>
      <c r="D131" s="750" t="s">
        <v>591</v>
      </c>
      <c r="E131" s="751">
        <v>50113001</v>
      </c>
      <c r="F131" s="750" t="s">
        <v>604</v>
      </c>
      <c r="G131" s="749" t="s">
        <v>605</v>
      </c>
      <c r="H131" s="749">
        <v>207692</v>
      </c>
      <c r="I131" s="749">
        <v>207692</v>
      </c>
      <c r="J131" s="749" t="s">
        <v>831</v>
      </c>
      <c r="K131" s="749" t="s">
        <v>832</v>
      </c>
      <c r="L131" s="752">
        <v>40.25</v>
      </c>
      <c r="M131" s="752">
        <v>4</v>
      </c>
      <c r="N131" s="753">
        <v>161</v>
      </c>
    </row>
    <row r="132" spans="1:14" ht="14.4" customHeight="1" x14ac:dyDescent="0.3">
      <c r="A132" s="747" t="s">
        <v>575</v>
      </c>
      <c r="B132" s="748" t="s">
        <v>576</v>
      </c>
      <c r="C132" s="749" t="s">
        <v>590</v>
      </c>
      <c r="D132" s="750" t="s">
        <v>591</v>
      </c>
      <c r="E132" s="751">
        <v>50113001</v>
      </c>
      <c r="F132" s="750" t="s">
        <v>604</v>
      </c>
      <c r="G132" s="749" t="s">
        <v>605</v>
      </c>
      <c r="H132" s="749">
        <v>118305</v>
      </c>
      <c r="I132" s="749">
        <v>18305</v>
      </c>
      <c r="J132" s="749" t="s">
        <v>833</v>
      </c>
      <c r="K132" s="749" t="s">
        <v>834</v>
      </c>
      <c r="L132" s="752">
        <v>242</v>
      </c>
      <c r="M132" s="752">
        <v>12</v>
      </c>
      <c r="N132" s="753">
        <v>2904</v>
      </c>
    </row>
    <row r="133" spans="1:14" ht="14.4" customHeight="1" x14ac:dyDescent="0.3">
      <c r="A133" s="747" t="s">
        <v>575</v>
      </c>
      <c r="B133" s="748" t="s">
        <v>576</v>
      </c>
      <c r="C133" s="749" t="s">
        <v>590</v>
      </c>
      <c r="D133" s="750" t="s">
        <v>591</v>
      </c>
      <c r="E133" s="751">
        <v>50113001</v>
      </c>
      <c r="F133" s="750" t="s">
        <v>604</v>
      </c>
      <c r="G133" s="749" t="s">
        <v>608</v>
      </c>
      <c r="H133" s="749">
        <v>197227</v>
      </c>
      <c r="I133" s="749">
        <v>197227</v>
      </c>
      <c r="J133" s="749" t="s">
        <v>835</v>
      </c>
      <c r="K133" s="749" t="s">
        <v>836</v>
      </c>
      <c r="L133" s="752">
        <v>135.70000000000002</v>
      </c>
      <c r="M133" s="752">
        <v>1</v>
      </c>
      <c r="N133" s="753">
        <v>135.70000000000002</v>
      </c>
    </row>
    <row r="134" spans="1:14" ht="14.4" customHeight="1" x14ac:dyDescent="0.3">
      <c r="A134" s="747" t="s">
        <v>575</v>
      </c>
      <c r="B134" s="748" t="s">
        <v>576</v>
      </c>
      <c r="C134" s="749" t="s">
        <v>590</v>
      </c>
      <c r="D134" s="750" t="s">
        <v>591</v>
      </c>
      <c r="E134" s="751">
        <v>50113001</v>
      </c>
      <c r="F134" s="750" t="s">
        <v>604</v>
      </c>
      <c r="G134" s="749" t="s">
        <v>605</v>
      </c>
      <c r="H134" s="749">
        <v>192086</v>
      </c>
      <c r="I134" s="749">
        <v>92086</v>
      </c>
      <c r="J134" s="749" t="s">
        <v>837</v>
      </c>
      <c r="K134" s="749" t="s">
        <v>838</v>
      </c>
      <c r="L134" s="752">
        <v>135.74666666666667</v>
      </c>
      <c r="M134" s="752">
        <v>3</v>
      </c>
      <c r="N134" s="753">
        <v>407.24</v>
      </c>
    </row>
    <row r="135" spans="1:14" ht="14.4" customHeight="1" x14ac:dyDescent="0.3">
      <c r="A135" s="747" t="s">
        <v>575</v>
      </c>
      <c r="B135" s="748" t="s">
        <v>576</v>
      </c>
      <c r="C135" s="749" t="s">
        <v>590</v>
      </c>
      <c r="D135" s="750" t="s">
        <v>591</v>
      </c>
      <c r="E135" s="751">
        <v>50113001</v>
      </c>
      <c r="F135" s="750" t="s">
        <v>604</v>
      </c>
      <c r="G135" s="749" t="s">
        <v>608</v>
      </c>
      <c r="H135" s="749">
        <v>109709</v>
      </c>
      <c r="I135" s="749">
        <v>9709</v>
      </c>
      <c r="J135" s="749" t="s">
        <v>839</v>
      </c>
      <c r="K135" s="749" t="s">
        <v>840</v>
      </c>
      <c r="L135" s="752">
        <v>64.959999999999994</v>
      </c>
      <c r="M135" s="752">
        <v>6</v>
      </c>
      <c r="N135" s="753">
        <v>389.76</v>
      </c>
    </row>
    <row r="136" spans="1:14" ht="14.4" customHeight="1" x14ac:dyDescent="0.3">
      <c r="A136" s="747" t="s">
        <v>575</v>
      </c>
      <c r="B136" s="748" t="s">
        <v>576</v>
      </c>
      <c r="C136" s="749" t="s">
        <v>590</v>
      </c>
      <c r="D136" s="750" t="s">
        <v>591</v>
      </c>
      <c r="E136" s="751">
        <v>50113001</v>
      </c>
      <c r="F136" s="750" t="s">
        <v>604</v>
      </c>
      <c r="G136" s="749" t="s">
        <v>605</v>
      </c>
      <c r="H136" s="749">
        <v>194852</v>
      </c>
      <c r="I136" s="749">
        <v>94852</v>
      </c>
      <c r="J136" s="749" t="s">
        <v>841</v>
      </c>
      <c r="K136" s="749" t="s">
        <v>842</v>
      </c>
      <c r="L136" s="752">
        <v>1030.5800000000002</v>
      </c>
      <c r="M136" s="752">
        <v>2</v>
      </c>
      <c r="N136" s="753">
        <v>2061.1600000000003</v>
      </c>
    </row>
    <row r="137" spans="1:14" ht="14.4" customHeight="1" x14ac:dyDescent="0.3">
      <c r="A137" s="747" t="s">
        <v>575</v>
      </c>
      <c r="B137" s="748" t="s">
        <v>576</v>
      </c>
      <c r="C137" s="749" t="s">
        <v>590</v>
      </c>
      <c r="D137" s="750" t="s">
        <v>591</v>
      </c>
      <c r="E137" s="751">
        <v>50113001</v>
      </c>
      <c r="F137" s="750" t="s">
        <v>604</v>
      </c>
      <c r="G137" s="749" t="s">
        <v>605</v>
      </c>
      <c r="H137" s="749">
        <v>848866</v>
      </c>
      <c r="I137" s="749">
        <v>119654</v>
      </c>
      <c r="J137" s="749" t="s">
        <v>843</v>
      </c>
      <c r="K137" s="749" t="s">
        <v>844</v>
      </c>
      <c r="L137" s="752">
        <v>254.33714285714277</v>
      </c>
      <c r="M137" s="752">
        <v>7</v>
      </c>
      <c r="N137" s="753">
        <v>1780.3599999999994</v>
      </c>
    </row>
    <row r="138" spans="1:14" ht="14.4" customHeight="1" x14ac:dyDescent="0.3">
      <c r="A138" s="747" t="s">
        <v>575</v>
      </c>
      <c r="B138" s="748" t="s">
        <v>576</v>
      </c>
      <c r="C138" s="749" t="s">
        <v>590</v>
      </c>
      <c r="D138" s="750" t="s">
        <v>591</v>
      </c>
      <c r="E138" s="751">
        <v>50113001</v>
      </c>
      <c r="F138" s="750" t="s">
        <v>604</v>
      </c>
      <c r="G138" s="749" t="s">
        <v>605</v>
      </c>
      <c r="H138" s="749">
        <v>844145</v>
      </c>
      <c r="I138" s="749">
        <v>56350</v>
      </c>
      <c r="J138" s="749" t="s">
        <v>845</v>
      </c>
      <c r="K138" s="749" t="s">
        <v>846</v>
      </c>
      <c r="L138" s="752">
        <v>31.53</v>
      </c>
      <c r="M138" s="752">
        <v>4</v>
      </c>
      <c r="N138" s="753">
        <v>126.12</v>
      </c>
    </row>
    <row r="139" spans="1:14" ht="14.4" customHeight="1" x14ac:dyDescent="0.3">
      <c r="A139" s="747" t="s">
        <v>575</v>
      </c>
      <c r="B139" s="748" t="s">
        <v>576</v>
      </c>
      <c r="C139" s="749" t="s">
        <v>590</v>
      </c>
      <c r="D139" s="750" t="s">
        <v>591</v>
      </c>
      <c r="E139" s="751">
        <v>50113001</v>
      </c>
      <c r="F139" s="750" t="s">
        <v>604</v>
      </c>
      <c r="G139" s="749" t="s">
        <v>605</v>
      </c>
      <c r="H139" s="749">
        <v>225261</v>
      </c>
      <c r="I139" s="749">
        <v>225261</v>
      </c>
      <c r="J139" s="749" t="s">
        <v>847</v>
      </c>
      <c r="K139" s="749" t="s">
        <v>848</v>
      </c>
      <c r="L139" s="752">
        <v>57.929999999999993</v>
      </c>
      <c r="M139" s="752">
        <v>16</v>
      </c>
      <c r="N139" s="753">
        <v>926.87999999999988</v>
      </c>
    </row>
    <row r="140" spans="1:14" ht="14.4" customHeight="1" x14ac:dyDescent="0.3">
      <c r="A140" s="747" t="s">
        <v>575</v>
      </c>
      <c r="B140" s="748" t="s">
        <v>576</v>
      </c>
      <c r="C140" s="749" t="s">
        <v>590</v>
      </c>
      <c r="D140" s="750" t="s">
        <v>591</v>
      </c>
      <c r="E140" s="751">
        <v>50113001</v>
      </c>
      <c r="F140" s="750" t="s">
        <v>604</v>
      </c>
      <c r="G140" s="749" t="s">
        <v>608</v>
      </c>
      <c r="H140" s="749">
        <v>180087</v>
      </c>
      <c r="I140" s="749">
        <v>180087</v>
      </c>
      <c r="J140" s="749" t="s">
        <v>849</v>
      </c>
      <c r="K140" s="749" t="s">
        <v>850</v>
      </c>
      <c r="L140" s="752">
        <v>686.44</v>
      </c>
      <c r="M140" s="752">
        <v>1</v>
      </c>
      <c r="N140" s="753">
        <v>686.44</v>
      </c>
    </row>
    <row r="141" spans="1:14" ht="14.4" customHeight="1" x14ac:dyDescent="0.3">
      <c r="A141" s="747" t="s">
        <v>575</v>
      </c>
      <c r="B141" s="748" t="s">
        <v>576</v>
      </c>
      <c r="C141" s="749" t="s">
        <v>590</v>
      </c>
      <c r="D141" s="750" t="s">
        <v>591</v>
      </c>
      <c r="E141" s="751">
        <v>50113001</v>
      </c>
      <c r="F141" s="750" t="s">
        <v>604</v>
      </c>
      <c r="G141" s="749" t="s">
        <v>605</v>
      </c>
      <c r="H141" s="749">
        <v>100610</v>
      </c>
      <c r="I141" s="749">
        <v>610</v>
      </c>
      <c r="J141" s="749" t="s">
        <v>851</v>
      </c>
      <c r="K141" s="749" t="s">
        <v>852</v>
      </c>
      <c r="L141" s="752">
        <v>72.499999999999986</v>
      </c>
      <c r="M141" s="752">
        <v>4</v>
      </c>
      <c r="N141" s="753">
        <v>289.99999999999994</v>
      </c>
    </row>
    <row r="142" spans="1:14" ht="14.4" customHeight="1" x14ac:dyDescent="0.3">
      <c r="A142" s="747" t="s">
        <v>575</v>
      </c>
      <c r="B142" s="748" t="s">
        <v>576</v>
      </c>
      <c r="C142" s="749" t="s">
        <v>590</v>
      </c>
      <c r="D142" s="750" t="s">
        <v>591</v>
      </c>
      <c r="E142" s="751">
        <v>50113001</v>
      </c>
      <c r="F142" s="750" t="s">
        <v>604</v>
      </c>
      <c r="G142" s="749" t="s">
        <v>605</v>
      </c>
      <c r="H142" s="749">
        <v>100612</v>
      </c>
      <c r="I142" s="749">
        <v>612</v>
      </c>
      <c r="J142" s="749" t="s">
        <v>853</v>
      </c>
      <c r="K142" s="749" t="s">
        <v>854</v>
      </c>
      <c r="L142" s="752">
        <v>67.66</v>
      </c>
      <c r="M142" s="752">
        <v>2</v>
      </c>
      <c r="N142" s="753">
        <v>135.32</v>
      </c>
    </row>
    <row r="143" spans="1:14" ht="14.4" customHeight="1" x14ac:dyDescent="0.3">
      <c r="A143" s="747" t="s">
        <v>575</v>
      </c>
      <c r="B143" s="748" t="s">
        <v>576</v>
      </c>
      <c r="C143" s="749" t="s">
        <v>590</v>
      </c>
      <c r="D143" s="750" t="s">
        <v>591</v>
      </c>
      <c r="E143" s="751">
        <v>50113001</v>
      </c>
      <c r="F143" s="750" t="s">
        <v>604</v>
      </c>
      <c r="G143" s="749" t="s">
        <v>605</v>
      </c>
      <c r="H143" s="749">
        <v>395294</v>
      </c>
      <c r="I143" s="749">
        <v>180306</v>
      </c>
      <c r="J143" s="749" t="s">
        <v>855</v>
      </c>
      <c r="K143" s="749" t="s">
        <v>856</v>
      </c>
      <c r="L143" s="752">
        <v>175.65</v>
      </c>
      <c r="M143" s="752">
        <v>2</v>
      </c>
      <c r="N143" s="753">
        <v>351.3</v>
      </c>
    </row>
    <row r="144" spans="1:14" ht="14.4" customHeight="1" x14ac:dyDescent="0.3">
      <c r="A144" s="747" t="s">
        <v>575</v>
      </c>
      <c r="B144" s="748" t="s">
        <v>576</v>
      </c>
      <c r="C144" s="749" t="s">
        <v>590</v>
      </c>
      <c r="D144" s="750" t="s">
        <v>591</v>
      </c>
      <c r="E144" s="751">
        <v>50113001</v>
      </c>
      <c r="F144" s="750" t="s">
        <v>604</v>
      </c>
      <c r="G144" s="749" t="s">
        <v>608</v>
      </c>
      <c r="H144" s="749">
        <v>158198</v>
      </c>
      <c r="I144" s="749">
        <v>158198</v>
      </c>
      <c r="J144" s="749" t="s">
        <v>857</v>
      </c>
      <c r="K144" s="749" t="s">
        <v>858</v>
      </c>
      <c r="L144" s="752">
        <v>197.14999999999998</v>
      </c>
      <c r="M144" s="752">
        <v>2</v>
      </c>
      <c r="N144" s="753">
        <v>394.29999999999995</v>
      </c>
    </row>
    <row r="145" spans="1:14" ht="14.4" customHeight="1" x14ac:dyDescent="0.3">
      <c r="A145" s="747" t="s">
        <v>575</v>
      </c>
      <c r="B145" s="748" t="s">
        <v>576</v>
      </c>
      <c r="C145" s="749" t="s">
        <v>590</v>
      </c>
      <c r="D145" s="750" t="s">
        <v>591</v>
      </c>
      <c r="E145" s="751">
        <v>50113001</v>
      </c>
      <c r="F145" s="750" t="s">
        <v>604</v>
      </c>
      <c r="G145" s="749" t="s">
        <v>605</v>
      </c>
      <c r="H145" s="749">
        <v>844242</v>
      </c>
      <c r="I145" s="749">
        <v>105937</v>
      </c>
      <c r="J145" s="749" t="s">
        <v>859</v>
      </c>
      <c r="K145" s="749" t="s">
        <v>860</v>
      </c>
      <c r="L145" s="752">
        <v>2800</v>
      </c>
      <c r="M145" s="752">
        <v>1</v>
      </c>
      <c r="N145" s="753">
        <v>2800</v>
      </c>
    </row>
    <row r="146" spans="1:14" ht="14.4" customHeight="1" x14ac:dyDescent="0.3">
      <c r="A146" s="747" t="s">
        <v>575</v>
      </c>
      <c r="B146" s="748" t="s">
        <v>576</v>
      </c>
      <c r="C146" s="749" t="s">
        <v>590</v>
      </c>
      <c r="D146" s="750" t="s">
        <v>591</v>
      </c>
      <c r="E146" s="751">
        <v>50113001</v>
      </c>
      <c r="F146" s="750" t="s">
        <v>604</v>
      </c>
      <c r="G146" s="749" t="s">
        <v>605</v>
      </c>
      <c r="H146" s="749">
        <v>175025</v>
      </c>
      <c r="I146" s="749">
        <v>75025</v>
      </c>
      <c r="J146" s="749" t="s">
        <v>861</v>
      </c>
      <c r="K146" s="749" t="s">
        <v>862</v>
      </c>
      <c r="L146" s="752">
        <v>43.920000000000016</v>
      </c>
      <c r="M146" s="752">
        <v>1</v>
      </c>
      <c r="N146" s="753">
        <v>43.920000000000016</v>
      </c>
    </row>
    <row r="147" spans="1:14" ht="14.4" customHeight="1" x14ac:dyDescent="0.3">
      <c r="A147" s="747" t="s">
        <v>575</v>
      </c>
      <c r="B147" s="748" t="s">
        <v>576</v>
      </c>
      <c r="C147" s="749" t="s">
        <v>590</v>
      </c>
      <c r="D147" s="750" t="s">
        <v>591</v>
      </c>
      <c r="E147" s="751">
        <v>50113001</v>
      </c>
      <c r="F147" s="750" t="s">
        <v>604</v>
      </c>
      <c r="G147" s="749" t="s">
        <v>605</v>
      </c>
      <c r="H147" s="749">
        <v>848632</v>
      </c>
      <c r="I147" s="749">
        <v>125315</v>
      </c>
      <c r="J147" s="749" t="s">
        <v>863</v>
      </c>
      <c r="K147" s="749" t="s">
        <v>864</v>
      </c>
      <c r="L147" s="752">
        <v>58.2</v>
      </c>
      <c r="M147" s="752">
        <v>14</v>
      </c>
      <c r="N147" s="753">
        <v>814.80000000000007</v>
      </c>
    </row>
    <row r="148" spans="1:14" ht="14.4" customHeight="1" x14ac:dyDescent="0.3">
      <c r="A148" s="747" t="s">
        <v>575</v>
      </c>
      <c r="B148" s="748" t="s">
        <v>576</v>
      </c>
      <c r="C148" s="749" t="s">
        <v>590</v>
      </c>
      <c r="D148" s="750" t="s">
        <v>591</v>
      </c>
      <c r="E148" s="751">
        <v>50113001</v>
      </c>
      <c r="F148" s="750" t="s">
        <v>604</v>
      </c>
      <c r="G148" s="749" t="s">
        <v>608</v>
      </c>
      <c r="H148" s="749">
        <v>56976</v>
      </c>
      <c r="I148" s="749">
        <v>56976</v>
      </c>
      <c r="J148" s="749" t="s">
        <v>865</v>
      </c>
      <c r="K148" s="749" t="s">
        <v>866</v>
      </c>
      <c r="L148" s="752">
        <v>11.84</v>
      </c>
      <c r="M148" s="752">
        <v>2</v>
      </c>
      <c r="N148" s="753">
        <v>23.68</v>
      </c>
    </row>
    <row r="149" spans="1:14" ht="14.4" customHeight="1" x14ac:dyDescent="0.3">
      <c r="A149" s="747" t="s">
        <v>575</v>
      </c>
      <c r="B149" s="748" t="s">
        <v>576</v>
      </c>
      <c r="C149" s="749" t="s">
        <v>590</v>
      </c>
      <c r="D149" s="750" t="s">
        <v>591</v>
      </c>
      <c r="E149" s="751">
        <v>50113001</v>
      </c>
      <c r="F149" s="750" t="s">
        <v>604</v>
      </c>
      <c r="G149" s="749" t="s">
        <v>608</v>
      </c>
      <c r="H149" s="749">
        <v>156981</v>
      </c>
      <c r="I149" s="749">
        <v>56981</v>
      </c>
      <c r="J149" s="749" t="s">
        <v>867</v>
      </c>
      <c r="K149" s="749" t="s">
        <v>868</v>
      </c>
      <c r="L149" s="752">
        <v>30.179999999999996</v>
      </c>
      <c r="M149" s="752">
        <v>3</v>
      </c>
      <c r="N149" s="753">
        <v>90.539999999999992</v>
      </c>
    </row>
    <row r="150" spans="1:14" ht="14.4" customHeight="1" x14ac:dyDescent="0.3">
      <c r="A150" s="747" t="s">
        <v>575</v>
      </c>
      <c r="B150" s="748" t="s">
        <v>576</v>
      </c>
      <c r="C150" s="749" t="s">
        <v>590</v>
      </c>
      <c r="D150" s="750" t="s">
        <v>591</v>
      </c>
      <c r="E150" s="751">
        <v>50113001</v>
      </c>
      <c r="F150" s="750" t="s">
        <v>604</v>
      </c>
      <c r="G150" s="749" t="s">
        <v>608</v>
      </c>
      <c r="H150" s="749">
        <v>150309</v>
      </c>
      <c r="I150" s="749">
        <v>50309</v>
      </c>
      <c r="J150" s="749" t="s">
        <v>869</v>
      </c>
      <c r="K150" s="749" t="s">
        <v>870</v>
      </c>
      <c r="L150" s="752">
        <v>34.35</v>
      </c>
      <c r="M150" s="752">
        <v>2</v>
      </c>
      <c r="N150" s="753">
        <v>68.7</v>
      </c>
    </row>
    <row r="151" spans="1:14" ht="14.4" customHeight="1" x14ac:dyDescent="0.3">
      <c r="A151" s="747" t="s">
        <v>575</v>
      </c>
      <c r="B151" s="748" t="s">
        <v>576</v>
      </c>
      <c r="C151" s="749" t="s">
        <v>590</v>
      </c>
      <c r="D151" s="750" t="s">
        <v>591</v>
      </c>
      <c r="E151" s="751">
        <v>50113001</v>
      </c>
      <c r="F151" s="750" t="s">
        <v>604</v>
      </c>
      <c r="G151" s="749" t="s">
        <v>608</v>
      </c>
      <c r="H151" s="749">
        <v>850592</v>
      </c>
      <c r="I151" s="749">
        <v>148309</v>
      </c>
      <c r="J151" s="749" t="s">
        <v>871</v>
      </c>
      <c r="K151" s="749" t="s">
        <v>872</v>
      </c>
      <c r="L151" s="752">
        <v>324.19333333333344</v>
      </c>
      <c r="M151" s="752">
        <v>6</v>
      </c>
      <c r="N151" s="753">
        <v>1945.1600000000005</v>
      </c>
    </row>
    <row r="152" spans="1:14" ht="14.4" customHeight="1" x14ac:dyDescent="0.3">
      <c r="A152" s="747" t="s">
        <v>575</v>
      </c>
      <c r="B152" s="748" t="s">
        <v>576</v>
      </c>
      <c r="C152" s="749" t="s">
        <v>590</v>
      </c>
      <c r="D152" s="750" t="s">
        <v>591</v>
      </c>
      <c r="E152" s="751">
        <v>50113001</v>
      </c>
      <c r="F152" s="750" t="s">
        <v>604</v>
      </c>
      <c r="G152" s="749" t="s">
        <v>605</v>
      </c>
      <c r="H152" s="749">
        <v>991644</v>
      </c>
      <c r="I152" s="749">
        <v>125592</v>
      </c>
      <c r="J152" s="749" t="s">
        <v>873</v>
      </c>
      <c r="K152" s="749" t="s">
        <v>874</v>
      </c>
      <c r="L152" s="752">
        <v>173.42</v>
      </c>
      <c r="M152" s="752">
        <v>2</v>
      </c>
      <c r="N152" s="753">
        <v>346.84</v>
      </c>
    </row>
    <row r="153" spans="1:14" ht="14.4" customHeight="1" x14ac:dyDescent="0.3">
      <c r="A153" s="747" t="s">
        <v>575</v>
      </c>
      <c r="B153" s="748" t="s">
        <v>576</v>
      </c>
      <c r="C153" s="749" t="s">
        <v>590</v>
      </c>
      <c r="D153" s="750" t="s">
        <v>591</v>
      </c>
      <c r="E153" s="751">
        <v>50113001</v>
      </c>
      <c r="F153" s="750" t="s">
        <v>604</v>
      </c>
      <c r="G153" s="749" t="s">
        <v>608</v>
      </c>
      <c r="H153" s="749">
        <v>131934</v>
      </c>
      <c r="I153" s="749">
        <v>31934</v>
      </c>
      <c r="J153" s="749" t="s">
        <v>875</v>
      </c>
      <c r="K153" s="749" t="s">
        <v>876</v>
      </c>
      <c r="L153" s="752">
        <v>49.820000000000022</v>
      </c>
      <c r="M153" s="752">
        <v>2</v>
      </c>
      <c r="N153" s="753">
        <v>99.640000000000043</v>
      </c>
    </row>
    <row r="154" spans="1:14" ht="14.4" customHeight="1" x14ac:dyDescent="0.3">
      <c r="A154" s="747" t="s">
        <v>575</v>
      </c>
      <c r="B154" s="748" t="s">
        <v>576</v>
      </c>
      <c r="C154" s="749" t="s">
        <v>590</v>
      </c>
      <c r="D154" s="750" t="s">
        <v>591</v>
      </c>
      <c r="E154" s="751">
        <v>50113001</v>
      </c>
      <c r="F154" s="750" t="s">
        <v>604</v>
      </c>
      <c r="G154" s="749" t="s">
        <v>608</v>
      </c>
      <c r="H154" s="749">
        <v>158380</v>
      </c>
      <c r="I154" s="749">
        <v>58380</v>
      </c>
      <c r="J154" s="749" t="s">
        <v>877</v>
      </c>
      <c r="K154" s="749" t="s">
        <v>878</v>
      </c>
      <c r="L154" s="752">
        <v>81.200000000000031</v>
      </c>
      <c r="M154" s="752">
        <v>6</v>
      </c>
      <c r="N154" s="753">
        <v>487.20000000000016</v>
      </c>
    </row>
    <row r="155" spans="1:14" ht="14.4" customHeight="1" x14ac:dyDescent="0.3">
      <c r="A155" s="747" t="s">
        <v>575</v>
      </c>
      <c r="B155" s="748" t="s">
        <v>576</v>
      </c>
      <c r="C155" s="749" t="s">
        <v>590</v>
      </c>
      <c r="D155" s="750" t="s">
        <v>591</v>
      </c>
      <c r="E155" s="751">
        <v>50113001</v>
      </c>
      <c r="F155" s="750" t="s">
        <v>604</v>
      </c>
      <c r="G155" s="749" t="s">
        <v>605</v>
      </c>
      <c r="H155" s="749">
        <v>130434</v>
      </c>
      <c r="I155" s="749">
        <v>30434</v>
      </c>
      <c r="J155" s="749" t="s">
        <v>879</v>
      </c>
      <c r="K155" s="749" t="s">
        <v>880</v>
      </c>
      <c r="L155" s="752">
        <v>156.62000000000003</v>
      </c>
      <c r="M155" s="752">
        <v>4</v>
      </c>
      <c r="N155" s="753">
        <v>626.48000000000013</v>
      </c>
    </row>
    <row r="156" spans="1:14" ht="14.4" customHeight="1" x14ac:dyDescent="0.3">
      <c r="A156" s="747" t="s">
        <v>575</v>
      </c>
      <c r="B156" s="748" t="s">
        <v>576</v>
      </c>
      <c r="C156" s="749" t="s">
        <v>590</v>
      </c>
      <c r="D156" s="750" t="s">
        <v>591</v>
      </c>
      <c r="E156" s="751">
        <v>50113001</v>
      </c>
      <c r="F156" s="750" t="s">
        <v>604</v>
      </c>
      <c r="G156" s="749" t="s">
        <v>605</v>
      </c>
      <c r="H156" s="749">
        <v>112023</v>
      </c>
      <c r="I156" s="749">
        <v>12023</v>
      </c>
      <c r="J156" s="749" t="s">
        <v>881</v>
      </c>
      <c r="K156" s="749" t="s">
        <v>882</v>
      </c>
      <c r="L156" s="752">
        <v>72.33</v>
      </c>
      <c r="M156" s="752">
        <v>1</v>
      </c>
      <c r="N156" s="753">
        <v>72.33</v>
      </c>
    </row>
    <row r="157" spans="1:14" ht="14.4" customHeight="1" x14ac:dyDescent="0.3">
      <c r="A157" s="747" t="s">
        <v>575</v>
      </c>
      <c r="B157" s="748" t="s">
        <v>576</v>
      </c>
      <c r="C157" s="749" t="s">
        <v>590</v>
      </c>
      <c r="D157" s="750" t="s">
        <v>591</v>
      </c>
      <c r="E157" s="751">
        <v>50113001</v>
      </c>
      <c r="F157" s="750" t="s">
        <v>604</v>
      </c>
      <c r="G157" s="749" t="s">
        <v>608</v>
      </c>
      <c r="H157" s="749">
        <v>192342</v>
      </c>
      <c r="I157" s="749">
        <v>192342</v>
      </c>
      <c r="J157" s="749" t="s">
        <v>883</v>
      </c>
      <c r="K157" s="749" t="s">
        <v>884</v>
      </c>
      <c r="L157" s="752">
        <v>137.53000000000003</v>
      </c>
      <c r="M157" s="752">
        <v>2</v>
      </c>
      <c r="N157" s="753">
        <v>275.06000000000006</v>
      </c>
    </row>
    <row r="158" spans="1:14" ht="14.4" customHeight="1" x14ac:dyDescent="0.3">
      <c r="A158" s="747" t="s">
        <v>575</v>
      </c>
      <c r="B158" s="748" t="s">
        <v>576</v>
      </c>
      <c r="C158" s="749" t="s">
        <v>590</v>
      </c>
      <c r="D158" s="750" t="s">
        <v>591</v>
      </c>
      <c r="E158" s="751">
        <v>50113001</v>
      </c>
      <c r="F158" s="750" t="s">
        <v>604</v>
      </c>
      <c r="G158" s="749" t="s">
        <v>608</v>
      </c>
      <c r="H158" s="749">
        <v>199600</v>
      </c>
      <c r="I158" s="749">
        <v>99600</v>
      </c>
      <c r="J158" s="749" t="s">
        <v>885</v>
      </c>
      <c r="K158" s="749" t="s">
        <v>828</v>
      </c>
      <c r="L158" s="752">
        <v>99.86</v>
      </c>
      <c r="M158" s="752">
        <v>2</v>
      </c>
      <c r="N158" s="753">
        <v>199.72</v>
      </c>
    </row>
    <row r="159" spans="1:14" ht="14.4" customHeight="1" x14ac:dyDescent="0.3">
      <c r="A159" s="747" t="s">
        <v>575</v>
      </c>
      <c r="B159" s="748" t="s">
        <v>576</v>
      </c>
      <c r="C159" s="749" t="s">
        <v>590</v>
      </c>
      <c r="D159" s="750" t="s">
        <v>591</v>
      </c>
      <c r="E159" s="751">
        <v>50113001</v>
      </c>
      <c r="F159" s="750" t="s">
        <v>604</v>
      </c>
      <c r="G159" s="749" t="s">
        <v>608</v>
      </c>
      <c r="H159" s="749">
        <v>989453</v>
      </c>
      <c r="I159" s="749">
        <v>146899</v>
      </c>
      <c r="J159" s="749" t="s">
        <v>886</v>
      </c>
      <c r="K159" s="749" t="s">
        <v>887</v>
      </c>
      <c r="L159" s="752">
        <v>45.663333333333327</v>
      </c>
      <c r="M159" s="752">
        <v>3</v>
      </c>
      <c r="N159" s="753">
        <v>136.98999999999998</v>
      </c>
    </row>
    <row r="160" spans="1:14" ht="14.4" customHeight="1" x14ac:dyDescent="0.3">
      <c r="A160" s="747" t="s">
        <v>575</v>
      </c>
      <c r="B160" s="748" t="s">
        <v>576</v>
      </c>
      <c r="C160" s="749" t="s">
        <v>590</v>
      </c>
      <c r="D160" s="750" t="s">
        <v>591</v>
      </c>
      <c r="E160" s="751">
        <v>50113001</v>
      </c>
      <c r="F160" s="750" t="s">
        <v>604</v>
      </c>
      <c r="G160" s="749" t="s">
        <v>608</v>
      </c>
      <c r="H160" s="749">
        <v>846141</v>
      </c>
      <c r="I160" s="749">
        <v>107794</v>
      </c>
      <c r="J160" s="749" t="s">
        <v>888</v>
      </c>
      <c r="K160" s="749" t="s">
        <v>889</v>
      </c>
      <c r="L160" s="752">
        <v>288.88</v>
      </c>
      <c r="M160" s="752">
        <v>2</v>
      </c>
      <c r="N160" s="753">
        <v>577.76</v>
      </c>
    </row>
    <row r="161" spans="1:14" ht="14.4" customHeight="1" x14ac:dyDescent="0.3">
      <c r="A161" s="747" t="s">
        <v>575</v>
      </c>
      <c r="B161" s="748" t="s">
        <v>576</v>
      </c>
      <c r="C161" s="749" t="s">
        <v>590</v>
      </c>
      <c r="D161" s="750" t="s">
        <v>591</v>
      </c>
      <c r="E161" s="751">
        <v>50113001</v>
      </c>
      <c r="F161" s="750" t="s">
        <v>604</v>
      </c>
      <c r="G161" s="749" t="s">
        <v>608</v>
      </c>
      <c r="H161" s="749">
        <v>149483</v>
      </c>
      <c r="I161" s="749">
        <v>149483</v>
      </c>
      <c r="J161" s="749" t="s">
        <v>890</v>
      </c>
      <c r="K161" s="749" t="s">
        <v>891</v>
      </c>
      <c r="L161" s="752">
        <v>137.76000000000002</v>
      </c>
      <c r="M161" s="752">
        <v>4</v>
      </c>
      <c r="N161" s="753">
        <v>551.04000000000008</v>
      </c>
    </row>
    <row r="162" spans="1:14" ht="14.4" customHeight="1" x14ac:dyDescent="0.3">
      <c r="A162" s="747" t="s">
        <v>575</v>
      </c>
      <c r="B162" s="748" t="s">
        <v>576</v>
      </c>
      <c r="C162" s="749" t="s">
        <v>590</v>
      </c>
      <c r="D162" s="750" t="s">
        <v>591</v>
      </c>
      <c r="E162" s="751">
        <v>50113001</v>
      </c>
      <c r="F162" s="750" t="s">
        <v>604</v>
      </c>
      <c r="G162" s="749" t="s">
        <v>608</v>
      </c>
      <c r="H162" s="749">
        <v>849578</v>
      </c>
      <c r="I162" s="749">
        <v>149480</v>
      </c>
      <c r="J162" s="749" t="s">
        <v>890</v>
      </c>
      <c r="K162" s="749" t="s">
        <v>892</v>
      </c>
      <c r="L162" s="752">
        <v>69.550000000000011</v>
      </c>
      <c r="M162" s="752">
        <v>2</v>
      </c>
      <c r="N162" s="753">
        <v>139.10000000000002</v>
      </c>
    </row>
    <row r="163" spans="1:14" ht="14.4" customHeight="1" x14ac:dyDescent="0.3">
      <c r="A163" s="747" t="s">
        <v>575</v>
      </c>
      <c r="B163" s="748" t="s">
        <v>576</v>
      </c>
      <c r="C163" s="749" t="s">
        <v>590</v>
      </c>
      <c r="D163" s="750" t="s">
        <v>591</v>
      </c>
      <c r="E163" s="751">
        <v>50113002</v>
      </c>
      <c r="F163" s="750" t="s">
        <v>893</v>
      </c>
      <c r="G163" s="749" t="s">
        <v>605</v>
      </c>
      <c r="H163" s="749">
        <v>397302</v>
      </c>
      <c r="I163" s="749">
        <v>3290</v>
      </c>
      <c r="J163" s="749" t="s">
        <v>894</v>
      </c>
      <c r="K163" s="749" t="s">
        <v>895</v>
      </c>
      <c r="L163" s="752">
        <v>1322.73</v>
      </c>
      <c r="M163" s="752">
        <v>1</v>
      </c>
      <c r="N163" s="753">
        <v>1322.73</v>
      </c>
    </row>
    <row r="164" spans="1:14" ht="14.4" customHeight="1" x14ac:dyDescent="0.3">
      <c r="A164" s="747" t="s">
        <v>575</v>
      </c>
      <c r="B164" s="748" t="s">
        <v>576</v>
      </c>
      <c r="C164" s="749" t="s">
        <v>590</v>
      </c>
      <c r="D164" s="750" t="s">
        <v>591</v>
      </c>
      <c r="E164" s="751">
        <v>50113006</v>
      </c>
      <c r="F164" s="750" t="s">
        <v>896</v>
      </c>
      <c r="G164" s="749" t="s">
        <v>608</v>
      </c>
      <c r="H164" s="749">
        <v>846763</v>
      </c>
      <c r="I164" s="749">
        <v>33419</v>
      </c>
      <c r="J164" s="749" t="s">
        <v>897</v>
      </c>
      <c r="K164" s="749" t="s">
        <v>898</v>
      </c>
      <c r="L164" s="752">
        <v>122.15833333333332</v>
      </c>
      <c r="M164" s="752">
        <v>6</v>
      </c>
      <c r="N164" s="753">
        <v>732.94999999999993</v>
      </c>
    </row>
    <row r="165" spans="1:14" ht="14.4" customHeight="1" x14ac:dyDescent="0.3">
      <c r="A165" s="747" t="s">
        <v>575</v>
      </c>
      <c r="B165" s="748" t="s">
        <v>576</v>
      </c>
      <c r="C165" s="749" t="s">
        <v>590</v>
      </c>
      <c r="D165" s="750" t="s">
        <v>591</v>
      </c>
      <c r="E165" s="751">
        <v>50113006</v>
      </c>
      <c r="F165" s="750" t="s">
        <v>896</v>
      </c>
      <c r="G165" s="749" t="s">
        <v>605</v>
      </c>
      <c r="H165" s="749">
        <v>841761</v>
      </c>
      <c r="I165" s="749">
        <v>0</v>
      </c>
      <c r="J165" s="749" t="s">
        <v>899</v>
      </c>
      <c r="K165" s="749" t="s">
        <v>577</v>
      </c>
      <c r="L165" s="752">
        <v>134.54</v>
      </c>
      <c r="M165" s="752">
        <v>14</v>
      </c>
      <c r="N165" s="753">
        <v>1883.56</v>
      </c>
    </row>
    <row r="166" spans="1:14" ht="14.4" customHeight="1" x14ac:dyDescent="0.3">
      <c r="A166" s="747" t="s">
        <v>575</v>
      </c>
      <c r="B166" s="748" t="s">
        <v>576</v>
      </c>
      <c r="C166" s="749" t="s">
        <v>590</v>
      </c>
      <c r="D166" s="750" t="s">
        <v>591</v>
      </c>
      <c r="E166" s="751">
        <v>50113006</v>
      </c>
      <c r="F166" s="750" t="s">
        <v>896</v>
      </c>
      <c r="G166" s="749" t="s">
        <v>608</v>
      </c>
      <c r="H166" s="749">
        <v>133220</v>
      </c>
      <c r="I166" s="749">
        <v>33220</v>
      </c>
      <c r="J166" s="749" t="s">
        <v>900</v>
      </c>
      <c r="K166" s="749" t="s">
        <v>901</v>
      </c>
      <c r="L166" s="752">
        <v>195.99</v>
      </c>
      <c r="M166" s="752">
        <v>1</v>
      </c>
      <c r="N166" s="753">
        <v>195.99</v>
      </c>
    </row>
    <row r="167" spans="1:14" ht="14.4" customHeight="1" x14ac:dyDescent="0.3">
      <c r="A167" s="747" t="s">
        <v>575</v>
      </c>
      <c r="B167" s="748" t="s">
        <v>576</v>
      </c>
      <c r="C167" s="749" t="s">
        <v>590</v>
      </c>
      <c r="D167" s="750" t="s">
        <v>591</v>
      </c>
      <c r="E167" s="751">
        <v>50113013</v>
      </c>
      <c r="F167" s="750" t="s">
        <v>902</v>
      </c>
      <c r="G167" s="749" t="s">
        <v>608</v>
      </c>
      <c r="H167" s="749">
        <v>194155</v>
      </c>
      <c r="I167" s="749">
        <v>94155</v>
      </c>
      <c r="J167" s="749" t="s">
        <v>903</v>
      </c>
      <c r="K167" s="749" t="s">
        <v>904</v>
      </c>
      <c r="L167" s="752">
        <v>320.32</v>
      </c>
      <c r="M167" s="752">
        <v>2</v>
      </c>
      <c r="N167" s="753">
        <v>640.64</v>
      </c>
    </row>
    <row r="168" spans="1:14" ht="14.4" customHeight="1" x14ac:dyDescent="0.3">
      <c r="A168" s="747" t="s">
        <v>575</v>
      </c>
      <c r="B168" s="748" t="s">
        <v>576</v>
      </c>
      <c r="C168" s="749" t="s">
        <v>590</v>
      </c>
      <c r="D168" s="750" t="s">
        <v>591</v>
      </c>
      <c r="E168" s="751">
        <v>50113013</v>
      </c>
      <c r="F168" s="750" t="s">
        <v>902</v>
      </c>
      <c r="G168" s="749" t="s">
        <v>608</v>
      </c>
      <c r="H168" s="749">
        <v>185524</v>
      </c>
      <c r="I168" s="749">
        <v>85524</v>
      </c>
      <c r="J168" s="749" t="s">
        <v>905</v>
      </c>
      <c r="K168" s="749" t="s">
        <v>906</v>
      </c>
      <c r="L168" s="752">
        <v>100.42</v>
      </c>
      <c r="M168" s="752">
        <v>1</v>
      </c>
      <c r="N168" s="753">
        <v>100.42</v>
      </c>
    </row>
    <row r="169" spans="1:14" ht="14.4" customHeight="1" x14ac:dyDescent="0.3">
      <c r="A169" s="747" t="s">
        <v>575</v>
      </c>
      <c r="B169" s="748" t="s">
        <v>576</v>
      </c>
      <c r="C169" s="749" t="s">
        <v>590</v>
      </c>
      <c r="D169" s="750" t="s">
        <v>591</v>
      </c>
      <c r="E169" s="751">
        <v>50113013</v>
      </c>
      <c r="F169" s="750" t="s">
        <v>902</v>
      </c>
      <c r="G169" s="749" t="s">
        <v>605</v>
      </c>
      <c r="H169" s="749">
        <v>172972</v>
      </c>
      <c r="I169" s="749">
        <v>72972</v>
      </c>
      <c r="J169" s="749" t="s">
        <v>907</v>
      </c>
      <c r="K169" s="749" t="s">
        <v>908</v>
      </c>
      <c r="L169" s="752">
        <v>181.60074074074075</v>
      </c>
      <c r="M169" s="752">
        <v>26.999999999999986</v>
      </c>
      <c r="N169" s="753">
        <v>4903.2199999999975</v>
      </c>
    </row>
    <row r="170" spans="1:14" ht="14.4" customHeight="1" x14ac:dyDescent="0.3">
      <c r="A170" s="747" t="s">
        <v>575</v>
      </c>
      <c r="B170" s="748" t="s">
        <v>576</v>
      </c>
      <c r="C170" s="749" t="s">
        <v>590</v>
      </c>
      <c r="D170" s="750" t="s">
        <v>591</v>
      </c>
      <c r="E170" s="751">
        <v>50113013</v>
      </c>
      <c r="F170" s="750" t="s">
        <v>902</v>
      </c>
      <c r="G170" s="749" t="s">
        <v>608</v>
      </c>
      <c r="H170" s="749">
        <v>105951</v>
      </c>
      <c r="I170" s="749">
        <v>5951</v>
      </c>
      <c r="J170" s="749" t="s">
        <v>909</v>
      </c>
      <c r="K170" s="749" t="s">
        <v>910</v>
      </c>
      <c r="L170" s="752">
        <v>114.92000000000003</v>
      </c>
      <c r="M170" s="752">
        <v>4</v>
      </c>
      <c r="N170" s="753">
        <v>459.68000000000012</v>
      </c>
    </row>
    <row r="171" spans="1:14" ht="14.4" customHeight="1" x14ac:dyDescent="0.3">
      <c r="A171" s="747" t="s">
        <v>575</v>
      </c>
      <c r="B171" s="748" t="s">
        <v>576</v>
      </c>
      <c r="C171" s="749" t="s">
        <v>590</v>
      </c>
      <c r="D171" s="750" t="s">
        <v>591</v>
      </c>
      <c r="E171" s="751">
        <v>50113013</v>
      </c>
      <c r="F171" s="750" t="s">
        <v>902</v>
      </c>
      <c r="G171" s="749" t="s">
        <v>605</v>
      </c>
      <c r="H171" s="749">
        <v>201961</v>
      </c>
      <c r="I171" s="749">
        <v>201961</v>
      </c>
      <c r="J171" s="749" t="s">
        <v>911</v>
      </c>
      <c r="K171" s="749" t="s">
        <v>912</v>
      </c>
      <c r="L171" s="752">
        <v>319.92000000000007</v>
      </c>
      <c r="M171" s="752">
        <v>30</v>
      </c>
      <c r="N171" s="753">
        <v>9597.6000000000022</v>
      </c>
    </row>
    <row r="172" spans="1:14" ht="14.4" customHeight="1" x14ac:dyDescent="0.3">
      <c r="A172" s="747" t="s">
        <v>575</v>
      </c>
      <c r="B172" s="748" t="s">
        <v>576</v>
      </c>
      <c r="C172" s="749" t="s">
        <v>590</v>
      </c>
      <c r="D172" s="750" t="s">
        <v>591</v>
      </c>
      <c r="E172" s="751">
        <v>50113013</v>
      </c>
      <c r="F172" s="750" t="s">
        <v>902</v>
      </c>
      <c r="G172" s="749" t="s">
        <v>605</v>
      </c>
      <c r="H172" s="749">
        <v>183926</v>
      </c>
      <c r="I172" s="749">
        <v>183926</v>
      </c>
      <c r="J172" s="749" t="s">
        <v>913</v>
      </c>
      <c r="K172" s="749" t="s">
        <v>914</v>
      </c>
      <c r="L172" s="752">
        <v>132.66</v>
      </c>
      <c r="M172" s="752">
        <v>18</v>
      </c>
      <c r="N172" s="753">
        <v>2387.88</v>
      </c>
    </row>
    <row r="173" spans="1:14" ht="14.4" customHeight="1" x14ac:dyDescent="0.3">
      <c r="A173" s="747" t="s">
        <v>575</v>
      </c>
      <c r="B173" s="748" t="s">
        <v>576</v>
      </c>
      <c r="C173" s="749" t="s">
        <v>590</v>
      </c>
      <c r="D173" s="750" t="s">
        <v>591</v>
      </c>
      <c r="E173" s="751">
        <v>50113013</v>
      </c>
      <c r="F173" s="750" t="s">
        <v>902</v>
      </c>
      <c r="G173" s="749" t="s">
        <v>605</v>
      </c>
      <c r="H173" s="749">
        <v>190778</v>
      </c>
      <c r="I173" s="749">
        <v>90778</v>
      </c>
      <c r="J173" s="749" t="s">
        <v>915</v>
      </c>
      <c r="K173" s="749" t="s">
        <v>916</v>
      </c>
      <c r="L173" s="752">
        <v>82.239999999999966</v>
      </c>
      <c r="M173" s="752">
        <v>1</v>
      </c>
      <c r="N173" s="753">
        <v>82.239999999999966</v>
      </c>
    </row>
    <row r="174" spans="1:14" ht="14.4" customHeight="1" x14ac:dyDescent="0.3">
      <c r="A174" s="747" t="s">
        <v>575</v>
      </c>
      <c r="B174" s="748" t="s">
        <v>576</v>
      </c>
      <c r="C174" s="749" t="s">
        <v>590</v>
      </c>
      <c r="D174" s="750" t="s">
        <v>591</v>
      </c>
      <c r="E174" s="751">
        <v>50113013</v>
      </c>
      <c r="F174" s="750" t="s">
        <v>902</v>
      </c>
      <c r="G174" s="749" t="s">
        <v>605</v>
      </c>
      <c r="H174" s="749">
        <v>108606</v>
      </c>
      <c r="I174" s="749">
        <v>108606</v>
      </c>
      <c r="J174" s="749" t="s">
        <v>917</v>
      </c>
      <c r="K174" s="749" t="s">
        <v>918</v>
      </c>
      <c r="L174" s="752">
        <v>73.22</v>
      </c>
      <c r="M174" s="752">
        <v>3</v>
      </c>
      <c r="N174" s="753">
        <v>219.66</v>
      </c>
    </row>
    <row r="175" spans="1:14" ht="14.4" customHeight="1" x14ac:dyDescent="0.3">
      <c r="A175" s="747" t="s">
        <v>575</v>
      </c>
      <c r="B175" s="748" t="s">
        <v>576</v>
      </c>
      <c r="C175" s="749" t="s">
        <v>590</v>
      </c>
      <c r="D175" s="750" t="s">
        <v>591</v>
      </c>
      <c r="E175" s="751">
        <v>50113013</v>
      </c>
      <c r="F175" s="750" t="s">
        <v>902</v>
      </c>
      <c r="G175" s="749" t="s">
        <v>605</v>
      </c>
      <c r="H175" s="749">
        <v>162180</v>
      </c>
      <c r="I175" s="749">
        <v>162180</v>
      </c>
      <c r="J175" s="749" t="s">
        <v>919</v>
      </c>
      <c r="K175" s="749" t="s">
        <v>920</v>
      </c>
      <c r="L175" s="752">
        <v>152.9</v>
      </c>
      <c r="M175" s="752">
        <v>3.2</v>
      </c>
      <c r="N175" s="753">
        <v>489.28000000000003</v>
      </c>
    </row>
    <row r="176" spans="1:14" ht="14.4" customHeight="1" x14ac:dyDescent="0.3">
      <c r="A176" s="747" t="s">
        <v>575</v>
      </c>
      <c r="B176" s="748" t="s">
        <v>576</v>
      </c>
      <c r="C176" s="749" t="s">
        <v>590</v>
      </c>
      <c r="D176" s="750" t="s">
        <v>591</v>
      </c>
      <c r="E176" s="751">
        <v>50113013</v>
      </c>
      <c r="F176" s="750" t="s">
        <v>902</v>
      </c>
      <c r="G176" s="749" t="s">
        <v>605</v>
      </c>
      <c r="H176" s="749">
        <v>847476</v>
      </c>
      <c r="I176" s="749">
        <v>112782</v>
      </c>
      <c r="J176" s="749" t="s">
        <v>921</v>
      </c>
      <c r="K176" s="749" t="s">
        <v>922</v>
      </c>
      <c r="L176" s="752">
        <v>674.31349999999986</v>
      </c>
      <c r="M176" s="752">
        <v>0.2</v>
      </c>
      <c r="N176" s="753">
        <v>134.86269999999999</v>
      </c>
    </row>
    <row r="177" spans="1:14" ht="14.4" customHeight="1" x14ac:dyDescent="0.3">
      <c r="A177" s="747" t="s">
        <v>575</v>
      </c>
      <c r="B177" s="748" t="s">
        <v>576</v>
      </c>
      <c r="C177" s="749" t="s">
        <v>590</v>
      </c>
      <c r="D177" s="750" t="s">
        <v>591</v>
      </c>
      <c r="E177" s="751">
        <v>50113013</v>
      </c>
      <c r="F177" s="750" t="s">
        <v>902</v>
      </c>
      <c r="G177" s="749" t="s">
        <v>605</v>
      </c>
      <c r="H177" s="749">
        <v>96414</v>
      </c>
      <c r="I177" s="749">
        <v>96414</v>
      </c>
      <c r="J177" s="749" t="s">
        <v>923</v>
      </c>
      <c r="K177" s="749" t="s">
        <v>924</v>
      </c>
      <c r="L177" s="752">
        <v>58.692307692307693</v>
      </c>
      <c r="M177" s="752">
        <v>13</v>
      </c>
      <c r="N177" s="753">
        <v>763</v>
      </c>
    </row>
    <row r="178" spans="1:14" ht="14.4" customHeight="1" x14ac:dyDescent="0.3">
      <c r="A178" s="747" t="s">
        <v>575</v>
      </c>
      <c r="B178" s="748" t="s">
        <v>576</v>
      </c>
      <c r="C178" s="749" t="s">
        <v>590</v>
      </c>
      <c r="D178" s="750" t="s">
        <v>591</v>
      </c>
      <c r="E178" s="751">
        <v>50113013</v>
      </c>
      <c r="F178" s="750" t="s">
        <v>902</v>
      </c>
      <c r="G178" s="749" t="s">
        <v>605</v>
      </c>
      <c r="H178" s="749">
        <v>216183</v>
      </c>
      <c r="I178" s="749">
        <v>216183</v>
      </c>
      <c r="J178" s="749" t="s">
        <v>925</v>
      </c>
      <c r="K178" s="749" t="s">
        <v>926</v>
      </c>
      <c r="L178" s="752">
        <v>249.43</v>
      </c>
      <c r="M178" s="752">
        <v>10</v>
      </c>
      <c r="N178" s="753">
        <v>2494.3000000000002</v>
      </c>
    </row>
    <row r="179" spans="1:14" ht="14.4" customHeight="1" x14ac:dyDescent="0.3">
      <c r="A179" s="747" t="s">
        <v>575</v>
      </c>
      <c r="B179" s="748" t="s">
        <v>576</v>
      </c>
      <c r="C179" s="749" t="s">
        <v>590</v>
      </c>
      <c r="D179" s="750" t="s">
        <v>591</v>
      </c>
      <c r="E179" s="751">
        <v>50113013</v>
      </c>
      <c r="F179" s="750" t="s">
        <v>902</v>
      </c>
      <c r="G179" s="749" t="s">
        <v>605</v>
      </c>
      <c r="H179" s="749">
        <v>155636</v>
      </c>
      <c r="I179" s="749">
        <v>55636</v>
      </c>
      <c r="J179" s="749" t="s">
        <v>927</v>
      </c>
      <c r="K179" s="749" t="s">
        <v>928</v>
      </c>
      <c r="L179" s="752">
        <v>100.98199999999999</v>
      </c>
      <c r="M179" s="752">
        <v>5</v>
      </c>
      <c r="N179" s="753">
        <v>504.90999999999991</v>
      </c>
    </row>
    <row r="180" spans="1:14" ht="14.4" customHeight="1" x14ac:dyDescent="0.3">
      <c r="A180" s="747" t="s">
        <v>575</v>
      </c>
      <c r="B180" s="748" t="s">
        <v>576</v>
      </c>
      <c r="C180" s="749" t="s">
        <v>590</v>
      </c>
      <c r="D180" s="750" t="s">
        <v>591</v>
      </c>
      <c r="E180" s="751">
        <v>50113013</v>
      </c>
      <c r="F180" s="750" t="s">
        <v>902</v>
      </c>
      <c r="G180" s="749" t="s">
        <v>605</v>
      </c>
      <c r="H180" s="749">
        <v>207116</v>
      </c>
      <c r="I180" s="749">
        <v>207116</v>
      </c>
      <c r="J180" s="749" t="s">
        <v>929</v>
      </c>
      <c r="K180" s="749" t="s">
        <v>930</v>
      </c>
      <c r="L180" s="752">
        <v>419.52</v>
      </c>
      <c r="M180" s="752">
        <v>3</v>
      </c>
      <c r="N180" s="753">
        <v>1258.56</v>
      </c>
    </row>
    <row r="181" spans="1:14" ht="14.4" customHeight="1" x14ac:dyDescent="0.3">
      <c r="A181" s="747" t="s">
        <v>575</v>
      </c>
      <c r="B181" s="748" t="s">
        <v>576</v>
      </c>
      <c r="C181" s="749" t="s">
        <v>590</v>
      </c>
      <c r="D181" s="750" t="s">
        <v>591</v>
      </c>
      <c r="E181" s="751">
        <v>50113013</v>
      </c>
      <c r="F181" s="750" t="s">
        <v>902</v>
      </c>
      <c r="G181" s="749" t="s">
        <v>605</v>
      </c>
      <c r="H181" s="749">
        <v>101077</v>
      </c>
      <c r="I181" s="749">
        <v>1077</v>
      </c>
      <c r="J181" s="749" t="s">
        <v>931</v>
      </c>
      <c r="K181" s="749" t="s">
        <v>932</v>
      </c>
      <c r="L181" s="752">
        <v>59.600000000000009</v>
      </c>
      <c r="M181" s="752">
        <v>2</v>
      </c>
      <c r="N181" s="753">
        <v>119.20000000000002</v>
      </c>
    </row>
    <row r="182" spans="1:14" ht="14.4" customHeight="1" x14ac:dyDescent="0.3">
      <c r="A182" s="747" t="s">
        <v>575</v>
      </c>
      <c r="B182" s="748" t="s">
        <v>576</v>
      </c>
      <c r="C182" s="749" t="s">
        <v>590</v>
      </c>
      <c r="D182" s="750" t="s">
        <v>591</v>
      </c>
      <c r="E182" s="751">
        <v>50113013</v>
      </c>
      <c r="F182" s="750" t="s">
        <v>902</v>
      </c>
      <c r="G182" s="749" t="s">
        <v>605</v>
      </c>
      <c r="H182" s="749">
        <v>201970</v>
      </c>
      <c r="I182" s="749">
        <v>201970</v>
      </c>
      <c r="J182" s="749" t="s">
        <v>933</v>
      </c>
      <c r="K182" s="749" t="s">
        <v>934</v>
      </c>
      <c r="L182" s="752">
        <v>72.182000000000002</v>
      </c>
      <c r="M182" s="752">
        <v>5</v>
      </c>
      <c r="N182" s="753">
        <v>360.91</v>
      </c>
    </row>
    <row r="183" spans="1:14" ht="14.4" customHeight="1" x14ac:dyDescent="0.3">
      <c r="A183" s="747" t="s">
        <v>575</v>
      </c>
      <c r="B183" s="748" t="s">
        <v>576</v>
      </c>
      <c r="C183" s="749" t="s">
        <v>590</v>
      </c>
      <c r="D183" s="750" t="s">
        <v>591</v>
      </c>
      <c r="E183" s="751">
        <v>50113013</v>
      </c>
      <c r="F183" s="750" t="s">
        <v>902</v>
      </c>
      <c r="G183" s="749" t="s">
        <v>605</v>
      </c>
      <c r="H183" s="749">
        <v>201974</v>
      </c>
      <c r="I183" s="749">
        <v>201974</v>
      </c>
      <c r="J183" s="749" t="s">
        <v>935</v>
      </c>
      <c r="K183" s="749" t="s">
        <v>936</v>
      </c>
      <c r="L183" s="752">
        <v>218.19333333333336</v>
      </c>
      <c r="M183" s="752">
        <v>18</v>
      </c>
      <c r="N183" s="753">
        <v>3927.4800000000005</v>
      </c>
    </row>
    <row r="184" spans="1:14" ht="14.4" customHeight="1" x14ac:dyDescent="0.3">
      <c r="A184" s="747" t="s">
        <v>575</v>
      </c>
      <c r="B184" s="748" t="s">
        <v>576</v>
      </c>
      <c r="C184" s="749" t="s">
        <v>590</v>
      </c>
      <c r="D184" s="750" t="s">
        <v>591</v>
      </c>
      <c r="E184" s="751">
        <v>50113013</v>
      </c>
      <c r="F184" s="750" t="s">
        <v>902</v>
      </c>
      <c r="G184" s="749" t="s">
        <v>608</v>
      </c>
      <c r="H184" s="749">
        <v>113453</v>
      </c>
      <c r="I184" s="749">
        <v>113453</v>
      </c>
      <c r="J184" s="749" t="s">
        <v>937</v>
      </c>
      <c r="K184" s="749" t="s">
        <v>938</v>
      </c>
      <c r="L184" s="752">
        <v>458.7</v>
      </c>
      <c r="M184" s="752">
        <v>2</v>
      </c>
      <c r="N184" s="753">
        <v>917.4</v>
      </c>
    </row>
    <row r="185" spans="1:14" ht="14.4" customHeight="1" x14ac:dyDescent="0.3">
      <c r="A185" s="747" t="s">
        <v>575</v>
      </c>
      <c r="B185" s="748" t="s">
        <v>576</v>
      </c>
      <c r="C185" s="749" t="s">
        <v>590</v>
      </c>
      <c r="D185" s="750" t="s">
        <v>591</v>
      </c>
      <c r="E185" s="751">
        <v>50113013</v>
      </c>
      <c r="F185" s="750" t="s">
        <v>902</v>
      </c>
      <c r="G185" s="749" t="s">
        <v>605</v>
      </c>
      <c r="H185" s="749">
        <v>192359</v>
      </c>
      <c r="I185" s="749">
        <v>92359</v>
      </c>
      <c r="J185" s="749" t="s">
        <v>939</v>
      </c>
      <c r="K185" s="749" t="s">
        <v>940</v>
      </c>
      <c r="L185" s="752">
        <v>43.689999999999991</v>
      </c>
      <c r="M185" s="752">
        <v>60</v>
      </c>
      <c r="N185" s="753">
        <v>2621.3999999999996</v>
      </c>
    </row>
    <row r="186" spans="1:14" ht="14.4" customHeight="1" x14ac:dyDescent="0.3">
      <c r="A186" s="747" t="s">
        <v>575</v>
      </c>
      <c r="B186" s="748" t="s">
        <v>576</v>
      </c>
      <c r="C186" s="749" t="s">
        <v>590</v>
      </c>
      <c r="D186" s="750" t="s">
        <v>591</v>
      </c>
      <c r="E186" s="751">
        <v>50113013</v>
      </c>
      <c r="F186" s="750" t="s">
        <v>902</v>
      </c>
      <c r="G186" s="749" t="s">
        <v>577</v>
      </c>
      <c r="H186" s="749">
        <v>201030</v>
      </c>
      <c r="I186" s="749">
        <v>201030</v>
      </c>
      <c r="J186" s="749" t="s">
        <v>941</v>
      </c>
      <c r="K186" s="749" t="s">
        <v>942</v>
      </c>
      <c r="L186" s="752">
        <v>26.610000000000003</v>
      </c>
      <c r="M186" s="752">
        <v>20</v>
      </c>
      <c r="N186" s="753">
        <v>532.20000000000005</v>
      </c>
    </row>
    <row r="187" spans="1:14" ht="14.4" customHeight="1" x14ac:dyDescent="0.3">
      <c r="A187" s="747" t="s">
        <v>575</v>
      </c>
      <c r="B187" s="748" t="s">
        <v>576</v>
      </c>
      <c r="C187" s="749" t="s">
        <v>590</v>
      </c>
      <c r="D187" s="750" t="s">
        <v>591</v>
      </c>
      <c r="E187" s="751">
        <v>50113013</v>
      </c>
      <c r="F187" s="750" t="s">
        <v>902</v>
      </c>
      <c r="G187" s="749" t="s">
        <v>605</v>
      </c>
      <c r="H187" s="749">
        <v>106264</v>
      </c>
      <c r="I187" s="749">
        <v>6264</v>
      </c>
      <c r="J187" s="749" t="s">
        <v>943</v>
      </c>
      <c r="K187" s="749" t="s">
        <v>944</v>
      </c>
      <c r="L187" s="752">
        <v>31.608000000000004</v>
      </c>
      <c r="M187" s="752">
        <v>10</v>
      </c>
      <c r="N187" s="753">
        <v>316.08000000000004</v>
      </c>
    </row>
    <row r="188" spans="1:14" ht="14.4" customHeight="1" x14ac:dyDescent="0.3">
      <c r="A188" s="747" t="s">
        <v>575</v>
      </c>
      <c r="B188" s="748" t="s">
        <v>576</v>
      </c>
      <c r="C188" s="749" t="s">
        <v>590</v>
      </c>
      <c r="D188" s="750" t="s">
        <v>591</v>
      </c>
      <c r="E188" s="751">
        <v>50113013</v>
      </c>
      <c r="F188" s="750" t="s">
        <v>902</v>
      </c>
      <c r="G188" s="749" t="s">
        <v>605</v>
      </c>
      <c r="H188" s="749">
        <v>116600</v>
      </c>
      <c r="I188" s="749">
        <v>16600</v>
      </c>
      <c r="J188" s="749" t="s">
        <v>945</v>
      </c>
      <c r="K188" s="749" t="s">
        <v>946</v>
      </c>
      <c r="L188" s="752">
        <v>43.859999999999992</v>
      </c>
      <c r="M188" s="752">
        <v>184</v>
      </c>
      <c r="N188" s="753">
        <v>8070.239999999998</v>
      </c>
    </row>
    <row r="189" spans="1:14" ht="14.4" customHeight="1" x14ac:dyDescent="0.3">
      <c r="A189" s="747" t="s">
        <v>575</v>
      </c>
      <c r="B189" s="748" t="s">
        <v>576</v>
      </c>
      <c r="C189" s="749" t="s">
        <v>590</v>
      </c>
      <c r="D189" s="750" t="s">
        <v>591</v>
      </c>
      <c r="E189" s="751">
        <v>50113013</v>
      </c>
      <c r="F189" s="750" t="s">
        <v>902</v>
      </c>
      <c r="G189" s="749" t="s">
        <v>605</v>
      </c>
      <c r="H189" s="749">
        <v>117149</v>
      </c>
      <c r="I189" s="749">
        <v>17149</v>
      </c>
      <c r="J189" s="749" t="s">
        <v>945</v>
      </c>
      <c r="K189" s="749" t="s">
        <v>947</v>
      </c>
      <c r="L189" s="752">
        <v>163.32</v>
      </c>
      <c r="M189" s="752">
        <v>3</v>
      </c>
      <c r="N189" s="753">
        <v>489.96</v>
      </c>
    </row>
    <row r="190" spans="1:14" ht="14.4" customHeight="1" x14ac:dyDescent="0.3">
      <c r="A190" s="747" t="s">
        <v>575</v>
      </c>
      <c r="B190" s="748" t="s">
        <v>576</v>
      </c>
      <c r="C190" s="749" t="s">
        <v>590</v>
      </c>
      <c r="D190" s="750" t="s">
        <v>591</v>
      </c>
      <c r="E190" s="751">
        <v>50113013</v>
      </c>
      <c r="F190" s="750" t="s">
        <v>902</v>
      </c>
      <c r="G190" s="749" t="s">
        <v>608</v>
      </c>
      <c r="H190" s="749">
        <v>166269</v>
      </c>
      <c r="I190" s="749">
        <v>166269</v>
      </c>
      <c r="J190" s="749" t="s">
        <v>948</v>
      </c>
      <c r="K190" s="749" t="s">
        <v>949</v>
      </c>
      <c r="L190" s="752">
        <v>52.88</v>
      </c>
      <c r="M190" s="752">
        <v>30</v>
      </c>
      <c r="N190" s="753">
        <v>1586.4</v>
      </c>
    </row>
    <row r="191" spans="1:14" ht="14.4" customHeight="1" x14ac:dyDescent="0.3">
      <c r="A191" s="747" t="s">
        <v>575</v>
      </c>
      <c r="B191" s="748" t="s">
        <v>576</v>
      </c>
      <c r="C191" s="749" t="s">
        <v>590</v>
      </c>
      <c r="D191" s="750" t="s">
        <v>591</v>
      </c>
      <c r="E191" s="751">
        <v>50113013</v>
      </c>
      <c r="F191" s="750" t="s">
        <v>902</v>
      </c>
      <c r="G191" s="749" t="s">
        <v>608</v>
      </c>
      <c r="H191" s="749">
        <v>166265</v>
      </c>
      <c r="I191" s="749">
        <v>166265</v>
      </c>
      <c r="J191" s="749" t="s">
        <v>950</v>
      </c>
      <c r="K191" s="749" t="s">
        <v>926</v>
      </c>
      <c r="L191" s="752">
        <v>33.39</v>
      </c>
      <c r="M191" s="752">
        <v>20</v>
      </c>
      <c r="N191" s="753">
        <v>667.8</v>
      </c>
    </row>
    <row r="192" spans="1:14" ht="14.4" customHeight="1" x14ac:dyDescent="0.3">
      <c r="A192" s="747" t="s">
        <v>575</v>
      </c>
      <c r="B192" s="748" t="s">
        <v>576</v>
      </c>
      <c r="C192" s="749" t="s">
        <v>590</v>
      </c>
      <c r="D192" s="750" t="s">
        <v>591</v>
      </c>
      <c r="E192" s="751">
        <v>50113013</v>
      </c>
      <c r="F192" s="750" t="s">
        <v>902</v>
      </c>
      <c r="G192" s="749" t="s">
        <v>608</v>
      </c>
      <c r="H192" s="749">
        <v>118523</v>
      </c>
      <c r="I192" s="749">
        <v>18523</v>
      </c>
      <c r="J192" s="749" t="s">
        <v>951</v>
      </c>
      <c r="K192" s="749" t="s">
        <v>952</v>
      </c>
      <c r="L192" s="752">
        <v>65.53</v>
      </c>
      <c r="M192" s="752">
        <v>1</v>
      </c>
      <c r="N192" s="753">
        <v>65.53</v>
      </c>
    </row>
    <row r="193" spans="1:14" ht="14.4" customHeight="1" x14ac:dyDescent="0.3">
      <c r="A193" s="747" t="s">
        <v>575</v>
      </c>
      <c r="B193" s="748" t="s">
        <v>576</v>
      </c>
      <c r="C193" s="749" t="s">
        <v>590</v>
      </c>
      <c r="D193" s="750" t="s">
        <v>591</v>
      </c>
      <c r="E193" s="751">
        <v>50113014</v>
      </c>
      <c r="F193" s="750" t="s">
        <v>953</v>
      </c>
      <c r="G193" s="749" t="s">
        <v>608</v>
      </c>
      <c r="H193" s="749">
        <v>164401</v>
      </c>
      <c r="I193" s="749">
        <v>164401</v>
      </c>
      <c r="J193" s="749" t="s">
        <v>954</v>
      </c>
      <c r="K193" s="749" t="s">
        <v>955</v>
      </c>
      <c r="L193" s="752">
        <v>148.5</v>
      </c>
      <c r="M193" s="752">
        <v>1</v>
      </c>
      <c r="N193" s="753">
        <v>148.5</v>
      </c>
    </row>
    <row r="194" spans="1:14" ht="14.4" customHeight="1" x14ac:dyDescent="0.3">
      <c r="A194" s="747" t="s">
        <v>575</v>
      </c>
      <c r="B194" s="748" t="s">
        <v>576</v>
      </c>
      <c r="C194" s="749" t="s">
        <v>590</v>
      </c>
      <c r="D194" s="750" t="s">
        <v>591</v>
      </c>
      <c r="E194" s="751">
        <v>50113014</v>
      </c>
      <c r="F194" s="750" t="s">
        <v>953</v>
      </c>
      <c r="G194" s="749" t="s">
        <v>605</v>
      </c>
      <c r="H194" s="749">
        <v>116896</v>
      </c>
      <c r="I194" s="749">
        <v>16896</v>
      </c>
      <c r="J194" s="749" t="s">
        <v>956</v>
      </c>
      <c r="K194" s="749" t="s">
        <v>957</v>
      </c>
      <c r="L194" s="752">
        <v>105.97000000000003</v>
      </c>
      <c r="M194" s="752">
        <v>2</v>
      </c>
      <c r="N194" s="753">
        <v>211.94000000000005</v>
      </c>
    </row>
    <row r="195" spans="1:14" ht="14.4" customHeight="1" x14ac:dyDescent="0.3">
      <c r="A195" s="747" t="s">
        <v>575</v>
      </c>
      <c r="B195" s="748" t="s">
        <v>576</v>
      </c>
      <c r="C195" s="749" t="s">
        <v>598</v>
      </c>
      <c r="D195" s="750" t="s">
        <v>599</v>
      </c>
      <c r="E195" s="751">
        <v>50113001</v>
      </c>
      <c r="F195" s="750" t="s">
        <v>604</v>
      </c>
      <c r="G195" s="749" t="s">
        <v>605</v>
      </c>
      <c r="H195" s="749">
        <v>846758</v>
      </c>
      <c r="I195" s="749">
        <v>103387</v>
      </c>
      <c r="J195" s="749" t="s">
        <v>958</v>
      </c>
      <c r="K195" s="749" t="s">
        <v>959</v>
      </c>
      <c r="L195" s="752">
        <v>71.720000000000013</v>
      </c>
      <c r="M195" s="752">
        <v>15</v>
      </c>
      <c r="N195" s="753">
        <v>1075.8000000000002</v>
      </c>
    </row>
    <row r="196" spans="1:14" ht="14.4" customHeight="1" x14ac:dyDescent="0.3">
      <c r="A196" s="747" t="s">
        <v>575</v>
      </c>
      <c r="B196" s="748" t="s">
        <v>576</v>
      </c>
      <c r="C196" s="749" t="s">
        <v>598</v>
      </c>
      <c r="D196" s="750" t="s">
        <v>599</v>
      </c>
      <c r="E196" s="751">
        <v>50113001</v>
      </c>
      <c r="F196" s="750" t="s">
        <v>604</v>
      </c>
      <c r="G196" s="749" t="s">
        <v>605</v>
      </c>
      <c r="H196" s="749">
        <v>192729</v>
      </c>
      <c r="I196" s="749">
        <v>92729</v>
      </c>
      <c r="J196" s="749" t="s">
        <v>960</v>
      </c>
      <c r="K196" s="749" t="s">
        <v>961</v>
      </c>
      <c r="L196" s="752">
        <v>48.320000000000014</v>
      </c>
      <c r="M196" s="752">
        <v>7</v>
      </c>
      <c r="N196" s="753">
        <v>338.24000000000012</v>
      </c>
    </row>
    <row r="197" spans="1:14" ht="14.4" customHeight="1" x14ac:dyDescent="0.3">
      <c r="A197" s="747" t="s">
        <v>575</v>
      </c>
      <c r="B197" s="748" t="s">
        <v>576</v>
      </c>
      <c r="C197" s="749" t="s">
        <v>598</v>
      </c>
      <c r="D197" s="750" t="s">
        <v>599</v>
      </c>
      <c r="E197" s="751">
        <v>50113001</v>
      </c>
      <c r="F197" s="750" t="s">
        <v>604</v>
      </c>
      <c r="G197" s="749" t="s">
        <v>605</v>
      </c>
      <c r="H197" s="749">
        <v>221862</v>
      </c>
      <c r="I197" s="749">
        <v>221862</v>
      </c>
      <c r="J197" s="749" t="s">
        <v>962</v>
      </c>
      <c r="K197" s="749" t="s">
        <v>963</v>
      </c>
      <c r="L197" s="752">
        <v>112.2</v>
      </c>
      <c r="M197" s="752">
        <v>3</v>
      </c>
      <c r="N197" s="753">
        <v>336.6</v>
      </c>
    </row>
    <row r="198" spans="1:14" ht="14.4" customHeight="1" x14ac:dyDescent="0.3">
      <c r="A198" s="747" t="s">
        <v>575</v>
      </c>
      <c r="B198" s="748" t="s">
        <v>576</v>
      </c>
      <c r="C198" s="749" t="s">
        <v>598</v>
      </c>
      <c r="D198" s="750" t="s">
        <v>599</v>
      </c>
      <c r="E198" s="751">
        <v>50113001</v>
      </c>
      <c r="F198" s="750" t="s">
        <v>604</v>
      </c>
      <c r="G198" s="749" t="s">
        <v>605</v>
      </c>
      <c r="H198" s="749">
        <v>153200</v>
      </c>
      <c r="I198" s="749">
        <v>53200</v>
      </c>
      <c r="J198" s="749" t="s">
        <v>618</v>
      </c>
      <c r="K198" s="749" t="s">
        <v>619</v>
      </c>
      <c r="L198" s="752">
        <v>52.360000000000007</v>
      </c>
      <c r="M198" s="752">
        <v>37</v>
      </c>
      <c r="N198" s="753">
        <v>1937.3200000000002</v>
      </c>
    </row>
    <row r="199" spans="1:14" ht="14.4" customHeight="1" x14ac:dyDescent="0.3">
      <c r="A199" s="747" t="s">
        <v>575</v>
      </c>
      <c r="B199" s="748" t="s">
        <v>576</v>
      </c>
      <c r="C199" s="749" t="s">
        <v>598</v>
      </c>
      <c r="D199" s="750" t="s">
        <v>599</v>
      </c>
      <c r="E199" s="751">
        <v>50113001</v>
      </c>
      <c r="F199" s="750" t="s">
        <v>604</v>
      </c>
      <c r="G199" s="749" t="s">
        <v>608</v>
      </c>
      <c r="H199" s="749">
        <v>115379</v>
      </c>
      <c r="I199" s="749">
        <v>15379</v>
      </c>
      <c r="J199" s="749" t="s">
        <v>620</v>
      </c>
      <c r="K199" s="749" t="s">
        <v>964</v>
      </c>
      <c r="L199" s="752">
        <v>53.94</v>
      </c>
      <c r="M199" s="752">
        <v>1</v>
      </c>
      <c r="N199" s="753">
        <v>53.94</v>
      </c>
    </row>
    <row r="200" spans="1:14" ht="14.4" customHeight="1" x14ac:dyDescent="0.3">
      <c r="A200" s="747" t="s">
        <v>575</v>
      </c>
      <c r="B200" s="748" t="s">
        <v>576</v>
      </c>
      <c r="C200" s="749" t="s">
        <v>598</v>
      </c>
      <c r="D200" s="750" t="s">
        <v>599</v>
      </c>
      <c r="E200" s="751">
        <v>50113001</v>
      </c>
      <c r="F200" s="750" t="s">
        <v>604</v>
      </c>
      <c r="G200" s="749" t="s">
        <v>605</v>
      </c>
      <c r="H200" s="749">
        <v>167547</v>
      </c>
      <c r="I200" s="749">
        <v>67547</v>
      </c>
      <c r="J200" s="749" t="s">
        <v>965</v>
      </c>
      <c r="K200" s="749" t="s">
        <v>966</v>
      </c>
      <c r="L200" s="752">
        <v>47.12</v>
      </c>
      <c r="M200" s="752">
        <v>8</v>
      </c>
      <c r="N200" s="753">
        <v>376.96</v>
      </c>
    </row>
    <row r="201" spans="1:14" ht="14.4" customHeight="1" x14ac:dyDescent="0.3">
      <c r="A201" s="747" t="s">
        <v>575</v>
      </c>
      <c r="B201" s="748" t="s">
        <v>576</v>
      </c>
      <c r="C201" s="749" t="s">
        <v>598</v>
      </c>
      <c r="D201" s="750" t="s">
        <v>599</v>
      </c>
      <c r="E201" s="751">
        <v>50113001</v>
      </c>
      <c r="F201" s="750" t="s">
        <v>604</v>
      </c>
      <c r="G201" s="749" t="s">
        <v>605</v>
      </c>
      <c r="H201" s="749">
        <v>194916</v>
      </c>
      <c r="I201" s="749">
        <v>94916</v>
      </c>
      <c r="J201" s="749" t="s">
        <v>624</v>
      </c>
      <c r="K201" s="749" t="s">
        <v>625</v>
      </c>
      <c r="L201" s="752">
        <v>84.798571428571449</v>
      </c>
      <c r="M201" s="752">
        <v>28</v>
      </c>
      <c r="N201" s="753">
        <v>2374.3600000000006</v>
      </c>
    </row>
    <row r="202" spans="1:14" ht="14.4" customHeight="1" x14ac:dyDescent="0.3">
      <c r="A202" s="747" t="s">
        <v>575</v>
      </c>
      <c r="B202" s="748" t="s">
        <v>576</v>
      </c>
      <c r="C202" s="749" t="s">
        <v>598</v>
      </c>
      <c r="D202" s="750" t="s">
        <v>599</v>
      </c>
      <c r="E202" s="751">
        <v>50113001</v>
      </c>
      <c r="F202" s="750" t="s">
        <v>604</v>
      </c>
      <c r="G202" s="749" t="s">
        <v>605</v>
      </c>
      <c r="H202" s="749">
        <v>235897</v>
      </c>
      <c r="I202" s="749">
        <v>235897</v>
      </c>
      <c r="J202" s="749" t="s">
        <v>628</v>
      </c>
      <c r="K202" s="749" t="s">
        <v>629</v>
      </c>
      <c r="L202" s="752">
        <v>59.91</v>
      </c>
      <c r="M202" s="752">
        <v>2</v>
      </c>
      <c r="N202" s="753">
        <v>119.82</v>
      </c>
    </row>
    <row r="203" spans="1:14" ht="14.4" customHeight="1" x14ac:dyDescent="0.3">
      <c r="A203" s="747" t="s">
        <v>575</v>
      </c>
      <c r="B203" s="748" t="s">
        <v>576</v>
      </c>
      <c r="C203" s="749" t="s">
        <v>598</v>
      </c>
      <c r="D203" s="750" t="s">
        <v>599</v>
      </c>
      <c r="E203" s="751">
        <v>50113001</v>
      </c>
      <c r="F203" s="750" t="s">
        <v>604</v>
      </c>
      <c r="G203" s="749" t="s">
        <v>605</v>
      </c>
      <c r="H203" s="749">
        <v>196610</v>
      </c>
      <c r="I203" s="749">
        <v>96610</v>
      </c>
      <c r="J203" s="749" t="s">
        <v>967</v>
      </c>
      <c r="K203" s="749" t="s">
        <v>968</v>
      </c>
      <c r="L203" s="752">
        <v>46.38</v>
      </c>
      <c r="M203" s="752">
        <v>15</v>
      </c>
      <c r="N203" s="753">
        <v>695.7</v>
      </c>
    </row>
    <row r="204" spans="1:14" ht="14.4" customHeight="1" x14ac:dyDescent="0.3">
      <c r="A204" s="747" t="s">
        <v>575</v>
      </c>
      <c r="B204" s="748" t="s">
        <v>576</v>
      </c>
      <c r="C204" s="749" t="s">
        <v>598</v>
      </c>
      <c r="D204" s="750" t="s">
        <v>599</v>
      </c>
      <c r="E204" s="751">
        <v>50113001</v>
      </c>
      <c r="F204" s="750" t="s">
        <v>604</v>
      </c>
      <c r="G204" s="749" t="s">
        <v>605</v>
      </c>
      <c r="H204" s="749">
        <v>850027</v>
      </c>
      <c r="I204" s="749">
        <v>125122</v>
      </c>
      <c r="J204" s="749" t="s">
        <v>969</v>
      </c>
      <c r="K204" s="749" t="s">
        <v>970</v>
      </c>
      <c r="L204" s="752">
        <v>173.9666666666667</v>
      </c>
      <c r="M204" s="752">
        <v>3</v>
      </c>
      <c r="N204" s="753">
        <v>521.90000000000009</v>
      </c>
    </row>
    <row r="205" spans="1:14" ht="14.4" customHeight="1" x14ac:dyDescent="0.3">
      <c r="A205" s="747" t="s">
        <v>575</v>
      </c>
      <c r="B205" s="748" t="s">
        <v>576</v>
      </c>
      <c r="C205" s="749" t="s">
        <v>598</v>
      </c>
      <c r="D205" s="750" t="s">
        <v>599</v>
      </c>
      <c r="E205" s="751">
        <v>50113001</v>
      </c>
      <c r="F205" s="750" t="s">
        <v>604</v>
      </c>
      <c r="G205" s="749" t="s">
        <v>605</v>
      </c>
      <c r="H205" s="749">
        <v>169789</v>
      </c>
      <c r="I205" s="749">
        <v>69789</v>
      </c>
      <c r="J205" s="749" t="s">
        <v>632</v>
      </c>
      <c r="K205" s="749" t="s">
        <v>971</v>
      </c>
      <c r="L205" s="752">
        <v>21.88</v>
      </c>
      <c r="M205" s="752">
        <v>156</v>
      </c>
      <c r="N205" s="753">
        <v>3413.2799999999997</v>
      </c>
    </row>
    <row r="206" spans="1:14" ht="14.4" customHeight="1" x14ac:dyDescent="0.3">
      <c r="A206" s="747" t="s">
        <v>575</v>
      </c>
      <c r="B206" s="748" t="s">
        <v>576</v>
      </c>
      <c r="C206" s="749" t="s">
        <v>598</v>
      </c>
      <c r="D206" s="750" t="s">
        <v>599</v>
      </c>
      <c r="E206" s="751">
        <v>50113001</v>
      </c>
      <c r="F206" s="750" t="s">
        <v>604</v>
      </c>
      <c r="G206" s="749" t="s">
        <v>605</v>
      </c>
      <c r="H206" s="749">
        <v>189244</v>
      </c>
      <c r="I206" s="749">
        <v>89244</v>
      </c>
      <c r="J206" s="749" t="s">
        <v>632</v>
      </c>
      <c r="K206" s="749" t="s">
        <v>633</v>
      </c>
      <c r="L206" s="752">
        <v>20.76</v>
      </c>
      <c r="M206" s="752">
        <v>140</v>
      </c>
      <c r="N206" s="753">
        <v>2906.4</v>
      </c>
    </row>
    <row r="207" spans="1:14" ht="14.4" customHeight="1" x14ac:dyDescent="0.3">
      <c r="A207" s="747" t="s">
        <v>575</v>
      </c>
      <c r="B207" s="748" t="s">
        <v>576</v>
      </c>
      <c r="C207" s="749" t="s">
        <v>598</v>
      </c>
      <c r="D207" s="750" t="s">
        <v>599</v>
      </c>
      <c r="E207" s="751">
        <v>50113001</v>
      </c>
      <c r="F207" s="750" t="s">
        <v>604</v>
      </c>
      <c r="G207" s="749" t="s">
        <v>605</v>
      </c>
      <c r="H207" s="749">
        <v>169595</v>
      </c>
      <c r="I207" s="749">
        <v>69595</v>
      </c>
      <c r="J207" s="749" t="s">
        <v>972</v>
      </c>
      <c r="K207" s="749" t="s">
        <v>973</v>
      </c>
      <c r="L207" s="752">
        <v>612.61</v>
      </c>
      <c r="M207" s="752">
        <v>10</v>
      </c>
      <c r="N207" s="753">
        <v>6126.1</v>
      </c>
    </row>
    <row r="208" spans="1:14" ht="14.4" customHeight="1" x14ac:dyDescent="0.3">
      <c r="A208" s="747" t="s">
        <v>575</v>
      </c>
      <c r="B208" s="748" t="s">
        <v>576</v>
      </c>
      <c r="C208" s="749" t="s">
        <v>598</v>
      </c>
      <c r="D208" s="750" t="s">
        <v>599</v>
      </c>
      <c r="E208" s="751">
        <v>50113001</v>
      </c>
      <c r="F208" s="750" t="s">
        <v>604</v>
      </c>
      <c r="G208" s="749" t="s">
        <v>605</v>
      </c>
      <c r="H208" s="749">
        <v>169725</v>
      </c>
      <c r="I208" s="749">
        <v>69725</v>
      </c>
      <c r="J208" s="749" t="s">
        <v>974</v>
      </c>
      <c r="K208" s="749" t="s">
        <v>973</v>
      </c>
      <c r="L208" s="752">
        <v>30.270000000000003</v>
      </c>
      <c r="M208" s="752">
        <v>16</v>
      </c>
      <c r="N208" s="753">
        <v>484.32000000000005</v>
      </c>
    </row>
    <row r="209" spans="1:14" ht="14.4" customHeight="1" x14ac:dyDescent="0.3">
      <c r="A209" s="747" t="s">
        <v>575</v>
      </c>
      <c r="B209" s="748" t="s">
        <v>576</v>
      </c>
      <c r="C209" s="749" t="s">
        <v>598</v>
      </c>
      <c r="D209" s="750" t="s">
        <v>599</v>
      </c>
      <c r="E209" s="751">
        <v>50113001</v>
      </c>
      <c r="F209" s="750" t="s">
        <v>604</v>
      </c>
      <c r="G209" s="749" t="s">
        <v>605</v>
      </c>
      <c r="H209" s="749">
        <v>187825</v>
      </c>
      <c r="I209" s="749">
        <v>87825</v>
      </c>
      <c r="J209" s="749" t="s">
        <v>974</v>
      </c>
      <c r="K209" s="749" t="s">
        <v>975</v>
      </c>
      <c r="L209" s="752">
        <v>80.366</v>
      </c>
      <c r="M209" s="752">
        <v>5</v>
      </c>
      <c r="N209" s="753">
        <v>401.83</v>
      </c>
    </row>
    <row r="210" spans="1:14" ht="14.4" customHeight="1" x14ac:dyDescent="0.3">
      <c r="A210" s="747" t="s">
        <v>575</v>
      </c>
      <c r="B210" s="748" t="s">
        <v>576</v>
      </c>
      <c r="C210" s="749" t="s">
        <v>598</v>
      </c>
      <c r="D210" s="750" t="s">
        <v>599</v>
      </c>
      <c r="E210" s="751">
        <v>50113001</v>
      </c>
      <c r="F210" s="750" t="s">
        <v>604</v>
      </c>
      <c r="G210" s="749" t="s">
        <v>605</v>
      </c>
      <c r="H210" s="749">
        <v>169667</v>
      </c>
      <c r="I210" s="749">
        <v>69667</v>
      </c>
      <c r="J210" s="749" t="s">
        <v>976</v>
      </c>
      <c r="K210" s="749" t="s">
        <v>975</v>
      </c>
      <c r="L210" s="752">
        <v>103.5668841303663</v>
      </c>
      <c r="M210" s="752">
        <v>8</v>
      </c>
      <c r="N210" s="753">
        <v>828.53507304293043</v>
      </c>
    </row>
    <row r="211" spans="1:14" ht="14.4" customHeight="1" x14ac:dyDescent="0.3">
      <c r="A211" s="747" t="s">
        <v>575</v>
      </c>
      <c r="B211" s="748" t="s">
        <v>576</v>
      </c>
      <c r="C211" s="749" t="s">
        <v>598</v>
      </c>
      <c r="D211" s="750" t="s">
        <v>599</v>
      </c>
      <c r="E211" s="751">
        <v>50113001</v>
      </c>
      <c r="F211" s="750" t="s">
        <v>604</v>
      </c>
      <c r="G211" s="749" t="s">
        <v>605</v>
      </c>
      <c r="H211" s="749">
        <v>208456</v>
      </c>
      <c r="I211" s="749">
        <v>208456</v>
      </c>
      <c r="J211" s="749" t="s">
        <v>634</v>
      </c>
      <c r="K211" s="749" t="s">
        <v>635</v>
      </c>
      <c r="L211" s="752">
        <v>738.54000000000008</v>
      </c>
      <c r="M211" s="752">
        <v>0.2</v>
      </c>
      <c r="N211" s="753">
        <v>147.70800000000003</v>
      </c>
    </row>
    <row r="212" spans="1:14" ht="14.4" customHeight="1" x14ac:dyDescent="0.3">
      <c r="A212" s="747" t="s">
        <v>575</v>
      </c>
      <c r="B212" s="748" t="s">
        <v>576</v>
      </c>
      <c r="C212" s="749" t="s">
        <v>598</v>
      </c>
      <c r="D212" s="750" t="s">
        <v>599</v>
      </c>
      <c r="E212" s="751">
        <v>50113001</v>
      </c>
      <c r="F212" s="750" t="s">
        <v>604</v>
      </c>
      <c r="G212" s="749" t="s">
        <v>605</v>
      </c>
      <c r="H212" s="749">
        <v>173394</v>
      </c>
      <c r="I212" s="749">
        <v>173394</v>
      </c>
      <c r="J212" s="749" t="s">
        <v>636</v>
      </c>
      <c r="K212" s="749" t="s">
        <v>637</v>
      </c>
      <c r="L212" s="752">
        <v>423.72</v>
      </c>
      <c r="M212" s="752">
        <v>0.5</v>
      </c>
      <c r="N212" s="753">
        <v>211.86</v>
      </c>
    </row>
    <row r="213" spans="1:14" ht="14.4" customHeight="1" x14ac:dyDescent="0.3">
      <c r="A213" s="747" t="s">
        <v>575</v>
      </c>
      <c r="B213" s="748" t="s">
        <v>576</v>
      </c>
      <c r="C213" s="749" t="s">
        <v>598</v>
      </c>
      <c r="D213" s="750" t="s">
        <v>599</v>
      </c>
      <c r="E213" s="751">
        <v>50113001</v>
      </c>
      <c r="F213" s="750" t="s">
        <v>604</v>
      </c>
      <c r="G213" s="749" t="s">
        <v>605</v>
      </c>
      <c r="H213" s="749">
        <v>187822</v>
      </c>
      <c r="I213" s="749">
        <v>87822</v>
      </c>
      <c r="J213" s="749" t="s">
        <v>977</v>
      </c>
      <c r="K213" s="749" t="s">
        <v>978</v>
      </c>
      <c r="L213" s="752">
        <v>1301.03</v>
      </c>
      <c r="M213" s="752">
        <v>5</v>
      </c>
      <c r="N213" s="753">
        <v>6505.15</v>
      </c>
    </row>
    <row r="214" spans="1:14" ht="14.4" customHeight="1" x14ac:dyDescent="0.3">
      <c r="A214" s="747" t="s">
        <v>575</v>
      </c>
      <c r="B214" s="748" t="s">
        <v>576</v>
      </c>
      <c r="C214" s="749" t="s">
        <v>598</v>
      </c>
      <c r="D214" s="750" t="s">
        <v>599</v>
      </c>
      <c r="E214" s="751">
        <v>50113001</v>
      </c>
      <c r="F214" s="750" t="s">
        <v>604</v>
      </c>
      <c r="G214" s="749" t="s">
        <v>605</v>
      </c>
      <c r="H214" s="749">
        <v>126409</v>
      </c>
      <c r="I214" s="749">
        <v>26409</v>
      </c>
      <c r="J214" s="749" t="s">
        <v>638</v>
      </c>
      <c r="K214" s="749" t="s">
        <v>639</v>
      </c>
      <c r="L214" s="752">
        <v>606.68999999999994</v>
      </c>
      <c r="M214" s="752">
        <v>2</v>
      </c>
      <c r="N214" s="753">
        <v>1213.3799999999999</v>
      </c>
    </row>
    <row r="215" spans="1:14" ht="14.4" customHeight="1" x14ac:dyDescent="0.3">
      <c r="A215" s="747" t="s">
        <v>575</v>
      </c>
      <c r="B215" s="748" t="s">
        <v>576</v>
      </c>
      <c r="C215" s="749" t="s">
        <v>598</v>
      </c>
      <c r="D215" s="750" t="s">
        <v>599</v>
      </c>
      <c r="E215" s="751">
        <v>50113001</v>
      </c>
      <c r="F215" s="750" t="s">
        <v>604</v>
      </c>
      <c r="G215" s="749" t="s">
        <v>605</v>
      </c>
      <c r="H215" s="749">
        <v>100392</v>
      </c>
      <c r="I215" s="749">
        <v>392</v>
      </c>
      <c r="J215" s="749" t="s">
        <v>979</v>
      </c>
      <c r="K215" s="749" t="s">
        <v>854</v>
      </c>
      <c r="L215" s="752">
        <v>57.590000000000025</v>
      </c>
      <c r="M215" s="752">
        <v>1</v>
      </c>
      <c r="N215" s="753">
        <v>57.590000000000025</v>
      </c>
    </row>
    <row r="216" spans="1:14" ht="14.4" customHeight="1" x14ac:dyDescent="0.3">
      <c r="A216" s="747" t="s">
        <v>575</v>
      </c>
      <c r="B216" s="748" t="s">
        <v>576</v>
      </c>
      <c r="C216" s="749" t="s">
        <v>598</v>
      </c>
      <c r="D216" s="750" t="s">
        <v>599</v>
      </c>
      <c r="E216" s="751">
        <v>50113001</v>
      </c>
      <c r="F216" s="750" t="s">
        <v>604</v>
      </c>
      <c r="G216" s="749" t="s">
        <v>605</v>
      </c>
      <c r="H216" s="749">
        <v>192351</v>
      </c>
      <c r="I216" s="749">
        <v>92351</v>
      </c>
      <c r="J216" s="749" t="s">
        <v>980</v>
      </c>
      <c r="K216" s="749" t="s">
        <v>981</v>
      </c>
      <c r="L216" s="752">
        <v>86.219999999999985</v>
      </c>
      <c r="M216" s="752">
        <v>3</v>
      </c>
      <c r="N216" s="753">
        <v>258.65999999999997</v>
      </c>
    </row>
    <row r="217" spans="1:14" ht="14.4" customHeight="1" x14ac:dyDescent="0.3">
      <c r="A217" s="747" t="s">
        <v>575</v>
      </c>
      <c r="B217" s="748" t="s">
        <v>576</v>
      </c>
      <c r="C217" s="749" t="s">
        <v>598</v>
      </c>
      <c r="D217" s="750" t="s">
        <v>599</v>
      </c>
      <c r="E217" s="751">
        <v>50113001</v>
      </c>
      <c r="F217" s="750" t="s">
        <v>604</v>
      </c>
      <c r="G217" s="749" t="s">
        <v>605</v>
      </c>
      <c r="H217" s="749">
        <v>102679</v>
      </c>
      <c r="I217" s="749">
        <v>2679</v>
      </c>
      <c r="J217" s="749" t="s">
        <v>982</v>
      </c>
      <c r="K217" s="749" t="s">
        <v>983</v>
      </c>
      <c r="L217" s="752">
        <v>164.48</v>
      </c>
      <c r="M217" s="752">
        <v>1</v>
      </c>
      <c r="N217" s="753">
        <v>164.48</v>
      </c>
    </row>
    <row r="218" spans="1:14" ht="14.4" customHeight="1" x14ac:dyDescent="0.3">
      <c r="A218" s="747" t="s">
        <v>575</v>
      </c>
      <c r="B218" s="748" t="s">
        <v>576</v>
      </c>
      <c r="C218" s="749" t="s">
        <v>598</v>
      </c>
      <c r="D218" s="750" t="s">
        <v>599</v>
      </c>
      <c r="E218" s="751">
        <v>50113001</v>
      </c>
      <c r="F218" s="750" t="s">
        <v>604</v>
      </c>
      <c r="G218" s="749" t="s">
        <v>605</v>
      </c>
      <c r="H218" s="749">
        <v>176496</v>
      </c>
      <c r="I218" s="749">
        <v>76496</v>
      </c>
      <c r="J218" s="749" t="s">
        <v>984</v>
      </c>
      <c r="K218" s="749" t="s">
        <v>985</v>
      </c>
      <c r="L218" s="752">
        <v>125.43</v>
      </c>
      <c r="M218" s="752">
        <v>4</v>
      </c>
      <c r="N218" s="753">
        <v>501.72</v>
      </c>
    </row>
    <row r="219" spans="1:14" ht="14.4" customHeight="1" x14ac:dyDescent="0.3">
      <c r="A219" s="747" t="s">
        <v>575</v>
      </c>
      <c r="B219" s="748" t="s">
        <v>576</v>
      </c>
      <c r="C219" s="749" t="s">
        <v>598</v>
      </c>
      <c r="D219" s="750" t="s">
        <v>599</v>
      </c>
      <c r="E219" s="751">
        <v>50113001</v>
      </c>
      <c r="F219" s="750" t="s">
        <v>604</v>
      </c>
      <c r="G219" s="749" t="s">
        <v>608</v>
      </c>
      <c r="H219" s="749">
        <v>183974</v>
      </c>
      <c r="I219" s="749">
        <v>83974</v>
      </c>
      <c r="J219" s="749" t="s">
        <v>646</v>
      </c>
      <c r="K219" s="749" t="s">
        <v>647</v>
      </c>
      <c r="L219" s="752">
        <v>88.45</v>
      </c>
      <c r="M219" s="752">
        <v>3</v>
      </c>
      <c r="N219" s="753">
        <v>265.35000000000002</v>
      </c>
    </row>
    <row r="220" spans="1:14" ht="14.4" customHeight="1" x14ac:dyDescent="0.3">
      <c r="A220" s="747" t="s">
        <v>575</v>
      </c>
      <c r="B220" s="748" t="s">
        <v>576</v>
      </c>
      <c r="C220" s="749" t="s">
        <v>598</v>
      </c>
      <c r="D220" s="750" t="s">
        <v>599</v>
      </c>
      <c r="E220" s="751">
        <v>50113001</v>
      </c>
      <c r="F220" s="750" t="s">
        <v>604</v>
      </c>
      <c r="G220" s="749" t="s">
        <v>605</v>
      </c>
      <c r="H220" s="749">
        <v>231701</v>
      </c>
      <c r="I220" s="749">
        <v>231701</v>
      </c>
      <c r="J220" s="749" t="s">
        <v>648</v>
      </c>
      <c r="K220" s="749" t="s">
        <v>649</v>
      </c>
      <c r="L220" s="752">
        <v>93.860000000000014</v>
      </c>
      <c r="M220" s="752">
        <v>1</v>
      </c>
      <c r="N220" s="753">
        <v>93.860000000000014</v>
      </c>
    </row>
    <row r="221" spans="1:14" ht="14.4" customHeight="1" x14ac:dyDescent="0.3">
      <c r="A221" s="747" t="s">
        <v>575</v>
      </c>
      <c r="B221" s="748" t="s">
        <v>576</v>
      </c>
      <c r="C221" s="749" t="s">
        <v>598</v>
      </c>
      <c r="D221" s="750" t="s">
        <v>599</v>
      </c>
      <c r="E221" s="751">
        <v>50113001</v>
      </c>
      <c r="F221" s="750" t="s">
        <v>604</v>
      </c>
      <c r="G221" s="749" t="s">
        <v>605</v>
      </c>
      <c r="H221" s="749">
        <v>993603</v>
      </c>
      <c r="I221" s="749">
        <v>0</v>
      </c>
      <c r="J221" s="749" t="s">
        <v>652</v>
      </c>
      <c r="K221" s="749" t="s">
        <v>577</v>
      </c>
      <c r="L221" s="752">
        <v>178.41</v>
      </c>
      <c r="M221" s="752">
        <v>2</v>
      </c>
      <c r="N221" s="753">
        <v>356.82</v>
      </c>
    </row>
    <row r="222" spans="1:14" ht="14.4" customHeight="1" x14ac:dyDescent="0.3">
      <c r="A222" s="747" t="s">
        <v>575</v>
      </c>
      <c r="B222" s="748" t="s">
        <v>576</v>
      </c>
      <c r="C222" s="749" t="s">
        <v>598</v>
      </c>
      <c r="D222" s="750" t="s">
        <v>599</v>
      </c>
      <c r="E222" s="751">
        <v>50113001</v>
      </c>
      <c r="F222" s="750" t="s">
        <v>604</v>
      </c>
      <c r="G222" s="749" t="s">
        <v>605</v>
      </c>
      <c r="H222" s="749">
        <v>203954</v>
      </c>
      <c r="I222" s="749">
        <v>203954</v>
      </c>
      <c r="J222" s="749" t="s">
        <v>986</v>
      </c>
      <c r="K222" s="749" t="s">
        <v>987</v>
      </c>
      <c r="L222" s="752">
        <v>92.4</v>
      </c>
      <c r="M222" s="752">
        <v>2</v>
      </c>
      <c r="N222" s="753">
        <v>184.8</v>
      </c>
    </row>
    <row r="223" spans="1:14" ht="14.4" customHeight="1" x14ac:dyDescent="0.3">
      <c r="A223" s="747" t="s">
        <v>575</v>
      </c>
      <c r="B223" s="748" t="s">
        <v>576</v>
      </c>
      <c r="C223" s="749" t="s">
        <v>598</v>
      </c>
      <c r="D223" s="750" t="s">
        <v>599</v>
      </c>
      <c r="E223" s="751">
        <v>50113001</v>
      </c>
      <c r="F223" s="750" t="s">
        <v>604</v>
      </c>
      <c r="G223" s="749" t="s">
        <v>608</v>
      </c>
      <c r="H223" s="749">
        <v>158692</v>
      </c>
      <c r="I223" s="749">
        <v>158692</v>
      </c>
      <c r="J223" s="749" t="s">
        <v>655</v>
      </c>
      <c r="K223" s="749" t="s">
        <v>988</v>
      </c>
      <c r="L223" s="752">
        <v>26.149999999999991</v>
      </c>
      <c r="M223" s="752">
        <v>1</v>
      </c>
      <c r="N223" s="753">
        <v>26.149999999999991</v>
      </c>
    </row>
    <row r="224" spans="1:14" ht="14.4" customHeight="1" x14ac:dyDescent="0.3">
      <c r="A224" s="747" t="s">
        <v>575</v>
      </c>
      <c r="B224" s="748" t="s">
        <v>576</v>
      </c>
      <c r="C224" s="749" t="s">
        <v>598</v>
      </c>
      <c r="D224" s="750" t="s">
        <v>599</v>
      </c>
      <c r="E224" s="751">
        <v>50113001</v>
      </c>
      <c r="F224" s="750" t="s">
        <v>604</v>
      </c>
      <c r="G224" s="749" t="s">
        <v>605</v>
      </c>
      <c r="H224" s="749">
        <v>100409</v>
      </c>
      <c r="I224" s="749">
        <v>409</v>
      </c>
      <c r="J224" s="749" t="s">
        <v>989</v>
      </c>
      <c r="K224" s="749" t="s">
        <v>990</v>
      </c>
      <c r="L224" s="752">
        <v>79.750000000000014</v>
      </c>
      <c r="M224" s="752">
        <v>195</v>
      </c>
      <c r="N224" s="753">
        <v>15551.250000000002</v>
      </c>
    </row>
    <row r="225" spans="1:14" ht="14.4" customHeight="1" x14ac:dyDescent="0.3">
      <c r="A225" s="747" t="s">
        <v>575</v>
      </c>
      <c r="B225" s="748" t="s">
        <v>576</v>
      </c>
      <c r="C225" s="749" t="s">
        <v>598</v>
      </c>
      <c r="D225" s="750" t="s">
        <v>599</v>
      </c>
      <c r="E225" s="751">
        <v>50113001</v>
      </c>
      <c r="F225" s="750" t="s">
        <v>604</v>
      </c>
      <c r="G225" s="749" t="s">
        <v>605</v>
      </c>
      <c r="H225" s="749">
        <v>102132</v>
      </c>
      <c r="I225" s="749">
        <v>2132</v>
      </c>
      <c r="J225" s="749" t="s">
        <v>991</v>
      </c>
      <c r="K225" s="749" t="s">
        <v>992</v>
      </c>
      <c r="L225" s="752">
        <v>153.45000000000005</v>
      </c>
      <c r="M225" s="752">
        <v>2</v>
      </c>
      <c r="N225" s="753">
        <v>306.90000000000009</v>
      </c>
    </row>
    <row r="226" spans="1:14" ht="14.4" customHeight="1" x14ac:dyDescent="0.3">
      <c r="A226" s="747" t="s">
        <v>575</v>
      </c>
      <c r="B226" s="748" t="s">
        <v>576</v>
      </c>
      <c r="C226" s="749" t="s">
        <v>598</v>
      </c>
      <c r="D226" s="750" t="s">
        <v>599</v>
      </c>
      <c r="E226" s="751">
        <v>50113001</v>
      </c>
      <c r="F226" s="750" t="s">
        <v>604</v>
      </c>
      <c r="G226" s="749" t="s">
        <v>608</v>
      </c>
      <c r="H226" s="749">
        <v>849990</v>
      </c>
      <c r="I226" s="749">
        <v>102596</v>
      </c>
      <c r="J226" s="749" t="s">
        <v>993</v>
      </c>
      <c r="K226" s="749" t="s">
        <v>994</v>
      </c>
      <c r="L226" s="752">
        <v>24.270000000000007</v>
      </c>
      <c r="M226" s="752">
        <v>1</v>
      </c>
      <c r="N226" s="753">
        <v>24.270000000000007</v>
      </c>
    </row>
    <row r="227" spans="1:14" ht="14.4" customHeight="1" x14ac:dyDescent="0.3">
      <c r="A227" s="747" t="s">
        <v>575</v>
      </c>
      <c r="B227" s="748" t="s">
        <v>576</v>
      </c>
      <c r="C227" s="749" t="s">
        <v>598</v>
      </c>
      <c r="D227" s="750" t="s">
        <v>599</v>
      </c>
      <c r="E227" s="751">
        <v>50113001</v>
      </c>
      <c r="F227" s="750" t="s">
        <v>604</v>
      </c>
      <c r="G227" s="749" t="s">
        <v>605</v>
      </c>
      <c r="H227" s="749">
        <v>843217</v>
      </c>
      <c r="I227" s="749">
        <v>0</v>
      </c>
      <c r="J227" s="749" t="s">
        <v>995</v>
      </c>
      <c r="K227" s="749" t="s">
        <v>996</v>
      </c>
      <c r="L227" s="752">
        <v>194.11166666666668</v>
      </c>
      <c r="M227" s="752">
        <v>24</v>
      </c>
      <c r="N227" s="753">
        <v>4658.68</v>
      </c>
    </row>
    <row r="228" spans="1:14" ht="14.4" customHeight="1" x14ac:dyDescent="0.3">
      <c r="A228" s="747" t="s">
        <v>575</v>
      </c>
      <c r="B228" s="748" t="s">
        <v>576</v>
      </c>
      <c r="C228" s="749" t="s">
        <v>598</v>
      </c>
      <c r="D228" s="750" t="s">
        <v>599</v>
      </c>
      <c r="E228" s="751">
        <v>50113001</v>
      </c>
      <c r="F228" s="750" t="s">
        <v>604</v>
      </c>
      <c r="G228" s="749" t="s">
        <v>605</v>
      </c>
      <c r="H228" s="749">
        <v>150660</v>
      </c>
      <c r="I228" s="749">
        <v>150660</v>
      </c>
      <c r="J228" s="749" t="s">
        <v>997</v>
      </c>
      <c r="K228" s="749" t="s">
        <v>998</v>
      </c>
      <c r="L228" s="752">
        <v>804.9</v>
      </c>
      <c r="M228" s="752">
        <v>20</v>
      </c>
      <c r="N228" s="753">
        <v>16098</v>
      </c>
    </row>
    <row r="229" spans="1:14" ht="14.4" customHeight="1" x14ac:dyDescent="0.3">
      <c r="A229" s="747" t="s">
        <v>575</v>
      </c>
      <c r="B229" s="748" t="s">
        <v>576</v>
      </c>
      <c r="C229" s="749" t="s">
        <v>598</v>
      </c>
      <c r="D229" s="750" t="s">
        <v>599</v>
      </c>
      <c r="E229" s="751">
        <v>50113001</v>
      </c>
      <c r="F229" s="750" t="s">
        <v>604</v>
      </c>
      <c r="G229" s="749" t="s">
        <v>605</v>
      </c>
      <c r="H229" s="749">
        <v>145981</v>
      </c>
      <c r="I229" s="749">
        <v>45981</v>
      </c>
      <c r="J229" s="749" t="s">
        <v>999</v>
      </c>
      <c r="K229" s="749" t="s">
        <v>1000</v>
      </c>
      <c r="L229" s="752">
        <v>1704.56</v>
      </c>
      <c r="M229" s="752">
        <v>8</v>
      </c>
      <c r="N229" s="753">
        <v>13636.48</v>
      </c>
    </row>
    <row r="230" spans="1:14" ht="14.4" customHeight="1" x14ac:dyDescent="0.3">
      <c r="A230" s="747" t="s">
        <v>575</v>
      </c>
      <c r="B230" s="748" t="s">
        <v>576</v>
      </c>
      <c r="C230" s="749" t="s">
        <v>598</v>
      </c>
      <c r="D230" s="750" t="s">
        <v>599</v>
      </c>
      <c r="E230" s="751">
        <v>50113001</v>
      </c>
      <c r="F230" s="750" t="s">
        <v>604</v>
      </c>
      <c r="G230" s="749" t="s">
        <v>605</v>
      </c>
      <c r="H230" s="749">
        <v>230409</v>
      </c>
      <c r="I230" s="749">
        <v>230409</v>
      </c>
      <c r="J230" s="749" t="s">
        <v>1001</v>
      </c>
      <c r="K230" s="749" t="s">
        <v>1002</v>
      </c>
      <c r="L230" s="752">
        <v>19.820000000000004</v>
      </c>
      <c r="M230" s="752">
        <v>1</v>
      </c>
      <c r="N230" s="753">
        <v>19.820000000000004</v>
      </c>
    </row>
    <row r="231" spans="1:14" ht="14.4" customHeight="1" x14ac:dyDescent="0.3">
      <c r="A231" s="747" t="s">
        <v>575</v>
      </c>
      <c r="B231" s="748" t="s">
        <v>576</v>
      </c>
      <c r="C231" s="749" t="s">
        <v>598</v>
      </c>
      <c r="D231" s="750" t="s">
        <v>599</v>
      </c>
      <c r="E231" s="751">
        <v>50113001</v>
      </c>
      <c r="F231" s="750" t="s">
        <v>604</v>
      </c>
      <c r="G231" s="749" t="s">
        <v>605</v>
      </c>
      <c r="H231" s="749">
        <v>230415</v>
      </c>
      <c r="I231" s="749">
        <v>230415</v>
      </c>
      <c r="J231" s="749" t="s">
        <v>1003</v>
      </c>
      <c r="K231" s="749" t="s">
        <v>1004</v>
      </c>
      <c r="L231" s="752">
        <v>27.089999999999996</v>
      </c>
      <c r="M231" s="752">
        <v>2</v>
      </c>
      <c r="N231" s="753">
        <v>54.179999999999993</v>
      </c>
    </row>
    <row r="232" spans="1:14" ht="14.4" customHeight="1" x14ac:dyDescent="0.3">
      <c r="A232" s="747" t="s">
        <v>575</v>
      </c>
      <c r="B232" s="748" t="s">
        <v>576</v>
      </c>
      <c r="C232" s="749" t="s">
        <v>598</v>
      </c>
      <c r="D232" s="750" t="s">
        <v>599</v>
      </c>
      <c r="E232" s="751">
        <v>50113001</v>
      </c>
      <c r="F232" s="750" t="s">
        <v>604</v>
      </c>
      <c r="G232" s="749" t="s">
        <v>608</v>
      </c>
      <c r="H232" s="749">
        <v>214525</v>
      </c>
      <c r="I232" s="749">
        <v>214525</v>
      </c>
      <c r="J232" s="749" t="s">
        <v>673</v>
      </c>
      <c r="K232" s="749" t="s">
        <v>1005</v>
      </c>
      <c r="L232" s="752">
        <v>26.489999999999995</v>
      </c>
      <c r="M232" s="752">
        <v>4</v>
      </c>
      <c r="N232" s="753">
        <v>105.95999999999998</v>
      </c>
    </row>
    <row r="233" spans="1:14" ht="14.4" customHeight="1" x14ac:dyDescent="0.3">
      <c r="A233" s="747" t="s">
        <v>575</v>
      </c>
      <c r="B233" s="748" t="s">
        <v>576</v>
      </c>
      <c r="C233" s="749" t="s">
        <v>598</v>
      </c>
      <c r="D233" s="750" t="s">
        <v>599</v>
      </c>
      <c r="E233" s="751">
        <v>50113001</v>
      </c>
      <c r="F233" s="750" t="s">
        <v>604</v>
      </c>
      <c r="G233" s="749" t="s">
        <v>608</v>
      </c>
      <c r="H233" s="749">
        <v>214427</v>
      </c>
      <c r="I233" s="749">
        <v>214427</v>
      </c>
      <c r="J233" s="749" t="s">
        <v>675</v>
      </c>
      <c r="K233" s="749" t="s">
        <v>676</v>
      </c>
      <c r="L233" s="752">
        <v>16.581923076923076</v>
      </c>
      <c r="M233" s="752">
        <v>260</v>
      </c>
      <c r="N233" s="753">
        <v>4311.2999999999993</v>
      </c>
    </row>
    <row r="234" spans="1:14" ht="14.4" customHeight="1" x14ac:dyDescent="0.3">
      <c r="A234" s="747" t="s">
        <v>575</v>
      </c>
      <c r="B234" s="748" t="s">
        <v>576</v>
      </c>
      <c r="C234" s="749" t="s">
        <v>598</v>
      </c>
      <c r="D234" s="750" t="s">
        <v>599</v>
      </c>
      <c r="E234" s="751">
        <v>50113001</v>
      </c>
      <c r="F234" s="750" t="s">
        <v>604</v>
      </c>
      <c r="G234" s="749" t="s">
        <v>608</v>
      </c>
      <c r="H234" s="749">
        <v>848765</v>
      </c>
      <c r="I234" s="749">
        <v>107938</v>
      </c>
      <c r="J234" s="749" t="s">
        <v>677</v>
      </c>
      <c r="K234" s="749" t="s">
        <v>680</v>
      </c>
      <c r="L234" s="752">
        <v>128.44408163265308</v>
      </c>
      <c r="M234" s="752">
        <v>49</v>
      </c>
      <c r="N234" s="753">
        <v>6293.7600000000011</v>
      </c>
    </row>
    <row r="235" spans="1:14" ht="14.4" customHeight="1" x14ac:dyDescent="0.3">
      <c r="A235" s="747" t="s">
        <v>575</v>
      </c>
      <c r="B235" s="748" t="s">
        <v>576</v>
      </c>
      <c r="C235" s="749" t="s">
        <v>598</v>
      </c>
      <c r="D235" s="750" t="s">
        <v>599</v>
      </c>
      <c r="E235" s="751">
        <v>50113001</v>
      </c>
      <c r="F235" s="750" t="s">
        <v>604</v>
      </c>
      <c r="G235" s="749" t="s">
        <v>608</v>
      </c>
      <c r="H235" s="749">
        <v>113767</v>
      </c>
      <c r="I235" s="749">
        <v>13767</v>
      </c>
      <c r="J235" s="749" t="s">
        <v>677</v>
      </c>
      <c r="K235" s="749" t="s">
        <v>678</v>
      </c>
      <c r="L235" s="752">
        <v>44.66</v>
      </c>
      <c r="M235" s="752">
        <v>1</v>
      </c>
      <c r="N235" s="753">
        <v>44.66</v>
      </c>
    </row>
    <row r="236" spans="1:14" ht="14.4" customHeight="1" x14ac:dyDescent="0.3">
      <c r="A236" s="747" t="s">
        <v>575</v>
      </c>
      <c r="B236" s="748" t="s">
        <v>576</v>
      </c>
      <c r="C236" s="749" t="s">
        <v>598</v>
      </c>
      <c r="D236" s="750" t="s">
        <v>599</v>
      </c>
      <c r="E236" s="751">
        <v>50113001</v>
      </c>
      <c r="F236" s="750" t="s">
        <v>604</v>
      </c>
      <c r="G236" s="749" t="s">
        <v>608</v>
      </c>
      <c r="H236" s="749">
        <v>113768</v>
      </c>
      <c r="I236" s="749">
        <v>13768</v>
      </c>
      <c r="J236" s="749" t="s">
        <v>677</v>
      </c>
      <c r="K236" s="749" t="s">
        <v>679</v>
      </c>
      <c r="L236" s="752">
        <v>89.31</v>
      </c>
      <c r="M236" s="752">
        <v>1</v>
      </c>
      <c r="N236" s="753">
        <v>89.31</v>
      </c>
    </row>
    <row r="237" spans="1:14" ht="14.4" customHeight="1" x14ac:dyDescent="0.3">
      <c r="A237" s="747" t="s">
        <v>575</v>
      </c>
      <c r="B237" s="748" t="s">
        <v>576</v>
      </c>
      <c r="C237" s="749" t="s">
        <v>598</v>
      </c>
      <c r="D237" s="750" t="s">
        <v>599</v>
      </c>
      <c r="E237" s="751">
        <v>50113001</v>
      </c>
      <c r="F237" s="750" t="s">
        <v>604</v>
      </c>
      <c r="G237" s="749" t="s">
        <v>605</v>
      </c>
      <c r="H237" s="749">
        <v>193105</v>
      </c>
      <c r="I237" s="749">
        <v>93105</v>
      </c>
      <c r="J237" s="749" t="s">
        <v>1006</v>
      </c>
      <c r="K237" s="749" t="s">
        <v>1007</v>
      </c>
      <c r="L237" s="752">
        <v>208.57000000000002</v>
      </c>
      <c r="M237" s="752">
        <v>2</v>
      </c>
      <c r="N237" s="753">
        <v>417.14000000000004</v>
      </c>
    </row>
    <row r="238" spans="1:14" ht="14.4" customHeight="1" x14ac:dyDescent="0.3">
      <c r="A238" s="747" t="s">
        <v>575</v>
      </c>
      <c r="B238" s="748" t="s">
        <v>576</v>
      </c>
      <c r="C238" s="749" t="s">
        <v>598</v>
      </c>
      <c r="D238" s="750" t="s">
        <v>599</v>
      </c>
      <c r="E238" s="751">
        <v>50113001</v>
      </c>
      <c r="F238" s="750" t="s">
        <v>604</v>
      </c>
      <c r="G238" s="749" t="s">
        <v>608</v>
      </c>
      <c r="H238" s="749">
        <v>192034</v>
      </c>
      <c r="I238" s="749">
        <v>92034</v>
      </c>
      <c r="J238" s="749" t="s">
        <v>1008</v>
      </c>
      <c r="K238" s="749" t="s">
        <v>1009</v>
      </c>
      <c r="L238" s="752">
        <v>125.39</v>
      </c>
      <c r="M238" s="752">
        <v>1</v>
      </c>
      <c r="N238" s="753">
        <v>125.39</v>
      </c>
    </row>
    <row r="239" spans="1:14" ht="14.4" customHeight="1" x14ac:dyDescent="0.3">
      <c r="A239" s="747" t="s">
        <v>575</v>
      </c>
      <c r="B239" s="748" t="s">
        <v>576</v>
      </c>
      <c r="C239" s="749" t="s">
        <v>598</v>
      </c>
      <c r="D239" s="750" t="s">
        <v>599</v>
      </c>
      <c r="E239" s="751">
        <v>50113001</v>
      </c>
      <c r="F239" s="750" t="s">
        <v>604</v>
      </c>
      <c r="G239" s="749" t="s">
        <v>608</v>
      </c>
      <c r="H239" s="749">
        <v>192587</v>
      </c>
      <c r="I239" s="749">
        <v>92587</v>
      </c>
      <c r="J239" s="749" t="s">
        <v>1010</v>
      </c>
      <c r="K239" s="749" t="s">
        <v>1011</v>
      </c>
      <c r="L239" s="752">
        <v>58.25</v>
      </c>
      <c r="M239" s="752">
        <v>1</v>
      </c>
      <c r="N239" s="753">
        <v>58.25</v>
      </c>
    </row>
    <row r="240" spans="1:14" ht="14.4" customHeight="1" x14ac:dyDescent="0.3">
      <c r="A240" s="747" t="s">
        <v>575</v>
      </c>
      <c r="B240" s="748" t="s">
        <v>576</v>
      </c>
      <c r="C240" s="749" t="s">
        <v>598</v>
      </c>
      <c r="D240" s="750" t="s">
        <v>599</v>
      </c>
      <c r="E240" s="751">
        <v>50113001</v>
      </c>
      <c r="F240" s="750" t="s">
        <v>604</v>
      </c>
      <c r="G240" s="749" t="s">
        <v>605</v>
      </c>
      <c r="H240" s="749">
        <v>198791</v>
      </c>
      <c r="I240" s="749">
        <v>98791</v>
      </c>
      <c r="J240" s="749" t="s">
        <v>1012</v>
      </c>
      <c r="K240" s="749" t="s">
        <v>1013</v>
      </c>
      <c r="L240" s="752">
        <v>98.260000000000034</v>
      </c>
      <c r="M240" s="752">
        <v>3</v>
      </c>
      <c r="N240" s="753">
        <v>294.78000000000009</v>
      </c>
    </row>
    <row r="241" spans="1:14" ht="14.4" customHeight="1" x14ac:dyDescent="0.3">
      <c r="A241" s="747" t="s">
        <v>575</v>
      </c>
      <c r="B241" s="748" t="s">
        <v>576</v>
      </c>
      <c r="C241" s="749" t="s">
        <v>598</v>
      </c>
      <c r="D241" s="750" t="s">
        <v>599</v>
      </c>
      <c r="E241" s="751">
        <v>50113001</v>
      </c>
      <c r="F241" s="750" t="s">
        <v>604</v>
      </c>
      <c r="G241" s="749" t="s">
        <v>605</v>
      </c>
      <c r="H241" s="749">
        <v>184090</v>
      </c>
      <c r="I241" s="749">
        <v>84090</v>
      </c>
      <c r="J241" s="749" t="s">
        <v>1014</v>
      </c>
      <c r="K241" s="749" t="s">
        <v>1015</v>
      </c>
      <c r="L241" s="752">
        <v>60.14</v>
      </c>
      <c r="M241" s="752">
        <v>2</v>
      </c>
      <c r="N241" s="753">
        <v>120.28</v>
      </c>
    </row>
    <row r="242" spans="1:14" ht="14.4" customHeight="1" x14ac:dyDescent="0.3">
      <c r="A242" s="747" t="s">
        <v>575</v>
      </c>
      <c r="B242" s="748" t="s">
        <v>576</v>
      </c>
      <c r="C242" s="749" t="s">
        <v>598</v>
      </c>
      <c r="D242" s="750" t="s">
        <v>599</v>
      </c>
      <c r="E242" s="751">
        <v>50113001</v>
      </c>
      <c r="F242" s="750" t="s">
        <v>604</v>
      </c>
      <c r="G242" s="749" t="s">
        <v>605</v>
      </c>
      <c r="H242" s="749">
        <v>989970</v>
      </c>
      <c r="I242" s="749">
        <v>168651</v>
      </c>
      <c r="J242" s="749" t="s">
        <v>1016</v>
      </c>
      <c r="K242" s="749" t="s">
        <v>1017</v>
      </c>
      <c r="L242" s="752">
        <v>13831.08</v>
      </c>
      <c r="M242" s="752">
        <v>7</v>
      </c>
      <c r="N242" s="753">
        <v>96817.56</v>
      </c>
    </row>
    <row r="243" spans="1:14" ht="14.4" customHeight="1" x14ac:dyDescent="0.3">
      <c r="A243" s="747" t="s">
        <v>575</v>
      </c>
      <c r="B243" s="748" t="s">
        <v>576</v>
      </c>
      <c r="C243" s="749" t="s">
        <v>598</v>
      </c>
      <c r="D243" s="750" t="s">
        <v>599</v>
      </c>
      <c r="E243" s="751">
        <v>50113001</v>
      </c>
      <c r="F243" s="750" t="s">
        <v>604</v>
      </c>
      <c r="G243" s="749" t="s">
        <v>605</v>
      </c>
      <c r="H243" s="749">
        <v>117011</v>
      </c>
      <c r="I243" s="749">
        <v>17011</v>
      </c>
      <c r="J243" s="749" t="s">
        <v>1018</v>
      </c>
      <c r="K243" s="749" t="s">
        <v>1019</v>
      </c>
      <c r="L243" s="752">
        <v>145.5</v>
      </c>
      <c r="M243" s="752">
        <v>7</v>
      </c>
      <c r="N243" s="753">
        <v>1018.5</v>
      </c>
    </row>
    <row r="244" spans="1:14" ht="14.4" customHeight="1" x14ac:dyDescent="0.3">
      <c r="A244" s="747" t="s">
        <v>575</v>
      </c>
      <c r="B244" s="748" t="s">
        <v>576</v>
      </c>
      <c r="C244" s="749" t="s">
        <v>598</v>
      </c>
      <c r="D244" s="750" t="s">
        <v>599</v>
      </c>
      <c r="E244" s="751">
        <v>50113001</v>
      </c>
      <c r="F244" s="750" t="s">
        <v>604</v>
      </c>
      <c r="G244" s="749" t="s">
        <v>605</v>
      </c>
      <c r="H244" s="749">
        <v>844831</v>
      </c>
      <c r="I244" s="749">
        <v>0</v>
      </c>
      <c r="J244" s="749" t="s">
        <v>1020</v>
      </c>
      <c r="K244" s="749" t="s">
        <v>1021</v>
      </c>
      <c r="L244" s="752">
        <v>1377.51</v>
      </c>
      <c r="M244" s="752">
        <v>2</v>
      </c>
      <c r="N244" s="753">
        <v>2755.02</v>
      </c>
    </row>
    <row r="245" spans="1:14" ht="14.4" customHeight="1" x14ac:dyDescent="0.3">
      <c r="A245" s="747" t="s">
        <v>575</v>
      </c>
      <c r="B245" s="748" t="s">
        <v>576</v>
      </c>
      <c r="C245" s="749" t="s">
        <v>598</v>
      </c>
      <c r="D245" s="750" t="s">
        <v>599</v>
      </c>
      <c r="E245" s="751">
        <v>50113001</v>
      </c>
      <c r="F245" s="750" t="s">
        <v>604</v>
      </c>
      <c r="G245" s="749" t="s">
        <v>605</v>
      </c>
      <c r="H245" s="749">
        <v>108499</v>
      </c>
      <c r="I245" s="749">
        <v>8499</v>
      </c>
      <c r="J245" s="749" t="s">
        <v>687</v>
      </c>
      <c r="K245" s="749" t="s">
        <v>688</v>
      </c>
      <c r="L245" s="752">
        <v>111.52</v>
      </c>
      <c r="M245" s="752">
        <v>64</v>
      </c>
      <c r="N245" s="753">
        <v>7137.28</v>
      </c>
    </row>
    <row r="246" spans="1:14" ht="14.4" customHeight="1" x14ac:dyDescent="0.3">
      <c r="A246" s="747" t="s">
        <v>575</v>
      </c>
      <c r="B246" s="748" t="s">
        <v>576</v>
      </c>
      <c r="C246" s="749" t="s">
        <v>598</v>
      </c>
      <c r="D246" s="750" t="s">
        <v>599</v>
      </c>
      <c r="E246" s="751">
        <v>50113001</v>
      </c>
      <c r="F246" s="750" t="s">
        <v>604</v>
      </c>
      <c r="G246" s="749" t="s">
        <v>605</v>
      </c>
      <c r="H246" s="749">
        <v>501932</v>
      </c>
      <c r="I246" s="749">
        <v>0</v>
      </c>
      <c r="J246" s="749" t="s">
        <v>1022</v>
      </c>
      <c r="K246" s="749" t="s">
        <v>1023</v>
      </c>
      <c r="L246" s="752">
        <v>1085.9299999999998</v>
      </c>
      <c r="M246" s="752">
        <v>1</v>
      </c>
      <c r="N246" s="753">
        <v>1085.9299999999998</v>
      </c>
    </row>
    <row r="247" spans="1:14" ht="14.4" customHeight="1" x14ac:dyDescent="0.3">
      <c r="A247" s="747" t="s">
        <v>575</v>
      </c>
      <c r="B247" s="748" t="s">
        <v>576</v>
      </c>
      <c r="C247" s="749" t="s">
        <v>598</v>
      </c>
      <c r="D247" s="750" t="s">
        <v>599</v>
      </c>
      <c r="E247" s="751">
        <v>50113001</v>
      </c>
      <c r="F247" s="750" t="s">
        <v>604</v>
      </c>
      <c r="G247" s="749" t="s">
        <v>605</v>
      </c>
      <c r="H247" s="749">
        <v>104071</v>
      </c>
      <c r="I247" s="749">
        <v>4071</v>
      </c>
      <c r="J247" s="749" t="s">
        <v>689</v>
      </c>
      <c r="K247" s="749" t="s">
        <v>1024</v>
      </c>
      <c r="L247" s="752">
        <v>152.97</v>
      </c>
      <c r="M247" s="752">
        <v>5</v>
      </c>
      <c r="N247" s="753">
        <v>764.85</v>
      </c>
    </row>
    <row r="248" spans="1:14" ht="14.4" customHeight="1" x14ac:dyDescent="0.3">
      <c r="A248" s="747" t="s">
        <v>575</v>
      </c>
      <c r="B248" s="748" t="s">
        <v>576</v>
      </c>
      <c r="C248" s="749" t="s">
        <v>598</v>
      </c>
      <c r="D248" s="750" t="s">
        <v>599</v>
      </c>
      <c r="E248" s="751">
        <v>50113001</v>
      </c>
      <c r="F248" s="750" t="s">
        <v>604</v>
      </c>
      <c r="G248" s="749" t="s">
        <v>605</v>
      </c>
      <c r="H248" s="749">
        <v>846599</v>
      </c>
      <c r="I248" s="749">
        <v>107754</v>
      </c>
      <c r="J248" s="749" t="s">
        <v>1025</v>
      </c>
      <c r="K248" s="749" t="s">
        <v>577</v>
      </c>
      <c r="L248" s="752">
        <v>131.82799999999995</v>
      </c>
      <c r="M248" s="752">
        <v>25</v>
      </c>
      <c r="N248" s="753">
        <v>3295.6999999999989</v>
      </c>
    </row>
    <row r="249" spans="1:14" ht="14.4" customHeight="1" x14ac:dyDescent="0.3">
      <c r="A249" s="747" t="s">
        <v>575</v>
      </c>
      <c r="B249" s="748" t="s">
        <v>576</v>
      </c>
      <c r="C249" s="749" t="s">
        <v>598</v>
      </c>
      <c r="D249" s="750" t="s">
        <v>599</v>
      </c>
      <c r="E249" s="751">
        <v>50113001</v>
      </c>
      <c r="F249" s="750" t="s">
        <v>604</v>
      </c>
      <c r="G249" s="749" t="s">
        <v>605</v>
      </c>
      <c r="H249" s="749">
        <v>226523</v>
      </c>
      <c r="I249" s="749">
        <v>226523</v>
      </c>
      <c r="J249" s="749" t="s">
        <v>695</v>
      </c>
      <c r="K249" s="749" t="s">
        <v>696</v>
      </c>
      <c r="L249" s="752">
        <v>51.960000000000015</v>
      </c>
      <c r="M249" s="752">
        <v>3</v>
      </c>
      <c r="N249" s="753">
        <v>155.88000000000005</v>
      </c>
    </row>
    <row r="250" spans="1:14" ht="14.4" customHeight="1" x14ac:dyDescent="0.3">
      <c r="A250" s="747" t="s">
        <v>575</v>
      </c>
      <c r="B250" s="748" t="s">
        <v>576</v>
      </c>
      <c r="C250" s="749" t="s">
        <v>598</v>
      </c>
      <c r="D250" s="750" t="s">
        <v>599</v>
      </c>
      <c r="E250" s="751">
        <v>50113001</v>
      </c>
      <c r="F250" s="750" t="s">
        <v>604</v>
      </c>
      <c r="G250" s="749" t="s">
        <v>605</v>
      </c>
      <c r="H250" s="749">
        <v>905097</v>
      </c>
      <c r="I250" s="749">
        <v>158767</v>
      </c>
      <c r="J250" s="749" t="s">
        <v>1026</v>
      </c>
      <c r="K250" s="749" t="s">
        <v>1027</v>
      </c>
      <c r="L250" s="752">
        <v>167.42437249245353</v>
      </c>
      <c r="M250" s="752">
        <v>2</v>
      </c>
      <c r="N250" s="753">
        <v>334.84874498490706</v>
      </c>
    </row>
    <row r="251" spans="1:14" ht="14.4" customHeight="1" x14ac:dyDescent="0.3">
      <c r="A251" s="747" t="s">
        <v>575</v>
      </c>
      <c r="B251" s="748" t="s">
        <v>576</v>
      </c>
      <c r="C251" s="749" t="s">
        <v>598</v>
      </c>
      <c r="D251" s="750" t="s">
        <v>599</v>
      </c>
      <c r="E251" s="751">
        <v>50113001</v>
      </c>
      <c r="F251" s="750" t="s">
        <v>604</v>
      </c>
      <c r="G251" s="749" t="s">
        <v>605</v>
      </c>
      <c r="H251" s="749">
        <v>183272</v>
      </c>
      <c r="I251" s="749">
        <v>215478</v>
      </c>
      <c r="J251" s="749" t="s">
        <v>1028</v>
      </c>
      <c r="K251" s="749" t="s">
        <v>1029</v>
      </c>
      <c r="L251" s="752">
        <v>319.97000000000003</v>
      </c>
      <c r="M251" s="752">
        <v>1</v>
      </c>
      <c r="N251" s="753">
        <v>319.97000000000003</v>
      </c>
    </row>
    <row r="252" spans="1:14" ht="14.4" customHeight="1" x14ac:dyDescent="0.3">
      <c r="A252" s="747" t="s">
        <v>575</v>
      </c>
      <c r="B252" s="748" t="s">
        <v>576</v>
      </c>
      <c r="C252" s="749" t="s">
        <v>598</v>
      </c>
      <c r="D252" s="750" t="s">
        <v>599</v>
      </c>
      <c r="E252" s="751">
        <v>50113001</v>
      </c>
      <c r="F252" s="750" t="s">
        <v>604</v>
      </c>
      <c r="G252" s="749" t="s">
        <v>605</v>
      </c>
      <c r="H252" s="749">
        <v>215474</v>
      </c>
      <c r="I252" s="749">
        <v>215474</v>
      </c>
      <c r="J252" s="749" t="s">
        <v>1030</v>
      </c>
      <c r="K252" s="749" t="s">
        <v>1031</v>
      </c>
      <c r="L252" s="752">
        <v>532</v>
      </c>
      <c r="M252" s="752">
        <v>8</v>
      </c>
      <c r="N252" s="753">
        <v>4256</v>
      </c>
    </row>
    <row r="253" spans="1:14" ht="14.4" customHeight="1" x14ac:dyDescent="0.3">
      <c r="A253" s="747" t="s">
        <v>575</v>
      </c>
      <c r="B253" s="748" t="s">
        <v>576</v>
      </c>
      <c r="C253" s="749" t="s">
        <v>598</v>
      </c>
      <c r="D253" s="750" t="s">
        <v>599</v>
      </c>
      <c r="E253" s="751">
        <v>50113001</v>
      </c>
      <c r="F253" s="750" t="s">
        <v>604</v>
      </c>
      <c r="G253" s="749" t="s">
        <v>605</v>
      </c>
      <c r="H253" s="749">
        <v>207334</v>
      </c>
      <c r="I253" s="749">
        <v>207334</v>
      </c>
      <c r="J253" s="749" t="s">
        <v>1032</v>
      </c>
      <c r="K253" s="749" t="s">
        <v>1033</v>
      </c>
      <c r="L253" s="752">
        <v>20452.060000000001</v>
      </c>
      <c r="M253" s="752">
        <v>2</v>
      </c>
      <c r="N253" s="753">
        <v>40904.120000000003</v>
      </c>
    </row>
    <row r="254" spans="1:14" ht="14.4" customHeight="1" x14ac:dyDescent="0.3">
      <c r="A254" s="747" t="s">
        <v>575</v>
      </c>
      <c r="B254" s="748" t="s">
        <v>576</v>
      </c>
      <c r="C254" s="749" t="s">
        <v>598</v>
      </c>
      <c r="D254" s="750" t="s">
        <v>599</v>
      </c>
      <c r="E254" s="751">
        <v>50113001</v>
      </c>
      <c r="F254" s="750" t="s">
        <v>604</v>
      </c>
      <c r="G254" s="749" t="s">
        <v>605</v>
      </c>
      <c r="H254" s="749">
        <v>199680</v>
      </c>
      <c r="I254" s="749">
        <v>199680</v>
      </c>
      <c r="J254" s="749" t="s">
        <v>702</v>
      </c>
      <c r="K254" s="749" t="s">
        <v>703</v>
      </c>
      <c r="L254" s="752">
        <v>362.90000000000003</v>
      </c>
      <c r="M254" s="752">
        <v>3</v>
      </c>
      <c r="N254" s="753">
        <v>1088.7</v>
      </c>
    </row>
    <row r="255" spans="1:14" ht="14.4" customHeight="1" x14ac:dyDescent="0.3">
      <c r="A255" s="747" t="s">
        <v>575</v>
      </c>
      <c r="B255" s="748" t="s">
        <v>576</v>
      </c>
      <c r="C255" s="749" t="s">
        <v>598</v>
      </c>
      <c r="D255" s="750" t="s">
        <v>599</v>
      </c>
      <c r="E255" s="751">
        <v>50113001</v>
      </c>
      <c r="F255" s="750" t="s">
        <v>604</v>
      </c>
      <c r="G255" s="749" t="s">
        <v>605</v>
      </c>
      <c r="H255" s="749">
        <v>849971</v>
      </c>
      <c r="I255" s="749">
        <v>137494</v>
      </c>
      <c r="J255" s="749" t="s">
        <v>706</v>
      </c>
      <c r="K255" s="749" t="s">
        <v>577</v>
      </c>
      <c r="L255" s="752">
        <v>572.89857142857147</v>
      </c>
      <c r="M255" s="752">
        <v>7</v>
      </c>
      <c r="N255" s="753">
        <v>4010.2900000000004</v>
      </c>
    </row>
    <row r="256" spans="1:14" ht="14.4" customHeight="1" x14ac:dyDescent="0.3">
      <c r="A256" s="747" t="s">
        <v>575</v>
      </c>
      <c r="B256" s="748" t="s">
        <v>576</v>
      </c>
      <c r="C256" s="749" t="s">
        <v>598</v>
      </c>
      <c r="D256" s="750" t="s">
        <v>599</v>
      </c>
      <c r="E256" s="751">
        <v>50113001</v>
      </c>
      <c r="F256" s="750" t="s">
        <v>604</v>
      </c>
      <c r="G256" s="749" t="s">
        <v>605</v>
      </c>
      <c r="H256" s="749">
        <v>159465</v>
      </c>
      <c r="I256" s="749">
        <v>159465</v>
      </c>
      <c r="J256" s="749" t="s">
        <v>1034</v>
      </c>
      <c r="K256" s="749" t="s">
        <v>1035</v>
      </c>
      <c r="L256" s="752">
        <v>3393.5700000000011</v>
      </c>
      <c r="M256" s="752">
        <v>1</v>
      </c>
      <c r="N256" s="753">
        <v>3393.5700000000011</v>
      </c>
    </row>
    <row r="257" spans="1:14" ht="14.4" customHeight="1" x14ac:dyDescent="0.3">
      <c r="A257" s="747" t="s">
        <v>575</v>
      </c>
      <c r="B257" s="748" t="s">
        <v>576</v>
      </c>
      <c r="C257" s="749" t="s">
        <v>598</v>
      </c>
      <c r="D257" s="750" t="s">
        <v>599</v>
      </c>
      <c r="E257" s="751">
        <v>50113001</v>
      </c>
      <c r="F257" s="750" t="s">
        <v>604</v>
      </c>
      <c r="G257" s="749" t="s">
        <v>605</v>
      </c>
      <c r="H257" s="749">
        <v>225510</v>
      </c>
      <c r="I257" s="749">
        <v>225510</v>
      </c>
      <c r="J257" s="749" t="s">
        <v>708</v>
      </c>
      <c r="K257" s="749" t="s">
        <v>709</v>
      </c>
      <c r="L257" s="752">
        <v>64.72</v>
      </c>
      <c r="M257" s="752">
        <v>1</v>
      </c>
      <c r="N257" s="753">
        <v>64.72</v>
      </c>
    </row>
    <row r="258" spans="1:14" ht="14.4" customHeight="1" x14ac:dyDescent="0.3">
      <c r="A258" s="747" t="s">
        <v>575</v>
      </c>
      <c r="B258" s="748" t="s">
        <v>576</v>
      </c>
      <c r="C258" s="749" t="s">
        <v>598</v>
      </c>
      <c r="D258" s="750" t="s">
        <v>599</v>
      </c>
      <c r="E258" s="751">
        <v>50113001</v>
      </c>
      <c r="F258" s="750" t="s">
        <v>604</v>
      </c>
      <c r="G258" s="749" t="s">
        <v>605</v>
      </c>
      <c r="H258" s="749">
        <v>149990</v>
      </c>
      <c r="I258" s="749">
        <v>49990</v>
      </c>
      <c r="J258" s="749" t="s">
        <v>1036</v>
      </c>
      <c r="K258" s="749" t="s">
        <v>1037</v>
      </c>
      <c r="L258" s="752">
        <v>121.77000000000001</v>
      </c>
      <c r="M258" s="752">
        <v>16</v>
      </c>
      <c r="N258" s="753">
        <v>1948.3200000000002</v>
      </c>
    </row>
    <row r="259" spans="1:14" ht="14.4" customHeight="1" x14ac:dyDescent="0.3">
      <c r="A259" s="747" t="s">
        <v>575</v>
      </c>
      <c r="B259" s="748" t="s">
        <v>576</v>
      </c>
      <c r="C259" s="749" t="s">
        <v>598</v>
      </c>
      <c r="D259" s="750" t="s">
        <v>599</v>
      </c>
      <c r="E259" s="751">
        <v>50113001</v>
      </c>
      <c r="F259" s="750" t="s">
        <v>604</v>
      </c>
      <c r="G259" s="749" t="s">
        <v>605</v>
      </c>
      <c r="H259" s="749">
        <v>126898</v>
      </c>
      <c r="I259" s="749">
        <v>126898</v>
      </c>
      <c r="J259" s="749" t="s">
        <v>1038</v>
      </c>
      <c r="K259" s="749" t="s">
        <v>1039</v>
      </c>
      <c r="L259" s="752">
        <v>1043.0200000000002</v>
      </c>
      <c r="M259" s="752">
        <v>1</v>
      </c>
      <c r="N259" s="753">
        <v>1043.0200000000002</v>
      </c>
    </row>
    <row r="260" spans="1:14" ht="14.4" customHeight="1" x14ac:dyDescent="0.3">
      <c r="A260" s="747" t="s">
        <v>575</v>
      </c>
      <c r="B260" s="748" t="s">
        <v>576</v>
      </c>
      <c r="C260" s="749" t="s">
        <v>598</v>
      </c>
      <c r="D260" s="750" t="s">
        <v>599</v>
      </c>
      <c r="E260" s="751">
        <v>50113001</v>
      </c>
      <c r="F260" s="750" t="s">
        <v>604</v>
      </c>
      <c r="G260" s="749" t="s">
        <v>608</v>
      </c>
      <c r="H260" s="749">
        <v>213485</v>
      </c>
      <c r="I260" s="749">
        <v>213485</v>
      </c>
      <c r="J260" s="749" t="s">
        <v>716</v>
      </c>
      <c r="K260" s="749" t="s">
        <v>719</v>
      </c>
      <c r="L260" s="752">
        <v>721.2</v>
      </c>
      <c r="M260" s="752">
        <v>2</v>
      </c>
      <c r="N260" s="753">
        <v>1442.4</v>
      </c>
    </row>
    <row r="261" spans="1:14" ht="14.4" customHeight="1" x14ac:dyDescent="0.3">
      <c r="A261" s="747" t="s">
        <v>575</v>
      </c>
      <c r="B261" s="748" t="s">
        <v>576</v>
      </c>
      <c r="C261" s="749" t="s">
        <v>598</v>
      </c>
      <c r="D261" s="750" t="s">
        <v>599</v>
      </c>
      <c r="E261" s="751">
        <v>50113001</v>
      </c>
      <c r="F261" s="750" t="s">
        <v>604</v>
      </c>
      <c r="G261" s="749" t="s">
        <v>608</v>
      </c>
      <c r="H261" s="749">
        <v>213490</v>
      </c>
      <c r="I261" s="749">
        <v>213490</v>
      </c>
      <c r="J261" s="749" t="s">
        <v>716</v>
      </c>
      <c r="K261" s="749" t="s">
        <v>722</v>
      </c>
      <c r="L261" s="752">
        <v>913.65</v>
      </c>
      <c r="M261" s="752">
        <v>2</v>
      </c>
      <c r="N261" s="753">
        <v>1827.3</v>
      </c>
    </row>
    <row r="262" spans="1:14" ht="14.4" customHeight="1" x14ac:dyDescent="0.3">
      <c r="A262" s="747" t="s">
        <v>575</v>
      </c>
      <c r="B262" s="748" t="s">
        <v>576</v>
      </c>
      <c r="C262" s="749" t="s">
        <v>598</v>
      </c>
      <c r="D262" s="750" t="s">
        <v>599</v>
      </c>
      <c r="E262" s="751">
        <v>50113001</v>
      </c>
      <c r="F262" s="750" t="s">
        <v>604</v>
      </c>
      <c r="G262" s="749" t="s">
        <v>608</v>
      </c>
      <c r="H262" s="749">
        <v>213494</v>
      </c>
      <c r="I262" s="749">
        <v>213494</v>
      </c>
      <c r="J262" s="749" t="s">
        <v>716</v>
      </c>
      <c r="K262" s="749" t="s">
        <v>717</v>
      </c>
      <c r="L262" s="752">
        <v>408.95000000000005</v>
      </c>
      <c r="M262" s="752">
        <v>18</v>
      </c>
      <c r="N262" s="753">
        <v>7361.1</v>
      </c>
    </row>
    <row r="263" spans="1:14" ht="14.4" customHeight="1" x14ac:dyDescent="0.3">
      <c r="A263" s="747" t="s">
        <v>575</v>
      </c>
      <c r="B263" s="748" t="s">
        <v>576</v>
      </c>
      <c r="C263" s="749" t="s">
        <v>598</v>
      </c>
      <c r="D263" s="750" t="s">
        <v>599</v>
      </c>
      <c r="E263" s="751">
        <v>50113001</v>
      </c>
      <c r="F263" s="750" t="s">
        <v>604</v>
      </c>
      <c r="G263" s="749" t="s">
        <v>608</v>
      </c>
      <c r="H263" s="749">
        <v>213487</v>
      </c>
      <c r="I263" s="749">
        <v>213487</v>
      </c>
      <c r="J263" s="749" t="s">
        <v>716</v>
      </c>
      <c r="K263" s="749" t="s">
        <v>720</v>
      </c>
      <c r="L263" s="752">
        <v>271.85000000000002</v>
      </c>
      <c r="M263" s="752">
        <v>25</v>
      </c>
      <c r="N263" s="753">
        <v>6796.25</v>
      </c>
    </row>
    <row r="264" spans="1:14" ht="14.4" customHeight="1" x14ac:dyDescent="0.3">
      <c r="A264" s="747" t="s">
        <v>575</v>
      </c>
      <c r="B264" s="748" t="s">
        <v>576</v>
      </c>
      <c r="C264" s="749" t="s">
        <v>598</v>
      </c>
      <c r="D264" s="750" t="s">
        <v>599</v>
      </c>
      <c r="E264" s="751">
        <v>50113001</v>
      </c>
      <c r="F264" s="750" t="s">
        <v>604</v>
      </c>
      <c r="G264" s="749" t="s">
        <v>608</v>
      </c>
      <c r="H264" s="749">
        <v>213489</v>
      </c>
      <c r="I264" s="749">
        <v>213489</v>
      </c>
      <c r="J264" s="749" t="s">
        <v>716</v>
      </c>
      <c r="K264" s="749" t="s">
        <v>718</v>
      </c>
      <c r="L264" s="752">
        <v>630.66</v>
      </c>
      <c r="M264" s="752">
        <v>3</v>
      </c>
      <c r="N264" s="753">
        <v>1891.9799999999998</v>
      </c>
    </row>
    <row r="265" spans="1:14" ht="14.4" customHeight="1" x14ac:dyDescent="0.3">
      <c r="A265" s="747" t="s">
        <v>575</v>
      </c>
      <c r="B265" s="748" t="s">
        <v>576</v>
      </c>
      <c r="C265" s="749" t="s">
        <v>598</v>
      </c>
      <c r="D265" s="750" t="s">
        <v>599</v>
      </c>
      <c r="E265" s="751">
        <v>50113001</v>
      </c>
      <c r="F265" s="750" t="s">
        <v>604</v>
      </c>
      <c r="G265" s="749" t="s">
        <v>608</v>
      </c>
      <c r="H265" s="749">
        <v>214036</v>
      </c>
      <c r="I265" s="749">
        <v>214036</v>
      </c>
      <c r="J265" s="749" t="s">
        <v>727</v>
      </c>
      <c r="K265" s="749" t="s">
        <v>728</v>
      </c>
      <c r="L265" s="752">
        <v>40.389999999999993</v>
      </c>
      <c r="M265" s="752">
        <v>110</v>
      </c>
      <c r="N265" s="753">
        <v>4442.8999999999996</v>
      </c>
    </row>
    <row r="266" spans="1:14" ht="14.4" customHeight="1" x14ac:dyDescent="0.3">
      <c r="A266" s="747" t="s">
        <v>575</v>
      </c>
      <c r="B266" s="748" t="s">
        <v>576</v>
      </c>
      <c r="C266" s="749" t="s">
        <v>598</v>
      </c>
      <c r="D266" s="750" t="s">
        <v>599</v>
      </c>
      <c r="E266" s="751">
        <v>50113001</v>
      </c>
      <c r="F266" s="750" t="s">
        <v>604</v>
      </c>
      <c r="G266" s="749" t="s">
        <v>605</v>
      </c>
      <c r="H266" s="749">
        <v>199333</v>
      </c>
      <c r="I266" s="749">
        <v>99333</v>
      </c>
      <c r="J266" s="749" t="s">
        <v>729</v>
      </c>
      <c r="K266" s="749" t="s">
        <v>730</v>
      </c>
      <c r="L266" s="752">
        <v>247.02999999999997</v>
      </c>
      <c r="M266" s="752">
        <v>40</v>
      </c>
      <c r="N266" s="753">
        <v>9881.1999999999989</v>
      </c>
    </row>
    <row r="267" spans="1:14" ht="14.4" customHeight="1" x14ac:dyDescent="0.3">
      <c r="A267" s="747" t="s">
        <v>575</v>
      </c>
      <c r="B267" s="748" t="s">
        <v>576</v>
      </c>
      <c r="C267" s="749" t="s">
        <v>598</v>
      </c>
      <c r="D267" s="750" t="s">
        <v>599</v>
      </c>
      <c r="E267" s="751">
        <v>50113001</v>
      </c>
      <c r="F267" s="750" t="s">
        <v>604</v>
      </c>
      <c r="G267" s="749" t="s">
        <v>605</v>
      </c>
      <c r="H267" s="749">
        <v>165633</v>
      </c>
      <c r="I267" s="749">
        <v>165751</v>
      </c>
      <c r="J267" s="749" t="s">
        <v>1040</v>
      </c>
      <c r="K267" s="749" t="s">
        <v>1041</v>
      </c>
      <c r="L267" s="752">
        <v>3951.6400000000003</v>
      </c>
      <c r="M267" s="752">
        <v>2</v>
      </c>
      <c r="N267" s="753">
        <v>7903.2800000000007</v>
      </c>
    </row>
    <row r="268" spans="1:14" ht="14.4" customHeight="1" x14ac:dyDescent="0.3">
      <c r="A268" s="747" t="s">
        <v>575</v>
      </c>
      <c r="B268" s="748" t="s">
        <v>576</v>
      </c>
      <c r="C268" s="749" t="s">
        <v>598</v>
      </c>
      <c r="D268" s="750" t="s">
        <v>599</v>
      </c>
      <c r="E268" s="751">
        <v>50113001</v>
      </c>
      <c r="F268" s="750" t="s">
        <v>604</v>
      </c>
      <c r="G268" s="749" t="s">
        <v>605</v>
      </c>
      <c r="H268" s="749">
        <v>111337</v>
      </c>
      <c r="I268" s="749">
        <v>52421</v>
      </c>
      <c r="J268" s="749" t="s">
        <v>1042</v>
      </c>
      <c r="K268" s="749" t="s">
        <v>1043</v>
      </c>
      <c r="L268" s="752">
        <v>75.486999999999995</v>
      </c>
      <c r="M268" s="752">
        <v>10</v>
      </c>
      <c r="N268" s="753">
        <v>754.87</v>
      </c>
    </row>
    <row r="269" spans="1:14" ht="14.4" customHeight="1" x14ac:dyDescent="0.3">
      <c r="A269" s="747" t="s">
        <v>575</v>
      </c>
      <c r="B269" s="748" t="s">
        <v>576</v>
      </c>
      <c r="C269" s="749" t="s">
        <v>598</v>
      </c>
      <c r="D269" s="750" t="s">
        <v>599</v>
      </c>
      <c r="E269" s="751">
        <v>50113001</v>
      </c>
      <c r="F269" s="750" t="s">
        <v>604</v>
      </c>
      <c r="G269" s="749" t="s">
        <v>605</v>
      </c>
      <c r="H269" s="749">
        <v>31915</v>
      </c>
      <c r="I269" s="749">
        <v>31915</v>
      </c>
      <c r="J269" s="749" t="s">
        <v>733</v>
      </c>
      <c r="K269" s="749" t="s">
        <v>734</v>
      </c>
      <c r="L269" s="752">
        <v>173.69000000000003</v>
      </c>
      <c r="M269" s="752">
        <v>10</v>
      </c>
      <c r="N269" s="753">
        <v>1736.9000000000003</v>
      </c>
    </row>
    <row r="270" spans="1:14" ht="14.4" customHeight="1" x14ac:dyDescent="0.3">
      <c r="A270" s="747" t="s">
        <v>575</v>
      </c>
      <c r="B270" s="748" t="s">
        <v>576</v>
      </c>
      <c r="C270" s="749" t="s">
        <v>598</v>
      </c>
      <c r="D270" s="750" t="s">
        <v>599</v>
      </c>
      <c r="E270" s="751">
        <v>50113001</v>
      </c>
      <c r="F270" s="750" t="s">
        <v>604</v>
      </c>
      <c r="G270" s="749" t="s">
        <v>605</v>
      </c>
      <c r="H270" s="749">
        <v>47244</v>
      </c>
      <c r="I270" s="749">
        <v>47244</v>
      </c>
      <c r="J270" s="749" t="s">
        <v>1044</v>
      </c>
      <c r="K270" s="749" t="s">
        <v>734</v>
      </c>
      <c r="L270" s="752">
        <v>142.99999999999997</v>
      </c>
      <c r="M270" s="752">
        <v>12</v>
      </c>
      <c r="N270" s="753">
        <v>1715.9999999999998</v>
      </c>
    </row>
    <row r="271" spans="1:14" ht="14.4" customHeight="1" x14ac:dyDescent="0.3">
      <c r="A271" s="747" t="s">
        <v>575</v>
      </c>
      <c r="B271" s="748" t="s">
        <v>576</v>
      </c>
      <c r="C271" s="749" t="s">
        <v>598</v>
      </c>
      <c r="D271" s="750" t="s">
        <v>599</v>
      </c>
      <c r="E271" s="751">
        <v>50113001</v>
      </c>
      <c r="F271" s="750" t="s">
        <v>604</v>
      </c>
      <c r="G271" s="749" t="s">
        <v>605</v>
      </c>
      <c r="H271" s="749">
        <v>47249</v>
      </c>
      <c r="I271" s="749">
        <v>47249</v>
      </c>
      <c r="J271" s="749" t="s">
        <v>1044</v>
      </c>
      <c r="K271" s="749" t="s">
        <v>1045</v>
      </c>
      <c r="L271" s="752">
        <v>126.5</v>
      </c>
      <c r="M271" s="752">
        <v>2</v>
      </c>
      <c r="N271" s="753">
        <v>253</v>
      </c>
    </row>
    <row r="272" spans="1:14" ht="14.4" customHeight="1" x14ac:dyDescent="0.3">
      <c r="A272" s="747" t="s">
        <v>575</v>
      </c>
      <c r="B272" s="748" t="s">
        <v>576</v>
      </c>
      <c r="C272" s="749" t="s">
        <v>598</v>
      </c>
      <c r="D272" s="750" t="s">
        <v>599</v>
      </c>
      <c r="E272" s="751">
        <v>50113001</v>
      </c>
      <c r="F272" s="750" t="s">
        <v>604</v>
      </c>
      <c r="G272" s="749" t="s">
        <v>605</v>
      </c>
      <c r="H272" s="749">
        <v>47256</v>
      </c>
      <c r="I272" s="749">
        <v>47256</v>
      </c>
      <c r="J272" s="749" t="s">
        <v>1044</v>
      </c>
      <c r="K272" s="749" t="s">
        <v>1046</v>
      </c>
      <c r="L272" s="752">
        <v>222.19999999999996</v>
      </c>
      <c r="M272" s="752">
        <v>6</v>
      </c>
      <c r="N272" s="753">
        <v>1333.1999999999998</v>
      </c>
    </row>
    <row r="273" spans="1:14" ht="14.4" customHeight="1" x14ac:dyDescent="0.3">
      <c r="A273" s="747" t="s">
        <v>575</v>
      </c>
      <c r="B273" s="748" t="s">
        <v>576</v>
      </c>
      <c r="C273" s="749" t="s">
        <v>598</v>
      </c>
      <c r="D273" s="750" t="s">
        <v>599</v>
      </c>
      <c r="E273" s="751">
        <v>50113001</v>
      </c>
      <c r="F273" s="750" t="s">
        <v>604</v>
      </c>
      <c r="G273" s="749" t="s">
        <v>605</v>
      </c>
      <c r="H273" s="749">
        <v>125366</v>
      </c>
      <c r="I273" s="749">
        <v>25366</v>
      </c>
      <c r="J273" s="749" t="s">
        <v>737</v>
      </c>
      <c r="K273" s="749" t="s">
        <v>738</v>
      </c>
      <c r="L273" s="752">
        <v>72.000000000000014</v>
      </c>
      <c r="M273" s="752">
        <v>1</v>
      </c>
      <c r="N273" s="753">
        <v>72.000000000000014</v>
      </c>
    </row>
    <row r="274" spans="1:14" ht="14.4" customHeight="1" x14ac:dyDescent="0.3">
      <c r="A274" s="747" t="s">
        <v>575</v>
      </c>
      <c r="B274" s="748" t="s">
        <v>576</v>
      </c>
      <c r="C274" s="749" t="s">
        <v>598</v>
      </c>
      <c r="D274" s="750" t="s">
        <v>599</v>
      </c>
      <c r="E274" s="751">
        <v>50113001</v>
      </c>
      <c r="F274" s="750" t="s">
        <v>604</v>
      </c>
      <c r="G274" s="749" t="s">
        <v>605</v>
      </c>
      <c r="H274" s="749">
        <v>109139</v>
      </c>
      <c r="I274" s="749">
        <v>176129</v>
      </c>
      <c r="J274" s="749" t="s">
        <v>741</v>
      </c>
      <c r="K274" s="749" t="s">
        <v>742</v>
      </c>
      <c r="L274" s="752">
        <v>625.24000000000024</v>
      </c>
      <c r="M274" s="752">
        <v>1</v>
      </c>
      <c r="N274" s="753">
        <v>625.24000000000024</v>
      </c>
    </row>
    <row r="275" spans="1:14" ht="14.4" customHeight="1" x14ac:dyDescent="0.3">
      <c r="A275" s="747" t="s">
        <v>575</v>
      </c>
      <c r="B275" s="748" t="s">
        <v>576</v>
      </c>
      <c r="C275" s="749" t="s">
        <v>598</v>
      </c>
      <c r="D275" s="750" t="s">
        <v>599</v>
      </c>
      <c r="E275" s="751">
        <v>50113001</v>
      </c>
      <c r="F275" s="750" t="s">
        <v>604</v>
      </c>
      <c r="G275" s="749" t="s">
        <v>605</v>
      </c>
      <c r="H275" s="749">
        <v>193746</v>
      </c>
      <c r="I275" s="749">
        <v>93746</v>
      </c>
      <c r="J275" s="749" t="s">
        <v>1047</v>
      </c>
      <c r="K275" s="749" t="s">
        <v>1048</v>
      </c>
      <c r="L275" s="752">
        <v>366.22000000000008</v>
      </c>
      <c r="M275" s="752">
        <v>22</v>
      </c>
      <c r="N275" s="753">
        <v>8056.840000000002</v>
      </c>
    </row>
    <row r="276" spans="1:14" ht="14.4" customHeight="1" x14ac:dyDescent="0.3">
      <c r="A276" s="747" t="s">
        <v>575</v>
      </c>
      <c r="B276" s="748" t="s">
        <v>576</v>
      </c>
      <c r="C276" s="749" t="s">
        <v>598</v>
      </c>
      <c r="D276" s="750" t="s">
        <v>599</v>
      </c>
      <c r="E276" s="751">
        <v>50113001</v>
      </c>
      <c r="F276" s="750" t="s">
        <v>604</v>
      </c>
      <c r="G276" s="749" t="s">
        <v>608</v>
      </c>
      <c r="H276" s="749">
        <v>845593</v>
      </c>
      <c r="I276" s="749">
        <v>100304</v>
      </c>
      <c r="J276" s="749" t="s">
        <v>745</v>
      </c>
      <c r="K276" s="749" t="s">
        <v>746</v>
      </c>
      <c r="L276" s="752">
        <v>40.760909090909088</v>
      </c>
      <c r="M276" s="752">
        <v>11</v>
      </c>
      <c r="N276" s="753">
        <v>448.36999999999995</v>
      </c>
    </row>
    <row r="277" spans="1:14" ht="14.4" customHeight="1" x14ac:dyDescent="0.3">
      <c r="A277" s="747" t="s">
        <v>575</v>
      </c>
      <c r="B277" s="748" t="s">
        <v>576</v>
      </c>
      <c r="C277" s="749" t="s">
        <v>598</v>
      </c>
      <c r="D277" s="750" t="s">
        <v>599</v>
      </c>
      <c r="E277" s="751">
        <v>50113001</v>
      </c>
      <c r="F277" s="750" t="s">
        <v>604</v>
      </c>
      <c r="G277" s="749" t="s">
        <v>605</v>
      </c>
      <c r="H277" s="749">
        <v>214355</v>
      </c>
      <c r="I277" s="749">
        <v>214355</v>
      </c>
      <c r="J277" s="749" t="s">
        <v>749</v>
      </c>
      <c r="K277" s="749" t="s">
        <v>748</v>
      </c>
      <c r="L277" s="752">
        <v>215.18</v>
      </c>
      <c r="M277" s="752">
        <v>26</v>
      </c>
      <c r="N277" s="753">
        <v>5594.68</v>
      </c>
    </row>
    <row r="278" spans="1:14" ht="14.4" customHeight="1" x14ac:dyDescent="0.3">
      <c r="A278" s="747" t="s">
        <v>575</v>
      </c>
      <c r="B278" s="748" t="s">
        <v>576</v>
      </c>
      <c r="C278" s="749" t="s">
        <v>598</v>
      </c>
      <c r="D278" s="750" t="s">
        <v>599</v>
      </c>
      <c r="E278" s="751">
        <v>50113001</v>
      </c>
      <c r="F278" s="750" t="s">
        <v>604</v>
      </c>
      <c r="G278" s="749" t="s">
        <v>608</v>
      </c>
      <c r="H278" s="749">
        <v>216670</v>
      </c>
      <c r="I278" s="749">
        <v>216670</v>
      </c>
      <c r="J278" s="749" t="s">
        <v>1049</v>
      </c>
      <c r="K278" s="749" t="s">
        <v>1050</v>
      </c>
      <c r="L278" s="752">
        <v>314.27</v>
      </c>
      <c r="M278" s="752">
        <v>17</v>
      </c>
      <c r="N278" s="753">
        <v>5342.59</v>
      </c>
    </row>
    <row r="279" spans="1:14" ht="14.4" customHeight="1" x14ac:dyDescent="0.3">
      <c r="A279" s="747" t="s">
        <v>575</v>
      </c>
      <c r="B279" s="748" t="s">
        <v>576</v>
      </c>
      <c r="C279" s="749" t="s">
        <v>598</v>
      </c>
      <c r="D279" s="750" t="s">
        <v>599</v>
      </c>
      <c r="E279" s="751">
        <v>50113001</v>
      </c>
      <c r="F279" s="750" t="s">
        <v>604</v>
      </c>
      <c r="G279" s="749" t="s">
        <v>605</v>
      </c>
      <c r="H279" s="749">
        <v>223200</v>
      </c>
      <c r="I279" s="749">
        <v>223200</v>
      </c>
      <c r="J279" s="749" t="s">
        <v>750</v>
      </c>
      <c r="K279" s="749" t="s">
        <v>751</v>
      </c>
      <c r="L279" s="752">
        <v>144.02499999999998</v>
      </c>
      <c r="M279" s="752">
        <v>2</v>
      </c>
      <c r="N279" s="753">
        <v>288.04999999999995</v>
      </c>
    </row>
    <row r="280" spans="1:14" ht="14.4" customHeight="1" x14ac:dyDescent="0.3">
      <c r="A280" s="747" t="s">
        <v>575</v>
      </c>
      <c r="B280" s="748" t="s">
        <v>576</v>
      </c>
      <c r="C280" s="749" t="s">
        <v>598</v>
      </c>
      <c r="D280" s="750" t="s">
        <v>599</v>
      </c>
      <c r="E280" s="751">
        <v>50113001</v>
      </c>
      <c r="F280" s="750" t="s">
        <v>604</v>
      </c>
      <c r="G280" s="749" t="s">
        <v>605</v>
      </c>
      <c r="H280" s="749">
        <v>51366</v>
      </c>
      <c r="I280" s="749">
        <v>51366</v>
      </c>
      <c r="J280" s="749" t="s">
        <v>753</v>
      </c>
      <c r="K280" s="749" t="s">
        <v>755</v>
      </c>
      <c r="L280" s="752">
        <v>171.59999999999997</v>
      </c>
      <c r="M280" s="752">
        <v>18</v>
      </c>
      <c r="N280" s="753">
        <v>3088.7999999999993</v>
      </c>
    </row>
    <row r="281" spans="1:14" ht="14.4" customHeight="1" x14ac:dyDescent="0.3">
      <c r="A281" s="747" t="s">
        <v>575</v>
      </c>
      <c r="B281" s="748" t="s">
        <v>576</v>
      </c>
      <c r="C281" s="749" t="s">
        <v>598</v>
      </c>
      <c r="D281" s="750" t="s">
        <v>599</v>
      </c>
      <c r="E281" s="751">
        <v>50113001</v>
      </c>
      <c r="F281" s="750" t="s">
        <v>604</v>
      </c>
      <c r="G281" s="749" t="s">
        <v>605</v>
      </c>
      <c r="H281" s="749">
        <v>51383</v>
      </c>
      <c r="I281" s="749">
        <v>51383</v>
      </c>
      <c r="J281" s="749" t="s">
        <v>753</v>
      </c>
      <c r="K281" s="749" t="s">
        <v>1051</v>
      </c>
      <c r="L281" s="752">
        <v>93.5</v>
      </c>
      <c r="M281" s="752">
        <v>2</v>
      </c>
      <c r="N281" s="753">
        <v>187</v>
      </c>
    </row>
    <row r="282" spans="1:14" ht="14.4" customHeight="1" x14ac:dyDescent="0.3">
      <c r="A282" s="747" t="s">
        <v>575</v>
      </c>
      <c r="B282" s="748" t="s">
        <v>576</v>
      </c>
      <c r="C282" s="749" t="s">
        <v>598</v>
      </c>
      <c r="D282" s="750" t="s">
        <v>599</v>
      </c>
      <c r="E282" s="751">
        <v>50113001</v>
      </c>
      <c r="F282" s="750" t="s">
        <v>604</v>
      </c>
      <c r="G282" s="749" t="s">
        <v>605</v>
      </c>
      <c r="H282" s="749">
        <v>51367</v>
      </c>
      <c r="I282" s="749">
        <v>51367</v>
      </c>
      <c r="J282" s="749" t="s">
        <v>753</v>
      </c>
      <c r="K282" s="749" t="s">
        <v>754</v>
      </c>
      <c r="L282" s="752">
        <v>92.95</v>
      </c>
      <c r="M282" s="752">
        <v>54</v>
      </c>
      <c r="N282" s="753">
        <v>5019.3</v>
      </c>
    </row>
    <row r="283" spans="1:14" ht="14.4" customHeight="1" x14ac:dyDescent="0.3">
      <c r="A283" s="747" t="s">
        <v>575</v>
      </c>
      <c r="B283" s="748" t="s">
        <v>576</v>
      </c>
      <c r="C283" s="749" t="s">
        <v>598</v>
      </c>
      <c r="D283" s="750" t="s">
        <v>599</v>
      </c>
      <c r="E283" s="751">
        <v>50113001</v>
      </c>
      <c r="F283" s="750" t="s">
        <v>604</v>
      </c>
      <c r="G283" s="749" t="s">
        <v>605</v>
      </c>
      <c r="H283" s="749">
        <v>51384</v>
      </c>
      <c r="I283" s="749">
        <v>51384</v>
      </c>
      <c r="J283" s="749" t="s">
        <v>753</v>
      </c>
      <c r="K283" s="749" t="s">
        <v>1052</v>
      </c>
      <c r="L283" s="752">
        <v>192.5</v>
      </c>
      <c r="M283" s="752">
        <v>5</v>
      </c>
      <c r="N283" s="753">
        <v>962.5</v>
      </c>
    </row>
    <row r="284" spans="1:14" ht="14.4" customHeight="1" x14ac:dyDescent="0.3">
      <c r="A284" s="747" t="s">
        <v>575</v>
      </c>
      <c r="B284" s="748" t="s">
        <v>576</v>
      </c>
      <c r="C284" s="749" t="s">
        <v>598</v>
      </c>
      <c r="D284" s="750" t="s">
        <v>599</v>
      </c>
      <c r="E284" s="751">
        <v>50113001</v>
      </c>
      <c r="F284" s="750" t="s">
        <v>604</v>
      </c>
      <c r="G284" s="749" t="s">
        <v>605</v>
      </c>
      <c r="H284" s="749">
        <v>207893</v>
      </c>
      <c r="I284" s="749">
        <v>207893</v>
      </c>
      <c r="J284" s="749" t="s">
        <v>756</v>
      </c>
      <c r="K284" s="749" t="s">
        <v>1053</v>
      </c>
      <c r="L284" s="752">
        <v>82.149999999999991</v>
      </c>
      <c r="M284" s="752">
        <v>1</v>
      </c>
      <c r="N284" s="753">
        <v>82.149999999999991</v>
      </c>
    </row>
    <row r="285" spans="1:14" ht="14.4" customHeight="1" x14ac:dyDescent="0.3">
      <c r="A285" s="747" t="s">
        <v>575</v>
      </c>
      <c r="B285" s="748" t="s">
        <v>576</v>
      </c>
      <c r="C285" s="749" t="s">
        <v>598</v>
      </c>
      <c r="D285" s="750" t="s">
        <v>599</v>
      </c>
      <c r="E285" s="751">
        <v>50113001</v>
      </c>
      <c r="F285" s="750" t="s">
        <v>604</v>
      </c>
      <c r="G285" s="749" t="s">
        <v>605</v>
      </c>
      <c r="H285" s="749">
        <v>208465</v>
      </c>
      <c r="I285" s="749">
        <v>208465</v>
      </c>
      <c r="J285" s="749" t="s">
        <v>1054</v>
      </c>
      <c r="K285" s="749" t="s">
        <v>1055</v>
      </c>
      <c r="L285" s="752">
        <v>2234.65</v>
      </c>
      <c r="M285" s="752">
        <v>1</v>
      </c>
      <c r="N285" s="753">
        <v>2234.65</v>
      </c>
    </row>
    <row r="286" spans="1:14" ht="14.4" customHeight="1" x14ac:dyDescent="0.3">
      <c r="A286" s="747" t="s">
        <v>575</v>
      </c>
      <c r="B286" s="748" t="s">
        <v>576</v>
      </c>
      <c r="C286" s="749" t="s">
        <v>598</v>
      </c>
      <c r="D286" s="750" t="s">
        <v>599</v>
      </c>
      <c r="E286" s="751">
        <v>50113001</v>
      </c>
      <c r="F286" s="750" t="s">
        <v>604</v>
      </c>
      <c r="G286" s="749" t="s">
        <v>605</v>
      </c>
      <c r="H286" s="749">
        <v>394712</v>
      </c>
      <c r="I286" s="749">
        <v>0</v>
      </c>
      <c r="J286" s="749" t="s">
        <v>1056</v>
      </c>
      <c r="K286" s="749" t="s">
        <v>1057</v>
      </c>
      <c r="L286" s="752">
        <v>28.75</v>
      </c>
      <c r="M286" s="752">
        <v>198</v>
      </c>
      <c r="N286" s="753">
        <v>5692.5</v>
      </c>
    </row>
    <row r="287" spans="1:14" ht="14.4" customHeight="1" x14ac:dyDescent="0.3">
      <c r="A287" s="747" t="s">
        <v>575</v>
      </c>
      <c r="B287" s="748" t="s">
        <v>576</v>
      </c>
      <c r="C287" s="749" t="s">
        <v>598</v>
      </c>
      <c r="D287" s="750" t="s">
        <v>599</v>
      </c>
      <c r="E287" s="751">
        <v>50113001</v>
      </c>
      <c r="F287" s="750" t="s">
        <v>604</v>
      </c>
      <c r="G287" s="749" t="s">
        <v>605</v>
      </c>
      <c r="H287" s="749">
        <v>902048</v>
      </c>
      <c r="I287" s="749">
        <v>0</v>
      </c>
      <c r="J287" s="749" t="s">
        <v>1058</v>
      </c>
      <c r="K287" s="749" t="s">
        <v>1059</v>
      </c>
      <c r="L287" s="752">
        <v>331.1999849404873</v>
      </c>
      <c r="M287" s="752">
        <v>350</v>
      </c>
      <c r="N287" s="753">
        <v>115919.99472917055</v>
      </c>
    </row>
    <row r="288" spans="1:14" ht="14.4" customHeight="1" x14ac:dyDescent="0.3">
      <c r="A288" s="747" t="s">
        <v>575</v>
      </c>
      <c r="B288" s="748" t="s">
        <v>576</v>
      </c>
      <c r="C288" s="749" t="s">
        <v>598</v>
      </c>
      <c r="D288" s="750" t="s">
        <v>599</v>
      </c>
      <c r="E288" s="751">
        <v>50113001</v>
      </c>
      <c r="F288" s="750" t="s">
        <v>604</v>
      </c>
      <c r="G288" s="749" t="s">
        <v>605</v>
      </c>
      <c r="H288" s="749">
        <v>902087</v>
      </c>
      <c r="I288" s="749">
        <v>0</v>
      </c>
      <c r="J288" s="749" t="s">
        <v>1060</v>
      </c>
      <c r="K288" s="749" t="s">
        <v>1061</v>
      </c>
      <c r="L288" s="752">
        <v>315.6561574427061</v>
      </c>
      <c r="M288" s="752">
        <v>112</v>
      </c>
      <c r="N288" s="753">
        <v>35353.489633583085</v>
      </c>
    </row>
    <row r="289" spans="1:14" ht="14.4" customHeight="1" x14ac:dyDescent="0.3">
      <c r="A289" s="747" t="s">
        <v>575</v>
      </c>
      <c r="B289" s="748" t="s">
        <v>576</v>
      </c>
      <c r="C289" s="749" t="s">
        <v>598</v>
      </c>
      <c r="D289" s="750" t="s">
        <v>599</v>
      </c>
      <c r="E289" s="751">
        <v>50113001</v>
      </c>
      <c r="F289" s="750" t="s">
        <v>604</v>
      </c>
      <c r="G289" s="749" t="s">
        <v>605</v>
      </c>
      <c r="H289" s="749">
        <v>902082</v>
      </c>
      <c r="I289" s="749">
        <v>0</v>
      </c>
      <c r="J289" s="749" t="s">
        <v>1062</v>
      </c>
      <c r="K289" s="749" t="s">
        <v>1063</v>
      </c>
      <c r="L289" s="752">
        <v>348.322798134273</v>
      </c>
      <c r="M289" s="752">
        <v>18</v>
      </c>
      <c r="N289" s="753">
        <v>6269.8103664169139</v>
      </c>
    </row>
    <row r="290" spans="1:14" ht="14.4" customHeight="1" x14ac:dyDescent="0.3">
      <c r="A290" s="747" t="s">
        <v>575</v>
      </c>
      <c r="B290" s="748" t="s">
        <v>576</v>
      </c>
      <c r="C290" s="749" t="s">
        <v>598</v>
      </c>
      <c r="D290" s="750" t="s">
        <v>599</v>
      </c>
      <c r="E290" s="751">
        <v>50113001</v>
      </c>
      <c r="F290" s="750" t="s">
        <v>604</v>
      </c>
      <c r="G290" s="749" t="s">
        <v>605</v>
      </c>
      <c r="H290" s="749">
        <v>501387</v>
      </c>
      <c r="I290" s="749">
        <v>0</v>
      </c>
      <c r="J290" s="749" t="s">
        <v>1064</v>
      </c>
      <c r="K290" s="749" t="s">
        <v>1065</v>
      </c>
      <c r="L290" s="752">
        <v>254.09996899984543</v>
      </c>
      <c r="M290" s="752">
        <v>104</v>
      </c>
      <c r="N290" s="753">
        <v>26426.396775983925</v>
      </c>
    </row>
    <row r="291" spans="1:14" ht="14.4" customHeight="1" x14ac:dyDescent="0.3">
      <c r="A291" s="747" t="s">
        <v>575</v>
      </c>
      <c r="B291" s="748" t="s">
        <v>576</v>
      </c>
      <c r="C291" s="749" t="s">
        <v>598</v>
      </c>
      <c r="D291" s="750" t="s">
        <v>599</v>
      </c>
      <c r="E291" s="751">
        <v>50113001</v>
      </c>
      <c r="F291" s="750" t="s">
        <v>604</v>
      </c>
      <c r="G291" s="749" t="s">
        <v>605</v>
      </c>
      <c r="H291" s="749">
        <v>398077</v>
      </c>
      <c r="I291" s="749">
        <v>0</v>
      </c>
      <c r="J291" s="749" t="s">
        <v>1066</v>
      </c>
      <c r="K291" s="749" t="s">
        <v>1067</v>
      </c>
      <c r="L291" s="752">
        <v>42.55</v>
      </c>
      <c r="M291" s="752">
        <v>20</v>
      </c>
      <c r="N291" s="753">
        <v>851</v>
      </c>
    </row>
    <row r="292" spans="1:14" ht="14.4" customHeight="1" x14ac:dyDescent="0.3">
      <c r="A292" s="747" t="s">
        <v>575</v>
      </c>
      <c r="B292" s="748" t="s">
        <v>576</v>
      </c>
      <c r="C292" s="749" t="s">
        <v>598</v>
      </c>
      <c r="D292" s="750" t="s">
        <v>599</v>
      </c>
      <c r="E292" s="751">
        <v>50113001</v>
      </c>
      <c r="F292" s="750" t="s">
        <v>604</v>
      </c>
      <c r="G292" s="749" t="s">
        <v>605</v>
      </c>
      <c r="H292" s="749">
        <v>848725</v>
      </c>
      <c r="I292" s="749">
        <v>107677</v>
      </c>
      <c r="J292" s="749" t="s">
        <v>765</v>
      </c>
      <c r="K292" s="749" t="s">
        <v>766</v>
      </c>
      <c r="L292" s="752">
        <v>382.11</v>
      </c>
      <c r="M292" s="752">
        <v>21</v>
      </c>
      <c r="N292" s="753">
        <v>8024.31</v>
      </c>
    </row>
    <row r="293" spans="1:14" ht="14.4" customHeight="1" x14ac:dyDescent="0.3">
      <c r="A293" s="747" t="s">
        <v>575</v>
      </c>
      <c r="B293" s="748" t="s">
        <v>576</v>
      </c>
      <c r="C293" s="749" t="s">
        <v>598</v>
      </c>
      <c r="D293" s="750" t="s">
        <v>599</v>
      </c>
      <c r="E293" s="751">
        <v>50113001</v>
      </c>
      <c r="F293" s="750" t="s">
        <v>604</v>
      </c>
      <c r="G293" s="749" t="s">
        <v>605</v>
      </c>
      <c r="H293" s="749">
        <v>900441</v>
      </c>
      <c r="I293" s="749">
        <v>0</v>
      </c>
      <c r="J293" s="749" t="s">
        <v>1068</v>
      </c>
      <c r="K293" s="749" t="s">
        <v>1069</v>
      </c>
      <c r="L293" s="752">
        <v>195.50390265867381</v>
      </c>
      <c r="M293" s="752">
        <v>9</v>
      </c>
      <c r="N293" s="753">
        <v>1759.5351239280642</v>
      </c>
    </row>
    <row r="294" spans="1:14" ht="14.4" customHeight="1" x14ac:dyDescent="0.3">
      <c r="A294" s="747" t="s">
        <v>575</v>
      </c>
      <c r="B294" s="748" t="s">
        <v>576</v>
      </c>
      <c r="C294" s="749" t="s">
        <v>598</v>
      </c>
      <c r="D294" s="750" t="s">
        <v>599</v>
      </c>
      <c r="E294" s="751">
        <v>50113001</v>
      </c>
      <c r="F294" s="750" t="s">
        <v>604</v>
      </c>
      <c r="G294" s="749" t="s">
        <v>605</v>
      </c>
      <c r="H294" s="749">
        <v>990927</v>
      </c>
      <c r="I294" s="749">
        <v>0</v>
      </c>
      <c r="J294" s="749" t="s">
        <v>772</v>
      </c>
      <c r="K294" s="749" t="s">
        <v>577</v>
      </c>
      <c r="L294" s="752">
        <v>140.19999999999999</v>
      </c>
      <c r="M294" s="752">
        <v>2</v>
      </c>
      <c r="N294" s="753">
        <v>280.39999999999998</v>
      </c>
    </row>
    <row r="295" spans="1:14" ht="14.4" customHeight="1" x14ac:dyDescent="0.3">
      <c r="A295" s="747" t="s">
        <v>575</v>
      </c>
      <c r="B295" s="748" t="s">
        <v>576</v>
      </c>
      <c r="C295" s="749" t="s">
        <v>598</v>
      </c>
      <c r="D295" s="750" t="s">
        <v>599</v>
      </c>
      <c r="E295" s="751">
        <v>50113001</v>
      </c>
      <c r="F295" s="750" t="s">
        <v>604</v>
      </c>
      <c r="G295" s="749" t="s">
        <v>608</v>
      </c>
      <c r="H295" s="749">
        <v>187427</v>
      </c>
      <c r="I295" s="749">
        <v>187427</v>
      </c>
      <c r="J295" s="749" t="s">
        <v>1070</v>
      </c>
      <c r="K295" s="749" t="s">
        <v>1071</v>
      </c>
      <c r="L295" s="752">
        <v>62.66999999999998</v>
      </c>
      <c r="M295" s="752">
        <v>1</v>
      </c>
      <c r="N295" s="753">
        <v>62.66999999999998</v>
      </c>
    </row>
    <row r="296" spans="1:14" ht="14.4" customHeight="1" x14ac:dyDescent="0.3">
      <c r="A296" s="747" t="s">
        <v>575</v>
      </c>
      <c r="B296" s="748" t="s">
        <v>576</v>
      </c>
      <c r="C296" s="749" t="s">
        <v>598</v>
      </c>
      <c r="D296" s="750" t="s">
        <v>599</v>
      </c>
      <c r="E296" s="751">
        <v>50113001</v>
      </c>
      <c r="F296" s="750" t="s">
        <v>604</v>
      </c>
      <c r="G296" s="749" t="s">
        <v>605</v>
      </c>
      <c r="H296" s="749">
        <v>188219</v>
      </c>
      <c r="I296" s="749">
        <v>88219</v>
      </c>
      <c r="J296" s="749" t="s">
        <v>777</v>
      </c>
      <c r="K296" s="749" t="s">
        <v>778</v>
      </c>
      <c r="L296" s="752">
        <v>142.01333333333332</v>
      </c>
      <c r="M296" s="752">
        <v>6</v>
      </c>
      <c r="N296" s="753">
        <v>852.07999999999993</v>
      </c>
    </row>
    <row r="297" spans="1:14" ht="14.4" customHeight="1" x14ac:dyDescent="0.3">
      <c r="A297" s="747" t="s">
        <v>575</v>
      </c>
      <c r="B297" s="748" t="s">
        <v>576</v>
      </c>
      <c r="C297" s="749" t="s">
        <v>598</v>
      </c>
      <c r="D297" s="750" t="s">
        <v>599</v>
      </c>
      <c r="E297" s="751">
        <v>50113001</v>
      </c>
      <c r="F297" s="750" t="s">
        <v>604</v>
      </c>
      <c r="G297" s="749" t="s">
        <v>605</v>
      </c>
      <c r="H297" s="749">
        <v>203092</v>
      </c>
      <c r="I297" s="749">
        <v>203092</v>
      </c>
      <c r="J297" s="749" t="s">
        <v>1072</v>
      </c>
      <c r="K297" s="749" t="s">
        <v>1073</v>
      </c>
      <c r="L297" s="752">
        <v>149.04999999999998</v>
      </c>
      <c r="M297" s="752">
        <v>3</v>
      </c>
      <c r="N297" s="753">
        <v>447.15</v>
      </c>
    </row>
    <row r="298" spans="1:14" ht="14.4" customHeight="1" x14ac:dyDescent="0.3">
      <c r="A298" s="747" t="s">
        <v>575</v>
      </c>
      <c r="B298" s="748" t="s">
        <v>576</v>
      </c>
      <c r="C298" s="749" t="s">
        <v>598</v>
      </c>
      <c r="D298" s="750" t="s">
        <v>599</v>
      </c>
      <c r="E298" s="751">
        <v>50113001</v>
      </c>
      <c r="F298" s="750" t="s">
        <v>604</v>
      </c>
      <c r="G298" s="749" t="s">
        <v>605</v>
      </c>
      <c r="H298" s="749">
        <v>100499</v>
      </c>
      <c r="I298" s="749">
        <v>499</v>
      </c>
      <c r="J298" s="749" t="s">
        <v>781</v>
      </c>
      <c r="K298" s="749" t="s">
        <v>782</v>
      </c>
      <c r="L298" s="752">
        <v>113.18100000000003</v>
      </c>
      <c r="M298" s="752">
        <v>50</v>
      </c>
      <c r="N298" s="753">
        <v>5659.0500000000011</v>
      </c>
    </row>
    <row r="299" spans="1:14" ht="14.4" customHeight="1" x14ac:dyDescent="0.3">
      <c r="A299" s="747" t="s">
        <v>575</v>
      </c>
      <c r="B299" s="748" t="s">
        <v>576</v>
      </c>
      <c r="C299" s="749" t="s">
        <v>598</v>
      </c>
      <c r="D299" s="750" t="s">
        <v>599</v>
      </c>
      <c r="E299" s="751">
        <v>50113001</v>
      </c>
      <c r="F299" s="750" t="s">
        <v>604</v>
      </c>
      <c r="G299" s="749" t="s">
        <v>605</v>
      </c>
      <c r="H299" s="749">
        <v>215978</v>
      </c>
      <c r="I299" s="749">
        <v>215978</v>
      </c>
      <c r="J299" s="749" t="s">
        <v>1074</v>
      </c>
      <c r="K299" s="749" t="s">
        <v>1075</v>
      </c>
      <c r="L299" s="752">
        <v>120.10000000000002</v>
      </c>
      <c r="M299" s="752">
        <v>2</v>
      </c>
      <c r="N299" s="753">
        <v>240.20000000000005</v>
      </c>
    </row>
    <row r="300" spans="1:14" ht="14.4" customHeight="1" x14ac:dyDescent="0.3">
      <c r="A300" s="747" t="s">
        <v>575</v>
      </c>
      <c r="B300" s="748" t="s">
        <v>576</v>
      </c>
      <c r="C300" s="749" t="s">
        <v>598</v>
      </c>
      <c r="D300" s="750" t="s">
        <v>599</v>
      </c>
      <c r="E300" s="751">
        <v>50113001</v>
      </c>
      <c r="F300" s="750" t="s">
        <v>604</v>
      </c>
      <c r="G300" s="749" t="s">
        <v>605</v>
      </c>
      <c r="H300" s="749">
        <v>225169</v>
      </c>
      <c r="I300" s="749">
        <v>225169</v>
      </c>
      <c r="J300" s="749" t="s">
        <v>1076</v>
      </c>
      <c r="K300" s="749" t="s">
        <v>1077</v>
      </c>
      <c r="L300" s="752">
        <v>44.45000000000001</v>
      </c>
      <c r="M300" s="752">
        <v>6</v>
      </c>
      <c r="N300" s="753">
        <v>266.70000000000005</v>
      </c>
    </row>
    <row r="301" spans="1:14" ht="14.4" customHeight="1" x14ac:dyDescent="0.3">
      <c r="A301" s="747" t="s">
        <v>575</v>
      </c>
      <c r="B301" s="748" t="s">
        <v>576</v>
      </c>
      <c r="C301" s="749" t="s">
        <v>598</v>
      </c>
      <c r="D301" s="750" t="s">
        <v>599</v>
      </c>
      <c r="E301" s="751">
        <v>50113001</v>
      </c>
      <c r="F301" s="750" t="s">
        <v>604</v>
      </c>
      <c r="G301" s="749" t="s">
        <v>605</v>
      </c>
      <c r="H301" s="749">
        <v>225168</v>
      </c>
      <c r="I301" s="749">
        <v>225168</v>
      </c>
      <c r="J301" s="749" t="s">
        <v>1076</v>
      </c>
      <c r="K301" s="749" t="s">
        <v>1078</v>
      </c>
      <c r="L301" s="752">
        <v>63.535998723729406</v>
      </c>
      <c r="M301" s="752">
        <v>1</v>
      </c>
      <c r="N301" s="753">
        <v>63.535998723729406</v>
      </c>
    </row>
    <row r="302" spans="1:14" ht="14.4" customHeight="1" x14ac:dyDescent="0.3">
      <c r="A302" s="747" t="s">
        <v>575</v>
      </c>
      <c r="B302" s="748" t="s">
        <v>576</v>
      </c>
      <c r="C302" s="749" t="s">
        <v>598</v>
      </c>
      <c r="D302" s="750" t="s">
        <v>599</v>
      </c>
      <c r="E302" s="751">
        <v>50113001</v>
      </c>
      <c r="F302" s="750" t="s">
        <v>604</v>
      </c>
      <c r="G302" s="749" t="s">
        <v>605</v>
      </c>
      <c r="H302" s="749">
        <v>100502</v>
      </c>
      <c r="I302" s="749">
        <v>502</v>
      </c>
      <c r="J302" s="749" t="s">
        <v>786</v>
      </c>
      <c r="K302" s="749" t="s">
        <v>787</v>
      </c>
      <c r="L302" s="752">
        <v>238.66000000000003</v>
      </c>
      <c r="M302" s="752">
        <v>2</v>
      </c>
      <c r="N302" s="753">
        <v>477.32000000000005</v>
      </c>
    </row>
    <row r="303" spans="1:14" ht="14.4" customHeight="1" x14ac:dyDescent="0.3">
      <c r="A303" s="747" t="s">
        <v>575</v>
      </c>
      <c r="B303" s="748" t="s">
        <v>576</v>
      </c>
      <c r="C303" s="749" t="s">
        <v>598</v>
      </c>
      <c r="D303" s="750" t="s">
        <v>599</v>
      </c>
      <c r="E303" s="751">
        <v>50113001</v>
      </c>
      <c r="F303" s="750" t="s">
        <v>604</v>
      </c>
      <c r="G303" s="749" t="s">
        <v>608</v>
      </c>
      <c r="H303" s="749">
        <v>127738</v>
      </c>
      <c r="I303" s="749">
        <v>127738</v>
      </c>
      <c r="J303" s="749" t="s">
        <v>1079</v>
      </c>
      <c r="K303" s="749" t="s">
        <v>1080</v>
      </c>
      <c r="L303" s="752">
        <v>95.39500000000001</v>
      </c>
      <c r="M303" s="752">
        <v>64</v>
      </c>
      <c r="N303" s="753">
        <v>6105.2800000000007</v>
      </c>
    </row>
    <row r="304" spans="1:14" ht="14.4" customHeight="1" x14ac:dyDescent="0.3">
      <c r="A304" s="747" t="s">
        <v>575</v>
      </c>
      <c r="B304" s="748" t="s">
        <v>576</v>
      </c>
      <c r="C304" s="749" t="s">
        <v>598</v>
      </c>
      <c r="D304" s="750" t="s">
        <v>599</v>
      </c>
      <c r="E304" s="751">
        <v>50113001</v>
      </c>
      <c r="F304" s="750" t="s">
        <v>604</v>
      </c>
      <c r="G304" s="749" t="s">
        <v>608</v>
      </c>
      <c r="H304" s="749">
        <v>127737</v>
      </c>
      <c r="I304" s="749">
        <v>127737</v>
      </c>
      <c r="J304" s="749" t="s">
        <v>789</v>
      </c>
      <c r="K304" s="749" t="s">
        <v>790</v>
      </c>
      <c r="L304" s="752">
        <v>67.319999999999979</v>
      </c>
      <c r="M304" s="752">
        <v>10</v>
      </c>
      <c r="N304" s="753">
        <v>673.19999999999982</v>
      </c>
    </row>
    <row r="305" spans="1:14" ht="14.4" customHeight="1" x14ac:dyDescent="0.3">
      <c r="A305" s="747" t="s">
        <v>575</v>
      </c>
      <c r="B305" s="748" t="s">
        <v>576</v>
      </c>
      <c r="C305" s="749" t="s">
        <v>598</v>
      </c>
      <c r="D305" s="750" t="s">
        <v>599</v>
      </c>
      <c r="E305" s="751">
        <v>50113001</v>
      </c>
      <c r="F305" s="750" t="s">
        <v>604</v>
      </c>
      <c r="G305" s="749" t="s">
        <v>605</v>
      </c>
      <c r="H305" s="749">
        <v>101125</v>
      </c>
      <c r="I305" s="749">
        <v>1125</v>
      </c>
      <c r="J305" s="749" t="s">
        <v>791</v>
      </c>
      <c r="K305" s="749" t="s">
        <v>792</v>
      </c>
      <c r="L305" s="752">
        <v>77.349999999999994</v>
      </c>
      <c r="M305" s="752">
        <v>17</v>
      </c>
      <c r="N305" s="753">
        <v>1314.9499999999998</v>
      </c>
    </row>
    <row r="306" spans="1:14" ht="14.4" customHeight="1" x14ac:dyDescent="0.3">
      <c r="A306" s="747" t="s">
        <v>575</v>
      </c>
      <c r="B306" s="748" t="s">
        <v>576</v>
      </c>
      <c r="C306" s="749" t="s">
        <v>598</v>
      </c>
      <c r="D306" s="750" t="s">
        <v>599</v>
      </c>
      <c r="E306" s="751">
        <v>50113001</v>
      </c>
      <c r="F306" s="750" t="s">
        <v>604</v>
      </c>
      <c r="G306" s="749" t="s">
        <v>605</v>
      </c>
      <c r="H306" s="749">
        <v>223159</v>
      </c>
      <c r="I306" s="749">
        <v>223159</v>
      </c>
      <c r="J306" s="749" t="s">
        <v>793</v>
      </c>
      <c r="K306" s="749" t="s">
        <v>794</v>
      </c>
      <c r="L306" s="752">
        <v>74.370000000000019</v>
      </c>
      <c r="M306" s="752">
        <v>12</v>
      </c>
      <c r="N306" s="753">
        <v>892.44000000000028</v>
      </c>
    </row>
    <row r="307" spans="1:14" ht="14.4" customHeight="1" x14ac:dyDescent="0.3">
      <c r="A307" s="747" t="s">
        <v>575</v>
      </c>
      <c r="B307" s="748" t="s">
        <v>576</v>
      </c>
      <c r="C307" s="749" t="s">
        <v>598</v>
      </c>
      <c r="D307" s="750" t="s">
        <v>599</v>
      </c>
      <c r="E307" s="751">
        <v>50113001</v>
      </c>
      <c r="F307" s="750" t="s">
        <v>604</v>
      </c>
      <c r="G307" s="749" t="s">
        <v>605</v>
      </c>
      <c r="H307" s="749">
        <v>162034</v>
      </c>
      <c r="I307" s="749">
        <v>162034</v>
      </c>
      <c r="J307" s="749" t="s">
        <v>1081</v>
      </c>
      <c r="K307" s="749" t="s">
        <v>1082</v>
      </c>
      <c r="L307" s="752">
        <v>805.97013333313487</v>
      </c>
      <c r="M307" s="752">
        <v>9</v>
      </c>
      <c r="N307" s="753">
        <v>7253.7311999982139</v>
      </c>
    </row>
    <row r="308" spans="1:14" ht="14.4" customHeight="1" x14ac:dyDescent="0.3">
      <c r="A308" s="747" t="s">
        <v>575</v>
      </c>
      <c r="B308" s="748" t="s">
        <v>576</v>
      </c>
      <c r="C308" s="749" t="s">
        <v>598</v>
      </c>
      <c r="D308" s="750" t="s">
        <v>599</v>
      </c>
      <c r="E308" s="751">
        <v>50113001</v>
      </c>
      <c r="F308" s="750" t="s">
        <v>604</v>
      </c>
      <c r="G308" s="749" t="s">
        <v>605</v>
      </c>
      <c r="H308" s="749">
        <v>162033</v>
      </c>
      <c r="I308" s="749">
        <v>162033</v>
      </c>
      <c r="J308" s="749" t="s">
        <v>1083</v>
      </c>
      <c r="K308" s="749" t="s">
        <v>1082</v>
      </c>
      <c r="L308" s="752">
        <v>805.97296782730791</v>
      </c>
      <c r="M308" s="752">
        <v>53</v>
      </c>
      <c r="N308" s="753">
        <v>42716.567294847322</v>
      </c>
    </row>
    <row r="309" spans="1:14" ht="14.4" customHeight="1" x14ac:dyDescent="0.3">
      <c r="A309" s="747" t="s">
        <v>575</v>
      </c>
      <c r="B309" s="748" t="s">
        <v>576</v>
      </c>
      <c r="C309" s="749" t="s">
        <v>598</v>
      </c>
      <c r="D309" s="750" t="s">
        <v>599</v>
      </c>
      <c r="E309" s="751">
        <v>50113001</v>
      </c>
      <c r="F309" s="750" t="s">
        <v>604</v>
      </c>
      <c r="G309" s="749" t="s">
        <v>605</v>
      </c>
      <c r="H309" s="749">
        <v>230353</v>
      </c>
      <c r="I309" s="749">
        <v>230353</v>
      </c>
      <c r="J309" s="749" t="s">
        <v>800</v>
      </c>
      <c r="K309" s="749" t="s">
        <v>1084</v>
      </c>
      <c r="L309" s="752">
        <v>1592.8000000000002</v>
      </c>
      <c r="M309" s="752">
        <v>2</v>
      </c>
      <c r="N309" s="753">
        <v>3185.6000000000004</v>
      </c>
    </row>
    <row r="310" spans="1:14" ht="14.4" customHeight="1" x14ac:dyDescent="0.3">
      <c r="A310" s="747" t="s">
        <v>575</v>
      </c>
      <c r="B310" s="748" t="s">
        <v>576</v>
      </c>
      <c r="C310" s="749" t="s">
        <v>598</v>
      </c>
      <c r="D310" s="750" t="s">
        <v>599</v>
      </c>
      <c r="E310" s="751">
        <v>50113001</v>
      </c>
      <c r="F310" s="750" t="s">
        <v>604</v>
      </c>
      <c r="G310" s="749" t="s">
        <v>605</v>
      </c>
      <c r="H310" s="749">
        <v>110086</v>
      </c>
      <c r="I310" s="749">
        <v>10086</v>
      </c>
      <c r="J310" s="749" t="s">
        <v>800</v>
      </c>
      <c r="K310" s="749" t="s">
        <v>801</v>
      </c>
      <c r="L310" s="752">
        <v>1592.8</v>
      </c>
      <c r="M310" s="752">
        <v>6</v>
      </c>
      <c r="N310" s="753">
        <v>9556.7999999999993</v>
      </c>
    </row>
    <row r="311" spans="1:14" ht="14.4" customHeight="1" x14ac:dyDescent="0.3">
      <c r="A311" s="747" t="s">
        <v>575</v>
      </c>
      <c r="B311" s="748" t="s">
        <v>576</v>
      </c>
      <c r="C311" s="749" t="s">
        <v>598</v>
      </c>
      <c r="D311" s="750" t="s">
        <v>599</v>
      </c>
      <c r="E311" s="751">
        <v>50113001</v>
      </c>
      <c r="F311" s="750" t="s">
        <v>604</v>
      </c>
      <c r="G311" s="749" t="s">
        <v>608</v>
      </c>
      <c r="H311" s="749">
        <v>191788</v>
      </c>
      <c r="I311" s="749">
        <v>91788</v>
      </c>
      <c r="J311" s="749" t="s">
        <v>802</v>
      </c>
      <c r="K311" s="749" t="s">
        <v>803</v>
      </c>
      <c r="L311" s="752">
        <v>9.1199999999999992</v>
      </c>
      <c r="M311" s="752">
        <v>1</v>
      </c>
      <c r="N311" s="753">
        <v>9.1199999999999992</v>
      </c>
    </row>
    <row r="312" spans="1:14" ht="14.4" customHeight="1" x14ac:dyDescent="0.3">
      <c r="A312" s="747" t="s">
        <v>575</v>
      </c>
      <c r="B312" s="748" t="s">
        <v>576</v>
      </c>
      <c r="C312" s="749" t="s">
        <v>598</v>
      </c>
      <c r="D312" s="750" t="s">
        <v>599</v>
      </c>
      <c r="E312" s="751">
        <v>50113001</v>
      </c>
      <c r="F312" s="750" t="s">
        <v>604</v>
      </c>
      <c r="G312" s="749" t="s">
        <v>605</v>
      </c>
      <c r="H312" s="749">
        <v>104307</v>
      </c>
      <c r="I312" s="749">
        <v>4307</v>
      </c>
      <c r="J312" s="749" t="s">
        <v>804</v>
      </c>
      <c r="K312" s="749" t="s">
        <v>805</v>
      </c>
      <c r="L312" s="752">
        <v>351.19000000000005</v>
      </c>
      <c r="M312" s="752">
        <v>99</v>
      </c>
      <c r="N312" s="753">
        <v>34767.810000000005</v>
      </c>
    </row>
    <row r="313" spans="1:14" ht="14.4" customHeight="1" x14ac:dyDescent="0.3">
      <c r="A313" s="747" t="s">
        <v>575</v>
      </c>
      <c r="B313" s="748" t="s">
        <v>576</v>
      </c>
      <c r="C313" s="749" t="s">
        <v>598</v>
      </c>
      <c r="D313" s="750" t="s">
        <v>599</v>
      </c>
      <c r="E313" s="751">
        <v>50113001</v>
      </c>
      <c r="F313" s="750" t="s">
        <v>604</v>
      </c>
      <c r="G313" s="749" t="s">
        <v>605</v>
      </c>
      <c r="H313" s="749">
        <v>100536</v>
      </c>
      <c r="I313" s="749">
        <v>536</v>
      </c>
      <c r="J313" s="749" t="s">
        <v>806</v>
      </c>
      <c r="K313" s="749" t="s">
        <v>613</v>
      </c>
      <c r="L313" s="752">
        <v>140.24266666666671</v>
      </c>
      <c r="M313" s="752">
        <v>75</v>
      </c>
      <c r="N313" s="753">
        <v>10518.200000000003</v>
      </c>
    </row>
    <row r="314" spans="1:14" ht="14.4" customHeight="1" x14ac:dyDescent="0.3">
      <c r="A314" s="747" t="s">
        <v>575</v>
      </c>
      <c r="B314" s="748" t="s">
        <v>576</v>
      </c>
      <c r="C314" s="749" t="s">
        <v>598</v>
      </c>
      <c r="D314" s="750" t="s">
        <v>599</v>
      </c>
      <c r="E314" s="751">
        <v>50113001</v>
      </c>
      <c r="F314" s="750" t="s">
        <v>604</v>
      </c>
      <c r="G314" s="749" t="s">
        <v>605</v>
      </c>
      <c r="H314" s="749">
        <v>216900</v>
      </c>
      <c r="I314" s="749">
        <v>216900</v>
      </c>
      <c r="J314" s="749" t="s">
        <v>1085</v>
      </c>
      <c r="K314" s="749" t="s">
        <v>1086</v>
      </c>
      <c r="L314" s="752">
        <v>701.17999999999984</v>
      </c>
      <c r="M314" s="752">
        <v>53</v>
      </c>
      <c r="N314" s="753">
        <v>37162.539999999994</v>
      </c>
    </row>
    <row r="315" spans="1:14" ht="14.4" customHeight="1" x14ac:dyDescent="0.3">
      <c r="A315" s="747" t="s">
        <v>575</v>
      </c>
      <c r="B315" s="748" t="s">
        <v>576</v>
      </c>
      <c r="C315" s="749" t="s">
        <v>598</v>
      </c>
      <c r="D315" s="750" t="s">
        <v>599</v>
      </c>
      <c r="E315" s="751">
        <v>50113001</v>
      </c>
      <c r="F315" s="750" t="s">
        <v>604</v>
      </c>
      <c r="G315" s="749" t="s">
        <v>608</v>
      </c>
      <c r="H315" s="749">
        <v>155823</v>
      </c>
      <c r="I315" s="749">
        <v>55823</v>
      </c>
      <c r="J315" s="749" t="s">
        <v>807</v>
      </c>
      <c r="K315" s="749" t="s">
        <v>810</v>
      </c>
      <c r="L315" s="752">
        <v>33.846666666666664</v>
      </c>
      <c r="M315" s="752">
        <v>3</v>
      </c>
      <c r="N315" s="753">
        <v>101.53999999999999</v>
      </c>
    </row>
    <row r="316" spans="1:14" ht="14.4" customHeight="1" x14ac:dyDescent="0.3">
      <c r="A316" s="747" t="s">
        <v>575</v>
      </c>
      <c r="B316" s="748" t="s">
        <v>576</v>
      </c>
      <c r="C316" s="749" t="s">
        <v>598</v>
      </c>
      <c r="D316" s="750" t="s">
        <v>599</v>
      </c>
      <c r="E316" s="751">
        <v>50113001</v>
      </c>
      <c r="F316" s="750" t="s">
        <v>604</v>
      </c>
      <c r="G316" s="749" t="s">
        <v>608</v>
      </c>
      <c r="H316" s="749">
        <v>107981</v>
      </c>
      <c r="I316" s="749">
        <v>7981</v>
      </c>
      <c r="J316" s="749" t="s">
        <v>807</v>
      </c>
      <c r="K316" s="749" t="s">
        <v>808</v>
      </c>
      <c r="L316" s="752">
        <v>50.640000000000008</v>
      </c>
      <c r="M316" s="752">
        <v>58</v>
      </c>
      <c r="N316" s="753">
        <v>2937.1200000000003</v>
      </c>
    </row>
    <row r="317" spans="1:14" ht="14.4" customHeight="1" x14ac:dyDescent="0.3">
      <c r="A317" s="747" t="s">
        <v>575</v>
      </c>
      <c r="B317" s="748" t="s">
        <v>576</v>
      </c>
      <c r="C317" s="749" t="s">
        <v>598</v>
      </c>
      <c r="D317" s="750" t="s">
        <v>599</v>
      </c>
      <c r="E317" s="751">
        <v>50113001</v>
      </c>
      <c r="F317" s="750" t="s">
        <v>604</v>
      </c>
      <c r="G317" s="749" t="s">
        <v>608</v>
      </c>
      <c r="H317" s="749">
        <v>126786</v>
      </c>
      <c r="I317" s="749">
        <v>26786</v>
      </c>
      <c r="J317" s="749" t="s">
        <v>811</v>
      </c>
      <c r="K317" s="749" t="s">
        <v>812</v>
      </c>
      <c r="L317" s="752">
        <v>405.99999999999994</v>
      </c>
      <c r="M317" s="752">
        <v>4</v>
      </c>
      <c r="N317" s="753">
        <v>1623.9999999999998</v>
      </c>
    </row>
    <row r="318" spans="1:14" ht="14.4" customHeight="1" x14ac:dyDescent="0.3">
      <c r="A318" s="747" t="s">
        <v>575</v>
      </c>
      <c r="B318" s="748" t="s">
        <v>576</v>
      </c>
      <c r="C318" s="749" t="s">
        <v>598</v>
      </c>
      <c r="D318" s="750" t="s">
        <v>599</v>
      </c>
      <c r="E318" s="751">
        <v>50113001</v>
      </c>
      <c r="F318" s="750" t="s">
        <v>604</v>
      </c>
      <c r="G318" s="749" t="s">
        <v>608</v>
      </c>
      <c r="H318" s="749">
        <v>194241</v>
      </c>
      <c r="I318" s="749">
        <v>194241</v>
      </c>
      <c r="J318" s="749" t="s">
        <v>1087</v>
      </c>
      <c r="K318" s="749" t="s">
        <v>1088</v>
      </c>
      <c r="L318" s="752">
        <v>31357.590000000004</v>
      </c>
      <c r="M318" s="752">
        <v>4</v>
      </c>
      <c r="N318" s="753">
        <v>125430.36000000002</v>
      </c>
    </row>
    <row r="319" spans="1:14" ht="14.4" customHeight="1" x14ac:dyDescent="0.3">
      <c r="A319" s="747" t="s">
        <v>575</v>
      </c>
      <c r="B319" s="748" t="s">
        <v>576</v>
      </c>
      <c r="C319" s="749" t="s">
        <v>598</v>
      </c>
      <c r="D319" s="750" t="s">
        <v>599</v>
      </c>
      <c r="E319" s="751">
        <v>50113001</v>
      </c>
      <c r="F319" s="750" t="s">
        <v>604</v>
      </c>
      <c r="G319" s="749" t="s">
        <v>608</v>
      </c>
      <c r="H319" s="749">
        <v>187607</v>
      </c>
      <c r="I319" s="749">
        <v>187607</v>
      </c>
      <c r="J319" s="749" t="s">
        <v>1089</v>
      </c>
      <c r="K319" s="749" t="s">
        <v>1090</v>
      </c>
      <c r="L319" s="752">
        <v>273.90000000000003</v>
      </c>
      <c r="M319" s="752">
        <v>2</v>
      </c>
      <c r="N319" s="753">
        <v>547.80000000000007</v>
      </c>
    </row>
    <row r="320" spans="1:14" ht="14.4" customHeight="1" x14ac:dyDescent="0.3">
      <c r="A320" s="747" t="s">
        <v>575</v>
      </c>
      <c r="B320" s="748" t="s">
        <v>576</v>
      </c>
      <c r="C320" s="749" t="s">
        <v>598</v>
      </c>
      <c r="D320" s="750" t="s">
        <v>599</v>
      </c>
      <c r="E320" s="751">
        <v>50113001</v>
      </c>
      <c r="F320" s="750" t="s">
        <v>604</v>
      </c>
      <c r="G320" s="749" t="s">
        <v>605</v>
      </c>
      <c r="H320" s="749">
        <v>100874</v>
      </c>
      <c r="I320" s="749">
        <v>874</v>
      </c>
      <c r="J320" s="749" t="s">
        <v>1091</v>
      </c>
      <c r="K320" s="749" t="s">
        <v>932</v>
      </c>
      <c r="L320" s="752">
        <v>62.088000000000008</v>
      </c>
      <c r="M320" s="752">
        <v>15</v>
      </c>
      <c r="N320" s="753">
        <v>931.32000000000016</v>
      </c>
    </row>
    <row r="321" spans="1:14" ht="14.4" customHeight="1" x14ac:dyDescent="0.3">
      <c r="A321" s="747" t="s">
        <v>575</v>
      </c>
      <c r="B321" s="748" t="s">
        <v>576</v>
      </c>
      <c r="C321" s="749" t="s">
        <v>598</v>
      </c>
      <c r="D321" s="750" t="s">
        <v>599</v>
      </c>
      <c r="E321" s="751">
        <v>50113001</v>
      </c>
      <c r="F321" s="750" t="s">
        <v>604</v>
      </c>
      <c r="G321" s="749" t="s">
        <v>605</v>
      </c>
      <c r="H321" s="749">
        <v>200863</v>
      </c>
      <c r="I321" s="749">
        <v>200863</v>
      </c>
      <c r="J321" s="749" t="s">
        <v>813</v>
      </c>
      <c r="K321" s="749" t="s">
        <v>814</v>
      </c>
      <c r="L321" s="752">
        <v>85.382222222222225</v>
      </c>
      <c r="M321" s="752">
        <v>18</v>
      </c>
      <c r="N321" s="753">
        <v>1536.88</v>
      </c>
    </row>
    <row r="322" spans="1:14" ht="14.4" customHeight="1" x14ac:dyDescent="0.3">
      <c r="A322" s="747" t="s">
        <v>575</v>
      </c>
      <c r="B322" s="748" t="s">
        <v>576</v>
      </c>
      <c r="C322" s="749" t="s">
        <v>598</v>
      </c>
      <c r="D322" s="750" t="s">
        <v>599</v>
      </c>
      <c r="E322" s="751">
        <v>50113001</v>
      </c>
      <c r="F322" s="750" t="s">
        <v>604</v>
      </c>
      <c r="G322" s="749" t="s">
        <v>605</v>
      </c>
      <c r="H322" s="749">
        <v>184700</v>
      </c>
      <c r="I322" s="749">
        <v>84700</v>
      </c>
      <c r="J322" s="749" t="s">
        <v>1092</v>
      </c>
      <c r="K322" s="749" t="s">
        <v>1093</v>
      </c>
      <c r="L322" s="752">
        <v>111.51250000000005</v>
      </c>
      <c r="M322" s="752">
        <v>4</v>
      </c>
      <c r="N322" s="753">
        <v>446.05000000000018</v>
      </c>
    </row>
    <row r="323" spans="1:14" ht="14.4" customHeight="1" x14ac:dyDescent="0.3">
      <c r="A323" s="747" t="s">
        <v>575</v>
      </c>
      <c r="B323" s="748" t="s">
        <v>576</v>
      </c>
      <c r="C323" s="749" t="s">
        <v>598</v>
      </c>
      <c r="D323" s="750" t="s">
        <v>599</v>
      </c>
      <c r="E323" s="751">
        <v>50113001</v>
      </c>
      <c r="F323" s="750" t="s">
        <v>604</v>
      </c>
      <c r="G323" s="749" t="s">
        <v>608</v>
      </c>
      <c r="H323" s="749">
        <v>850729</v>
      </c>
      <c r="I323" s="749">
        <v>157875</v>
      </c>
      <c r="J323" s="749" t="s">
        <v>1094</v>
      </c>
      <c r="K323" s="749" t="s">
        <v>1095</v>
      </c>
      <c r="L323" s="752">
        <v>225.5</v>
      </c>
      <c r="M323" s="752">
        <v>5</v>
      </c>
      <c r="N323" s="753">
        <v>1127.5</v>
      </c>
    </row>
    <row r="324" spans="1:14" ht="14.4" customHeight="1" x14ac:dyDescent="0.3">
      <c r="A324" s="747" t="s">
        <v>575</v>
      </c>
      <c r="B324" s="748" t="s">
        <v>576</v>
      </c>
      <c r="C324" s="749" t="s">
        <v>598</v>
      </c>
      <c r="D324" s="750" t="s">
        <v>599</v>
      </c>
      <c r="E324" s="751">
        <v>50113001</v>
      </c>
      <c r="F324" s="750" t="s">
        <v>604</v>
      </c>
      <c r="G324" s="749" t="s">
        <v>605</v>
      </c>
      <c r="H324" s="749">
        <v>207820</v>
      </c>
      <c r="I324" s="749">
        <v>207820</v>
      </c>
      <c r="J324" s="749" t="s">
        <v>815</v>
      </c>
      <c r="K324" s="749" t="s">
        <v>816</v>
      </c>
      <c r="L324" s="752">
        <v>30.450000000000006</v>
      </c>
      <c r="M324" s="752">
        <v>1</v>
      </c>
      <c r="N324" s="753">
        <v>30.450000000000006</v>
      </c>
    </row>
    <row r="325" spans="1:14" ht="14.4" customHeight="1" x14ac:dyDescent="0.3">
      <c r="A325" s="747" t="s">
        <v>575</v>
      </c>
      <c r="B325" s="748" t="s">
        <v>576</v>
      </c>
      <c r="C325" s="749" t="s">
        <v>598</v>
      </c>
      <c r="D325" s="750" t="s">
        <v>599</v>
      </c>
      <c r="E325" s="751">
        <v>50113001</v>
      </c>
      <c r="F325" s="750" t="s">
        <v>604</v>
      </c>
      <c r="G325" s="749" t="s">
        <v>608</v>
      </c>
      <c r="H325" s="749">
        <v>845220</v>
      </c>
      <c r="I325" s="749">
        <v>101211</v>
      </c>
      <c r="J325" s="749" t="s">
        <v>823</v>
      </c>
      <c r="K325" s="749" t="s">
        <v>824</v>
      </c>
      <c r="L325" s="752">
        <v>219.57000000000002</v>
      </c>
      <c r="M325" s="752">
        <v>1</v>
      </c>
      <c r="N325" s="753">
        <v>219.57000000000002</v>
      </c>
    </row>
    <row r="326" spans="1:14" ht="14.4" customHeight="1" x14ac:dyDescent="0.3">
      <c r="A326" s="747" t="s">
        <v>575</v>
      </c>
      <c r="B326" s="748" t="s">
        <v>576</v>
      </c>
      <c r="C326" s="749" t="s">
        <v>598</v>
      </c>
      <c r="D326" s="750" t="s">
        <v>599</v>
      </c>
      <c r="E326" s="751">
        <v>50113001</v>
      </c>
      <c r="F326" s="750" t="s">
        <v>604</v>
      </c>
      <c r="G326" s="749" t="s">
        <v>608</v>
      </c>
      <c r="H326" s="749">
        <v>118167</v>
      </c>
      <c r="I326" s="749">
        <v>18167</v>
      </c>
      <c r="J326" s="749" t="s">
        <v>829</v>
      </c>
      <c r="K326" s="749" t="s">
        <v>830</v>
      </c>
      <c r="L326" s="752">
        <v>134.09</v>
      </c>
      <c r="M326" s="752">
        <v>10</v>
      </c>
      <c r="N326" s="753">
        <v>1340.9</v>
      </c>
    </row>
    <row r="327" spans="1:14" ht="14.4" customHeight="1" x14ac:dyDescent="0.3">
      <c r="A327" s="747" t="s">
        <v>575</v>
      </c>
      <c r="B327" s="748" t="s">
        <v>576</v>
      </c>
      <c r="C327" s="749" t="s">
        <v>598</v>
      </c>
      <c r="D327" s="750" t="s">
        <v>599</v>
      </c>
      <c r="E327" s="751">
        <v>50113001</v>
      </c>
      <c r="F327" s="750" t="s">
        <v>604</v>
      </c>
      <c r="G327" s="749" t="s">
        <v>608</v>
      </c>
      <c r="H327" s="749">
        <v>118172</v>
      </c>
      <c r="I327" s="749">
        <v>18172</v>
      </c>
      <c r="J327" s="749" t="s">
        <v>829</v>
      </c>
      <c r="K327" s="749" t="s">
        <v>1096</v>
      </c>
      <c r="L327" s="752">
        <v>817.7</v>
      </c>
      <c r="M327" s="752">
        <v>30</v>
      </c>
      <c r="N327" s="753">
        <v>24531</v>
      </c>
    </row>
    <row r="328" spans="1:14" ht="14.4" customHeight="1" x14ac:dyDescent="0.3">
      <c r="A328" s="747" t="s">
        <v>575</v>
      </c>
      <c r="B328" s="748" t="s">
        <v>576</v>
      </c>
      <c r="C328" s="749" t="s">
        <v>598</v>
      </c>
      <c r="D328" s="750" t="s">
        <v>599</v>
      </c>
      <c r="E328" s="751">
        <v>50113001</v>
      </c>
      <c r="F328" s="750" t="s">
        <v>604</v>
      </c>
      <c r="G328" s="749" t="s">
        <v>608</v>
      </c>
      <c r="H328" s="749">
        <v>118175</v>
      </c>
      <c r="I328" s="749">
        <v>18175</v>
      </c>
      <c r="J328" s="749" t="s">
        <v>829</v>
      </c>
      <c r="K328" s="749" t="s">
        <v>1097</v>
      </c>
      <c r="L328" s="752">
        <v>627</v>
      </c>
      <c r="M328" s="752">
        <v>19</v>
      </c>
      <c r="N328" s="753">
        <v>11913</v>
      </c>
    </row>
    <row r="329" spans="1:14" ht="14.4" customHeight="1" x14ac:dyDescent="0.3">
      <c r="A329" s="747" t="s">
        <v>575</v>
      </c>
      <c r="B329" s="748" t="s">
        <v>576</v>
      </c>
      <c r="C329" s="749" t="s">
        <v>598</v>
      </c>
      <c r="D329" s="750" t="s">
        <v>599</v>
      </c>
      <c r="E329" s="751">
        <v>50113001</v>
      </c>
      <c r="F329" s="750" t="s">
        <v>604</v>
      </c>
      <c r="G329" s="749" t="s">
        <v>577</v>
      </c>
      <c r="H329" s="749">
        <v>129027</v>
      </c>
      <c r="I329" s="749">
        <v>129027</v>
      </c>
      <c r="J329" s="749" t="s">
        <v>1098</v>
      </c>
      <c r="K329" s="749" t="s">
        <v>1099</v>
      </c>
      <c r="L329" s="752">
        <v>841.5</v>
      </c>
      <c r="M329" s="752">
        <v>2</v>
      </c>
      <c r="N329" s="753">
        <v>1683</v>
      </c>
    </row>
    <row r="330" spans="1:14" ht="14.4" customHeight="1" x14ac:dyDescent="0.3">
      <c r="A330" s="747" t="s">
        <v>575</v>
      </c>
      <c r="B330" s="748" t="s">
        <v>576</v>
      </c>
      <c r="C330" s="749" t="s">
        <v>598</v>
      </c>
      <c r="D330" s="750" t="s">
        <v>599</v>
      </c>
      <c r="E330" s="751">
        <v>50113001</v>
      </c>
      <c r="F330" s="750" t="s">
        <v>604</v>
      </c>
      <c r="G330" s="749" t="s">
        <v>605</v>
      </c>
      <c r="H330" s="749">
        <v>113373</v>
      </c>
      <c r="I330" s="749">
        <v>154858</v>
      </c>
      <c r="J330" s="749" t="s">
        <v>1100</v>
      </c>
      <c r="K330" s="749" t="s">
        <v>1101</v>
      </c>
      <c r="L330" s="752">
        <v>257.90000000000003</v>
      </c>
      <c r="M330" s="752">
        <v>3</v>
      </c>
      <c r="N330" s="753">
        <v>773.7</v>
      </c>
    </row>
    <row r="331" spans="1:14" ht="14.4" customHeight="1" x14ac:dyDescent="0.3">
      <c r="A331" s="747" t="s">
        <v>575</v>
      </c>
      <c r="B331" s="748" t="s">
        <v>576</v>
      </c>
      <c r="C331" s="749" t="s">
        <v>598</v>
      </c>
      <c r="D331" s="750" t="s">
        <v>599</v>
      </c>
      <c r="E331" s="751">
        <v>50113001</v>
      </c>
      <c r="F331" s="750" t="s">
        <v>604</v>
      </c>
      <c r="G331" s="749" t="s">
        <v>605</v>
      </c>
      <c r="H331" s="749">
        <v>187721</v>
      </c>
      <c r="I331" s="749">
        <v>87721</v>
      </c>
      <c r="J331" s="749" t="s">
        <v>1102</v>
      </c>
      <c r="K331" s="749" t="s">
        <v>1103</v>
      </c>
      <c r="L331" s="752">
        <v>59.43</v>
      </c>
      <c r="M331" s="752">
        <v>2</v>
      </c>
      <c r="N331" s="753">
        <v>118.86</v>
      </c>
    </row>
    <row r="332" spans="1:14" ht="14.4" customHeight="1" x14ac:dyDescent="0.3">
      <c r="A332" s="747" t="s">
        <v>575</v>
      </c>
      <c r="B332" s="748" t="s">
        <v>576</v>
      </c>
      <c r="C332" s="749" t="s">
        <v>598</v>
      </c>
      <c r="D332" s="750" t="s">
        <v>599</v>
      </c>
      <c r="E332" s="751">
        <v>50113001</v>
      </c>
      <c r="F332" s="750" t="s">
        <v>604</v>
      </c>
      <c r="G332" s="749" t="s">
        <v>605</v>
      </c>
      <c r="H332" s="749">
        <v>118305</v>
      </c>
      <c r="I332" s="749">
        <v>18305</v>
      </c>
      <c r="J332" s="749" t="s">
        <v>833</v>
      </c>
      <c r="K332" s="749" t="s">
        <v>834</v>
      </c>
      <c r="L332" s="752">
        <v>242</v>
      </c>
      <c r="M332" s="752">
        <v>46</v>
      </c>
      <c r="N332" s="753">
        <v>11132</v>
      </c>
    </row>
    <row r="333" spans="1:14" ht="14.4" customHeight="1" x14ac:dyDescent="0.3">
      <c r="A333" s="747" t="s">
        <v>575</v>
      </c>
      <c r="B333" s="748" t="s">
        <v>576</v>
      </c>
      <c r="C333" s="749" t="s">
        <v>598</v>
      </c>
      <c r="D333" s="750" t="s">
        <v>599</v>
      </c>
      <c r="E333" s="751">
        <v>50113001</v>
      </c>
      <c r="F333" s="750" t="s">
        <v>604</v>
      </c>
      <c r="G333" s="749" t="s">
        <v>605</v>
      </c>
      <c r="H333" s="749">
        <v>159357</v>
      </c>
      <c r="I333" s="749">
        <v>59357</v>
      </c>
      <c r="J333" s="749" t="s">
        <v>1104</v>
      </c>
      <c r="K333" s="749" t="s">
        <v>1105</v>
      </c>
      <c r="L333" s="752">
        <v>188.88</v>
      </c>
      <c r="M333" s="752">
        <v>2</v>
      </c>
      <c r="N333" s="753">
        <v>377.76</v>
      </c>
    </row>
    <row r="334" spans="1:14" ht="14.4" customHeight="1" x14ac:dyDescent="0.3">
      <c r="A334" s="747" t="s">
        <v>575</v>
      </c>
      <c r="B334" s="748" t="s">
        <v>576</v>
      </c>
      <c r="C334" s="749" t="s">
        <v>598</v>
      </c>
      <c r="D334" s="750" t="s">
        <v>599</v>
      </c>
      <c r="E334" s="751">
        <v>50113001</v>
      </c>
      <c r="F334" s="750" t="s">
        <v>604</v>
      </c>
      <c r="G334" s="749" t="s">
        <v>605</v>
      </c>
      <c r="H334" s="749">
        <v>114989</v>
      </c>
      <c r="I334" s="749">
        <v>14989</v>
      </c>
      <c r="J334" s="749" t="s">
        <v>1106</v>
      </c>
      <c r="K334" s="749" t="s">
        <v>1107</v>
      </c>
      <c r="L334" s="752">
        <v>86.410000000000011</v>
      </c>
      <c r="M334" s="752">
        <v>1</v>
      </c>
      <c r="N334" s="753">
        <v>86.410000000000011</v>
      </c>
    </row>
    <row r="335" spans="1:14" ht="14.4" customHeight="1" x14ac:dyDescent="0.3">
      <c r="A335" s="747" t="s">
        <v>575</v>
      </c>
      <c r="B335" s="748" t="s">
        <v>576</v>
      </c>
      <c r="C335" s="749" t="s">
        <v>598</v>
      </c>
      <c r="D335" s="750" t="s">
        <v>599</v>
      </c>
      <c r="E335" s="751">
        <v>50113001</v>
      </c>
      <c r="F335" s="750" t="s">
        <v>604</v>
      </c>
      <c r="G335" s="749" t="s">
        <v>608</v>
      </c>
      <c r="H335" s="749">
        <v>846853</v>
      </c>
      <c r="I335" s="749">
        <v>124418</v>
      </c>
      <c r="J335" s="749" t="s">
        <v>1108</v>
      </c>
      <c r="K335" s="749" t="s">
        <v>1109</v>
      </c>
      <c r="L335" s="752">
        <v>715</v>
      </c>
      <c r="M335" s="752">
        <v>7</v>
      </c>
      <c r="N335" s="753">
        <v>5005</v>
      </c>
    </row>
    <row r="336" spans="1:14" ht="14.4" customHeight="1" x14ac:dyDescent="0.3">
      <c r="A336" s="747" t="s">
        <v>575</v>
      </c>
      <c r="B336" s="748" t="s">
        <v>576</v>
      </c>
      <c r="C336" s="749" t="s">
        <v>598</v>
      </c>
      <c r="D336" s="750" t="s">
        <v>599</v>
      </c>
      <c r="E336" s="751">
        <v>50113001</v>
      </c>
      <c r="F336" s="750" t="s">
        <v>604</v>
      </c>
      <c r="G336" s="749" t="s">
        <v>605</v>
      </c>
      <c r="H336" s="749">
        <v>192086</v>
      </c>
      <c r="I336" s="749">
        <v>92086</v>
      </c>
      <c r="J336" s="749" t="s">
        <v>837</v>
      </c>
      <c r="K336" s="749" t="s">
        <v>838</v>
      </c>
      <c r="L336" s="752">
        <v>135.84</v>
      </c>
      <c r="M336" s="752">
        <v>3</v>
      </c>
      <c r="N336" s="753">
        <v>407.52000000000004</v>
      </c>
    </row>
    <row r="337" spans="1:14" ht="14.4" customHeight="1" x14ac:dyDescent="0.3">
      <c r="A337" s="747" t="s">
        <v>575</v>
      </c>
      <c r="B337" s="748" t="s">
        <v>576</v>
      </c>
      <c r="C337" s="749" t="s">
        <v>598</v>
      </c>
      <c r="D337" s="750" t="s">
        <v>599</v>
      </c>
      <c r="E337" s="751">
        <v>50113001</v>
      </c>
      <c r="F337" s="750" t="s">
        <v>604</v>
      </c>
      <c r="G337" s="749" t="s">
        <v>605</v>
      </c>
      <c r="H337" s="749">
        <v>847940</v>
      </c>
      <c r="I337" s="749">
        <v>155338</v>
      </c>
      <c r="J337" s="749" t="s">
        <v>1110</v>
      </c>
      <c r="K337" s="749" t="s">
        <v>1111</v>
      </c>
      <c r="L337" s="752">
        <v>17332.190000000002</v>
      </c>
      <c r="M337" s="752">
        <v>5</v>
      </c>
      <c r="N337" s="753">
        <v>86660.950000000012</v>
      </c>
    </row>
    <row r="338" spans="1:14" ht="14.4" customHeight="1" x14ac:dyDescent="0.3">
      <c r="A338" s="747" t="s">
        <v>575</v>
      </c>
      <c r="B338" s="748" t="s">
        <v>576</v>
      </c>
      <c r="C338" s="749" t="s">
        <v>598</v>
      </c>
      <c r="D338" s="750" t="s">
        <v>599</v>
      </c>
      <c r="E338" s="751">
        <v>50113001</v>
      </c>
      <c r="F338" s="750" t="s">
        <v>604</v>
      </c>
      <c r="G338" s="749" t="s">
        <v>605</v>
      </c>
      <c r="H338" s="749">
        <v>159941</v>
      </c>
      <c r="I338" s="749">
        <v>59941</v>
      </c>
      <c r="J338" s="749" t="s">
        <v>1112</v>
      </c>
      <c r="K338" s="749" t="s">
        <v>1113</v>
      </c>
      <c r="L338" s="752">
        <v>231.80000000000004</v>
      </c>
      <c r="M338" s="752">
        <v>3</v>
      </c>
      <c r="N338" s="753">
        <v>695.40000000000009</v>
      </c>
    </row>
    <row r="339" spans="1:14" ht="14.4" customHeight="1" x14ac:dyDescent="0.3">
      <c r="A339" s="747" t="s">
        <v>575</v>
      </c>
      <c r="B339" s="748" t="s">
        <v>576</v>
      </c>
      <c r="C339" s="749" t="s">
        <v>598</v>
      </c>
      <c r="D339" s="750" t="s">
        <v>599</v>
      </c>
      <c r="E339" s="751">
        <v>50113001</v>
      </c>
      <c r="F339" s="750" t="s">
        <v>604</v>
      </c>
      <c r="G339" s="749" t="s">
        <v>608</v>
      </c>
      <c r="H339" s="749">
        <v>109709</v>
      </c>
      <c r="I339" s="749">
        <v>9709</v>
      </c>
      <c r="J339" s="749" t="s">
        <v>839</v>
      </c>
      <c r="K339" s="749" t="s">
        <v>840</v>
      </c>
      <c r="L339" s="752">
        <v>64.959999999999994</v>
      </c>
      <c r="M339" s="752">
        <v>3</v>
      </c>
      <c r="N339" s="753">
        <v>194.88</v>
      </c>
    </row>
    <row r="340" spans="1:14" ht="14.4" customHeight="1" x14ac:dyDescent="0.3">
      <c r="A340" s="747" t="s">
        <v>575</v>
      </c>
      <c r="B340" s="748" t="s">
        <v>576</v>
      </c>
      <c r="C340" s="749" t="s">
        <v>598</v>
      </c>
      <c r="D340" s="750" t="s">
        <v>599</v>
      </c>
      <c r="E340" s="751">
        <v>50113001</v>
      </c>
      <c r="F340" s="750" t="s">
        <v>604</v>
      </c>
      <c r="G340" s="749" t="s">
        <v>608</v>
      </c>
      <c r="H340" s="749">
        <v>194882</v>
      </c>
      <c r="I340" s="749">
        <v>94882</v>
      </c>
      <c r="J340" s="749" t="s">
        <v>839</v>
      </c>
      <c r="K340" s="749" t="s">
        <v>1114</v>
      </c>
      <c r="L340" s="752">
        <v>166.76000000000002</v>
      </c>
      <c r="M340" s="752">
        <v>2</v>
      </c>
      <c r="N340" s="753">
        <v>333.52000000000004</v>
      </c>
    </row>
    <row r="341" spans="1:14" ht="14.4" customHeight="1" x14ac:dyDescent="0.3">
      <c r="A341" s="747" t="s">
        <v>575</v>
      </c>
      <c r="B341" s="748" t="s">
        <v>576</v>
      </c>
      <c r="C341" s="749" t="s">
        <v>598</v>
      </c>
      <c r="D341" s="750" t="s">
        <v>599</v>
      </c>
      <c r="E341" s="751">
        <v>50113001</v>
      </c>
      <c r="F341" s="750" t="s">
        <v>604</v>
      </c>
      <c r="G341" s="749" t="s">
        <v>608</v>
      </c>
      <c r="H341" s="749">
        <v>109710</v>
      </c>
      <c r="I341" s="749">
        <v>9710</v>
      </c>
      <c r="J341" s="749" t="s">
        <v>839</v>
      </c>
      <c r="K341" s="749" t="s">
        <v>1115</v>
      </c>
      <c r="L341" s="752">
        <v>67.350000000000009</v>
      </c>
      <c r="M341" s="752">
        <v>1</v>
      </c>
      <c r="N341" s="753">
        <v>67.350000000000009</v>
      </c>
    </row>
    <row r="342" spans="1:14" ht="14.4" customHeight="1" x14ac:dyDescent="0.3">
      <c r="A342" s="747" t="s">
        <v>575</v>
      </c>
      <c r="B342" s="748" t="s">
        <v>576</v>
      </c>
      <c r="C342" s="749" t="s">
        <v>598</v>
      </c>
      <c r="D342" s="750" t="s">
        <v>599</v>
      </c>
      <c r="E342" s="751">
        <v>50113001</v>
      </c>
      <c r="F342" s="750" t="s">
        <v>604</v>
      </c>
      <c r="G342" s="749" t="s">
        <v>608</v>
      </c>
      <c r="H342" s="749">
        <v>848251</v>
      </c>
      <c r="I342" s="749">
        <v>122632</v>
      </c>
      <c r="J342" s="749" t="s">
        <v>1116</v>
      </c>
      <c r="K342" s="749" t="s">
        <v>1117</v>
      </c>
      <c r="L342" s="752">
        <v>208.59999999999994</v>
      </c>
      <c r="M342" s="752">
        <v>1</v>
      </c>
      <c r="N342" s="753">
        <v>208.59999999999994</v>
      </c>
    </row>
    <row r="343" spans="1:14" ht="14.4" customHeight="1" x14ac:dyDescent="0.3">
      <c r="A343" s="747" t="s">
        <v>575</v>
      </c>
      <c r="B343" s="748" t="s">
        <v>576</v>
      </c>
      <c r="C343" s="749" t="s">
        <v>598</v>
      </c>
      <c r="D343" s="750" t="s">
        <v>599</v>
      </c>
      <c r="E343" s="751">
        <v>50113001</v>
      </c>
      <c r="F343" s="750" t="s">
        <v>604</v>
      </c>
      <c r="G343" s="749" t="s">
        <v>608</v>
      </c>
      <c r="H343" s="749">
        <v>130779</v>
      </c>
      <c r="I343" s="749">
        <v>30779</v>
      </c>
      <c r="J343" s="749" t="s">
        <v>1118</v>
      </c>
      <c r="K343" s="749" t="s">
        <v>1119</v>
      </c>
      <c r="L343" s="752">
        <v>147.75999999999996</v>
      </c>
      <c r="M343" s="752">
        <v>18</v>
      </c>
      <c r="N343" s="753">
        <v>2659.6799999999994</v>
      </c>
    </row>
    <row r="344" spans="1:14" ht="14.4" customHeight="1" x14ac:dyDescent="0.3">
      <c r="A344" s="747" t="s">
        <v>575</v>
      </c>
      <c r="B344" s="748" t="s">
        <v>576</v>
      </c>
      <c r="C344" s="749" t="s">
        <v>598</v>
      </c>
      <c r="D344" s="750" t="s">
        <v>599</v>
      </c>
      <c r="E344" s="751">
        <v>50113001</v>
      </c>
      <c r="F344" s="750" t="s">
        <v>604</v>
      </c>
      <c r="G344" s="749" t="s">
        <v>608</v>
      </c>
      <c r="H344" s="749">
        <v>121088</v>
      </c>
      <c r="I344" s="749">
        <v>21088</v>
      </c>
      <c r="J344" s="749" t="s">
        <v>1120</v>
      </c>
      <c r="K344" s="749" t="s">
        <v>1121</v>
      </c>
      <c r="L344" s="752">
        <v>685.4</v>
      </c>
      <c r="M344" s="752">
        <v>76</v>
      </c>
      <c r="N344" s="753">
        <v>52090.399999999994</v>
      </c>
    </row>
    <row r="345" spans="1:14" ht="14.4" customHeight="1" x14ac:dyDescent="0.3">
      <c r="A345" s="747" t="s">
        <v>575</v>
      </c>
      <c r="B345" s="748" t="s">
        <v>576</v>
      </c>
      <c r="C345" s="749" t="s">
        <v>598</v>
      </c>
      <c r="D345" s="750" t="s">
        <v>599</v>
      </c>
      <c r="E345" s="751">
        <v>50113001</v>
      </c>
      <c r="F345" s="750" t="s">
        <v>604</v>
      </c>
      <c r="G345" s="749" t="s">
        <v>605</v>
      </c>
      <c r="H345" s="749">
        <v>225261</v>
      </c>
      <c r="I345" s="749">
        <v>225261</v>
      </c>
      <c r="J345" s="749" t="s">
        <v>847</v>
      </c>
      <c r="K345" s="749" t="s">
        <v>848</v>
      </c>
      <c r="L345" s="752">
        <v>57.930000000000007</v>
      </c>
      <c r="M345" s="752">
        <v>4</v>
      </c>
      <c r="N345" s="753">
        <v>231.72000000000003</v>
      </c>
    </row>
    <row r="346" spans="1:14" ht="14.4" customHeight="1" x14ac:dyDescent="0.3">
      <c r="A346" s="747" t="s">
        <v>575</v>
      </c>
      <c r="B346" s="748" t="s">
        <v>576</v>
      </c>
      <c r="C346" s="749" t="s">
        <v>598</v>
      </c>
      <c r="D346" s="750" t="s">
        <v>599</v>
      </c>
      <c r="E346" s="751">
        <v>50113001</v>
      </c>
      <c r="F346" s="750" t="s">
        <v>604</v>
      </c>
      <c r="G346" s="749" t="s">
        <v>605</v>
      </c>
      <c r="H346" s="749">
        <v>216573</v>
      </c>
      <c r="I346" s="749">
        <v>216573</v>
      </c>
      <c r="J346" s="749" t="s">
        <v>1122</v>
      </c>
      <c r="K346" s="749" t="s">
        <v>1123</v>
      </c>
      <c r="L346" s="752">
        <v>61.78</v>
      </c>
      <c r="M346" s="752">
        <v>4</v>
      </c>
      <c r="N346" s="753">
        <v>247.12</v>
      </c>
    </row>
    <row r="347" spans="1:14" ht="14.4" customHeight="1" x14ac:dyDescent="0.3">
      <c r="A347" s="747" t="s">
        <v>575</v>
      </c>
      <c r="B347" s="748" t="s">
        <v>576</v>
      </c>
      <c r="C347" s="749" t="s">
        <v>598</v>
      </c>
      <c r="D347" s="750" t="s">
        <v>599</v>
      </c>
      <c r="E347" s="751">
        <v>50113001</v>
      </c>
      <c r="F347" s="750" t="s">
        <v>604</v>
      </c>
      <c r="G347" s="749" t="s">
        <v>605</v>
      </c>
      <c r="H347" s="749">
        <v>100610</v>
      </c>
      <c r="I347" s="749">
        <v>610</v>
      </c>
      <c r="J347" s="749" t="s">
        <v>851</v>
      </c>
      <c r="K347" s="749" t="s">
        <v>852</v>
      </c>
      <c r="L347" s="752">
        <v>72.5</v>
      </c>
      <c r="M347" s="752">
        <v>41</v>
      </c>
      <c r="N347" s="753">
        <v>2972.5</v>
      </c>
    </row>
    <row r="348" spans="1:14" ht="14.4" customHeight="1" x14ac:dyDescent="0.3">
      <c r="A348" s="747" t="s">
        <v>575</v>
      </c>
      <c r="B348" s="748" t="s">
        <v>576</v>
      </c>
      <c r="C348" s="749" t="s">
        <v>598</v>
      </c>
      <c r="D348" s="750" t="s">
        <v>599</v>
      </c>
      <c r="E348" s="751">
        <v>50113001</v>
      </c>
      <c r="F348" s="750" t="s">
        <v>604</v>
      </c>
      <c r="G348" s="749" t="s">
        <v>605</v>
      </c>
      <c r="H348" s="749">
        <v>100612</v>
      </c>
      <c r="I348" s="749">
        <v>612</v>
      </c>
      <c r="J348" s="749" t="s">
        <v>853</v>
      </c>
      <c r="K348" s="749" t="s">
        <v>854</v>
      </c>
      <c r="L348" s="752">
        <v>67.66</v>
      </c>
      <c r="M348" s="752">
        <v>8</v>
      </c>
      <c r="N348" s="753">
        <v>541.28</v>
      </c>
    </row>
    <row r="349" spans="1:14" ht="14.4" customHeight="1" x14ac:dyDescent="0.3">
      <c r="A349" s="747" t="s">
        <v>575</v>
      </c>
      <c r="B349" s="748" t="s">
        <v>576</v>
      </c>
      <c r="C349" s="749" t="s">
        <v>598</v>
      </c>
      <c r="D349" s="750" t="s">
        <v>599</v>
      </c>
      <c r="E349" s="751">
        <v>50113001</v>
      </c>
      <c r="F349" s="750" t="s">
        <v>604</v>
      </c>
      <c r="G349" s="749" t="s">
        <v>605</v>
      </c>
      <c r="H349" s="749">
        <v>171615</v>
      </c>
      <c r="I349" s="749">
        <v>171615</v>
      </c>
      <c r="J349" s="749" t="s">
        <v>1124</v>
      </c>
      <c r="K349" s="749" t="s">
        <v>1125</v>
      </c>
      <c r="L349" s="752">
        <v>286.95999999999998</v>
      </c>
      <c r="M349" s="752">
        <v>4</v>
      </c>
      <c r="N349" s="753">
        <v>1147.8399999999999</v>
      </c>
    </row>
    <row r="350" spans="1:14" ht="14.4" customHeight="1" x14ac:dyDescent="0.3">
      <c r="A350" s="747" t="s">
        <v>575</v>
      </c>
      <c r="B350" s="748" t="s">
        <v>576</v>
      </c>
      <c r="C350" s="749" t="s">
        <v>598</v>
      </c>
      <c r="D350" s="750" t="s">
        <v>599</v>
      </c>
      <c r="E350" s="751">
        <v>50113001</v>
      </c>
      <c r="F350" s="750" t="s">
        <v>604</v>
      </c>
      <c r="G350" s="749" t="s">
        <v>605</v>
      </c>
      <c r="H350" s="749">
        <v>395294</v>
      </c>
      <c r="I350" s="749">
        <v>180306</v>
      </c>
      <c r="J350" s="749" t="s">
        <v>855</v>
      </c>
      <c r="K350" s="749" t="s">
        <v>856</v>
      </c>
      <c r="L350" s="752">
        <v>175.023</v>
      </c>
      <c r="M350" s="752">
        <v>30</v>
      </c>
      <c r="N350" s="753">
        <v>5250.69</v>
      </c>
    </row>
    <row r="351" spans="1:14" ht="14.4" customHeight="1" x14ac:dyDescent="0.3">
      <c r="A351" s="747" t="s">
        <v>575</v>
      </c>
      <c r="B351" s="748" t="s">
        <v>576</v>
      </c>
      <c r="C351" s="749" t="s">
        <v>598</v>
      </c>
      <c r="D351" s="750" t="s">
        <v>599</v>
      </c>
      <c r="E351" s="751">
        <v>50113001</v>
      </c>
      <c r="F351" s="750" t="s">
        <v>604</v>
      </c>
      <c r="G351" s="749" t="s">
        <v>605</v>
      </c>
      <c r="H351" s="749">
        <v>152225</v>
      </c>
      <c r="I351" s="749">
        <v>52225</v>
      </c>
      <c r="J351" s="749" t="s">
        <v>1126</v>
      </c>
      <c r="K351" s="749" t="s">
        <v>1127</v>
      </c>
      <c r="L351" s="752">
        <v>611.61500000000001</v>
      </c>
      <c r="M351" s="752">
        <v>4</v>
      </c>
      <c r="N351" s="753">
        <v>2446.46</v>
      </c>
    </row>
    <row r="352" spans="1:14" ht="14.4" customHeight="1" x14ac:dyDescent="0.3">
      <c r="A352" s="747" t="s">
        <v>575</v>
      </c>
      <c r="B352" s="748" t="s">
        <v>576</v>
      </c>
      <c r="C352" s="749" t="s">
        <v>598</v>
      </c>
      <c r="D352" s="750" t="s">
        <v>599</v>
      </c>
      <c r="E352" s="751">
        <v>50113001</v>
      </c>
      <c r="F352" s="750" t="s">
        <v>604</v>
      </c>
      <c r="G352" s="749" t="s">
        <v>605</v>
      </c>
      <c r="H352" s="749">
        <v>848632</v>
      </c>
      <c r="I352" s="749">
        <v>125315</v>
      </c>
      <c r="J352" s="749" t="s">
        <v>863</v>
      </c>
      <c r="K352" s="749" t="s">
        <v>864</v>
      </c>
      <c r="L352" s="752">
        <v>58.20000000000001</v>
      </c>
      <c r="M352" s="752">
        <v>10</v>
      </c>
      <c r="N352" s="753">
        <v>582.00000000000011</v>
      </c>
    </row>
    <row r="353" spans="1:14" ht="14.4" customHeight="1" x14ac:dyDescent="0.3">
      <c r="A353" s="747" t="s">
        <v>575</v>
      </c>
      <c r="B353" s="748" t="s">
        <v>576</v>
      </c>
      <c r="C353" s="749" t="s">
        <v>598</v>
      </c>
      <c r="D353" s="750" t="s">
        <v>599</v>
      </c>
      <c r="E353" s="751">
        <v>50113001</v>
      </c>
      <c r="F353" s="750" t="s">
        <v>604</v>
      </c>
      <c r="G353" s="749" t="s">
        <v>605</v>
      </c>
      <c r="H353" s="749">
        <v>226000</v>
      </c>
      <c r="I353" s="749">
        <v>226000</v>
      </c>
      <c r="J353" s="749" t="s">
        <v>1128</v>
      </c>
      <c r="K353" s="749" t="s">
        <v>1129</v>
      </c>
      <c r="L353" s="752">
        <v>312.13999999999993</v>
      </c>
      <c r="M353" s="752">
        <v>7</v>
      </c>
      <c r="N353" s="753">
        <v>2184.9799999999996</v>
      </c>
    </row>
    <row r="354" spans="1:14" ht="14.4" customHeight="1" x14ac:dyDescent="0.3">
      <c r="A354" s="747" t="s">
        <v>575</v>
      </c>
      <c r="B354" s="748" t="s">
        <v>576</v>
      </c>
      <c r="C354" s="749" t="s">
        <v>598</v>
      </c>
      <c r="D354" s="750" t="s">
        <v>599</v>
      </c>
      <c r="E354" s="751">
        <v>50113001</v>
      </c>
      <c r="F354" s="750" t="s">
        <v>604</v>
      </c>
      <c r="G354" s="749" t="s">
        <v>605</v>
      </c>
      <c r="H354" s="749">
        <v>159398</v>
      </c>
      <c r="I354" s="749">
        <v>59398</v>
      </c>
      <c r="J354" s="749" t="s">
        <v>1130</v>
      </c>
      <c r="K354" s="749" t="s">
        <v>1131</v>
      </c>
      <c r="L354" s="752">
        <v>267.55000000000007</v>
      </c>
      <c r="M354" s="752">
        <v>7</v>
      </c>
      <c r="N354" s="753">
        <v>1872.8500000000004</v>
      </c>
    </row>
    <row r="355" spans="1:14" ht="14.4" customHeight="1" x14ac:dyDescent="0.3">
      <c r="A355" s="747" t="s">
        <v>575</v>
      </c>
      <c r="B355" s="748" t="s">
        <v>576</v>
      </c>
      <c r="C355" s="749" t="s">
        <v>598</v>
      </c>
      <c r="D355" s="750" t="s">
        <v>599</v>
      </c>
      <c r="E355" s="751">
        <v>50113001</v>
      </c>
      <c r="F355" s="750" t="s">
        <v>604</v>
      </c>
      <c r="G355" s="749" t="s">
        <v>608</v>
      </c>
      <c r="H355" s="749">
        <v>214628</v>
      </c>
      <c r="I355" s="749">
        <v>214628</v>
      </c>
      <c r="J355" s="749" t="s">
        <v>1132</v>
      </c>
      <c r="K355" s="749" t="s">
        <v>1133</v>
      </c>
      <c r="L355" s="752">
        <v>71.800000000000011</v>
      </c>
      <c r="M355" s="752">
        <v>2</v>
      </c>
      <c r="N355" s="753">
        <v>143.60000000000002</v>
      </c>
    </row>
    <row r="356" spans="1:14" ht="14.4" customHeight="1" x14ac:dyDescent="0.3">
      <c r="A356" s="747" t="s">
        <v>575</v>
      </c>
      <c r="B356" s="748" t="s">
        <v>576</v>
      </c>
      <c r="C356" s="749" t="s">
        <v>598</v>
      </c>
      <c r="D356" s="750" t="s">
        <v>599</v>
      </c>
      <c r="E356" s="751">
        <v>50113001</v>
      </c>
      <c r="F356" s="750" t="s">
        <v>604</v>
      </c>
      <c r="G356" s="749" t="s">
        <v>605</v>
      </c>
      <c r="H356" s="749">
        <v>191217</v>
      </c>
      <c r="I356" s="749">
        <v>91217</v>
      </c>
      <c r="J356" s="749" t="s">
        <v>1134</v>
      </c>
      <c r="K356" s="749" t="s">
        <v>1135</v>
      </c>
      <c r="L356" s="752">
        <v>80.73</v>
      </c>
      <c r="M356" s="752">
        <v>8</v>
      </c>
      <c r="N356" s="753">
        <v>645.84</v>
      </c>
    </row>
    <row r="357" spans="1:14" ht="14.4" customHeight="1" x14ac:dyDescent="0.3">
      <c r="A357" s="747" t="s">
        <v>575</v>
      </c>
      <c r="B357" s="748" t="s">
        <v>576</v>
      </c>
      <c r="C357" s="749" t="s">
        <v>598</v>
      </c>
      <c r="D357" s="750" t="s">
        <v>599</v>
      </c>
      <c r="E357" s="751">
        <v>50113001</v>
      </c>
      <c r="F357" s="750" t="s">
        <v>604</v>
      </c>
      <c r="G357" s="749" t="s">
        <v>608</v>
      </c>
      <c r="H357" s="749">
        <v>158380</v>
      </c>
      <c r="I357" s="749">
        <v>58380</v>
      </c>
      <c r="J357" s="749" t="s">
        <v>877</v>
      </c>
      <c r="K357" s="749" t="s">
        <v>878</v>
      </c>
      <c r="L357" s="752">
        <v>81.200000000000031</v>
      </c>
      <c r="M357" s="752">
        <v>4</v>
      </c>
      <c r="N357" s="753">
        <v>324.80000000000013</v>
      </c>
    </row>
    <row r="358" spans="1:14" ht="14.4" customHeight="1" x14ac:dyDescent="0.3">
      <c r="A358" s="747" t="s">
        <v>575</v>
      </c>
      <c r="B358" s="748" t="s">
        <v>576</v>
      </c>
      <c r="C358" s="749" t="s">
        <v>598</v>
      </c>
      <c r="D358" s="750" t="s">
        <v>599</v>
      </c>
      <c r="E358" s="751">
        <v>50113001</v>
      </c>
      <c r="F358" s="750" t="s">
        <v>604</v>
      </c>
      <c r="G358" s="749" t="s">
        <v>605</v>
      </c>
      <c r="H358" s="749">
        <v>902074</v>
      </c>
      <c r="I358" s="749">
        <v>85278</v>
      </c>
      <c r="J358" s="749" t="s">
        <v>1136</v>
      </c>
      <c r="K358" s="749" t="s">
        <v>860</v>
      </c>
      <c r="L358" s="752">
        <v>2837.9999999999995</v>
      </c>
      <c r="M358" s="752">
        <v>1</v>
      </c>
      <c r="N358" s="753">
        <v>2837.9999999999995</v>
      </c>
    </row>
    <row r="359" spans="1:14" ht="14.4" customHeight="1" x14ac:dyDescent="0.3">
      <c r="A359" s="747" t="s">
        <v>575</v>
      </c>
      <c r="B359" s="748" t="s">
        <v>576</v>
      </c>
      <c r="C359" s="749" t="s">
        <v>598</v>
      </c>
      <c r="D359" s="750" t="s">
        <v>599</v>
      </c>
      <c r="E359" s="751">
        <v>50113001</v>
      </c>
      <c r="F359" s="750" t="s">
        <v>604</v>
      </c>
      <c r="G359" s="749" t="s">
        <v>608</v>
      </c>
      <c r="H359" s="749">
        <v>192342</v>
      </c>
      <c r="I359" s="749">
        <v>192342</v>
      </c>
      <c r="J359" s="749" t="s">
        <v>883</v>
      </c>
      <c r="K359" s="749" t="s">
        <v>884</v>
      </c>
      <c r="L359" s="752">
        <v>137.53</v>
      </c>
      <c r="M359" s="752">
        <v>1</v>
      </c>
      <c r="N359" s="753">
        <v>137.53</v>
      </c>
    </row>
    <row r="360" spans="1:14" ht="14.4" customHeight="1" x14ac:dyDescent="0.3">
      <c r="A360" s="747" t="s">
        <v>575</v>
      </c>
      <c r="B360" s="748" t="s">
        <v>576</v>
      </c>
      <c r="C360" s="749" t="s">
        <v>598</v>
      </c>
      <c r="D360" s="750" t="s">
        <v>599</v>
      </c>
      <c r="E360" s="751">
        <v>50113001</v>
      </c>
      <c r="F360" s="750" t="s">
        <v>604</v>
      </c>
      <c r="G360" s="749" t="s">
        <v>608</v>
      </c>
      <c r="H360" s="749">
        <v>105496</v>
      </c>
      <c r="I360" s="749">
        <v>5496</v>
      </c>
      <c r="J360" s="749" t="s">
        <v>885</v>
      </c>
      <c r="K360" s="749" t="s">
        <v>1137</v>
      </c>
      <c r="L360" s="752">
        <v>74.999999999999986</v>
      </c>
      <c r="M360" s="752">
        <v>2</v>
      </c>
      <c r="N360" s="753">
        <v>149.99999999999997</v>
      </c>
    </row>
    <row r="361" spans="1:14" ht="14.4" customHeight="1" x14ac:dyDescent="0.3">
      <c r="A361" s="747" t="s">
        <v>575</v>
      </c>
      <c r="B361" s="748" t="s">
        <v>576</v>
      </c>
      <c r="C361" s="749" t="s">
        <v>598</v>
      </c>
      <c r="D361" s="750" t="s">
        <v>599</v>
      </c>
      <c r="E361" s="751">
        <v>50113001</v>
      </c>
      <c r="F361" s="750" t="s">
        <v>604</v>
      </c>
      <c r="G361" s="749" t="s">
        <v>608</v>
      </c>
      <c r="H361" s="749">
        <v>989453</v>
      </c>
      <c r="I361" s="749">
        <v>146899</v>
      </c>
      <c r="J361" s="749" t="s">
        <v>886</v>
      </c>
      <c r="K361" s="749" t="s">
        <v>887</v>
      </c>
      <c r="L361" s="752">
        <v>45.684999999999995</v>
      </c>
      <c r="M361" s="752">
        <v>4</v>
      </c>
      <c r="N361" s="753">
        <v>182.73999999999998</v>
      </c>
    </row>
    <row r="362" spans="1:14" ht="14.4" customHeight="1" x14ac:dyDescent="0.3">
      <c r="A362" s="747" t="s">
        <v>575</v>
      </c>
      <c r="B362" s="748" t="s">
        <v>576</v>
      </c>
      <c r="C362" s="749" t="s">
        <v>598</v>
      </c>
      <c r="D362" s="750" t="s">
        <v>599</v>
      </c>
      <c r="E362" s="751">
        <v>50113001</v>
      </c>
      <c r="F362" s="750" t="s">
        <v>604</v>
      </c>
      <c r="G362" s="749" t="s">
        <v>608</v>
      </c>
      <c r="H362" s="749">
        <v>149483</v>
      </c>
      <c r="I362" s="749">
        <v>149483</v>
      </c>
      <c r="J362" s="749" t="s">
        <v>890</v>
      </c>
      <c r="K362" s="749" t="s">
        <v>891</v>
      </c>
      <c r="L362" s="752">
        <v>139.12000000000003</v>
      </c>
      <c r="M362" s="752">
        <v>1</v>
      </c>
      <c r="N362" s="753">
        <v>139.12000000000003</v>
      </c>
    </row>
    <row r="363" spans="1:14" ht="14.4" customHeight="1" x14ac:dyDescent="0.3">
      <c r="A363" s="747" t="s">
        <v>575</v>
      </c>
      <c r="B363" s="748" t="s">
        <v>576</v>
      </c>
      <c r="C363" s="749" t="s">
        <v>598</v>
      </c>
      <c r="D363" s="750" t="s">
        <v>599</v>
      </c>
      <c r="E363" s="751">
        <v>50113002</v>
      </c>
      <c r="F363" s="750" t="s">
        <v>893</v>
      </c>
      <c r="G363" s="749" t="s">
        <v>605</v>
      </c>
      <c r="H363" s="749">
        <v>149415</v>
      </c>
      <c r="I363" s="749">
        <v>49415</v>
      </c>
      <c r="J363" s="749" t="s">
        <v>1138</v>
      </c>
      <c r="K363" s="749" t="s">
        <v>1139</v>
      </c>
      <c r="L363" s="752">
        <v>1680.5799999999997</v>
      </c>
      <c r="M363" s="752">
        <v>1</v>
      </c>
      <c r="N363" s="753">
        <v>1680.5799999999997</v>
      </c>
    </row>
    <row r="364" spans="1:14" ht="14.4" customHeight="1" x14ac:dyDescent="0.3">
      <c r="A364" s="747" t="s">
        <v>575</v>
      </c>
      <c r="B364" s="748" t="s">
        <v>576</v>
      </c>
      <c r="C364" s="749" t="s">
        <v>598</v>
      </c>
      <c r="D364" s="750" t="s">
        <v>599</v>
      </c>
      <c r="E364" s="751">
        <v>50113002</v>
      </c>
      <c r="F364" s="750" t="s">
        <v>893</v>
      </c>
      <c r="G364" s="749" t="s">
        <v>605</v>
      </c>
      <c r="H364" s="749">
        <v>149409</v>
      </c>
      <c r="I364" s="749">
        <v>49409</v>
      </c>
      <c r="J364" s="749" t="s">
        <v>1140</v>
      </c>
      <c r="K364" s="749" t="s">
        <v>1139</v>
      </c>
      <c r="L364" s="752">
        <v>1354.2266666666665</v>
      </c>
      <c r="M364" s="752">
        <v>9</v>
      </c>
      <c r="N364" s="753">
        <v>12188.039999999999</v>
      </c>
    </row>
    <row r="365" spans="1:14" ht="14.4" customHeight="1" x14ac:dyDescent="0.3">
      <c r="A365" s="747" t="s">
        <v>575</v>
      </c>
      <c r="B365" s="748" t="s">
        <v>576</v>
      </c>
      <c r="C365" s="749" t="s">
        <v>598</v>
      </c>
      <c r="D365" s="750" t="s">
        <v>599</v>
      </c>
      <c r="E365" s="751">
        <v>50113002</v>
      </c>
      <c r="F365" s="750" t="s">
        <v>893</v>
      </c>
      <c r="G365" s="749" t="s">
        <v>605</v>
      </c>
      <c r="H365" s="749">
        <v>152194</v>
      </c>
      <c r="I365" s="749">
        <v>152194</v>
      </c>
      <c r="J365" s="749" t="s">
        <v>1141</v>
      </c>
      <c r="K365" s="749" t="s">
        <v>1142</v>
      </c>
      <c r="L365" s="752">
        <v>3587.6712499999994</v>
      </c>
      <c r="M365" s="752">
        <v>8</v>
      </c>
      <c r="N365" s="753">
        <v>28701.369999999995</v>
      </c>
    </row>
    <row r="366" spans="1:14" ht="14.4" customHeight="1" x14ac:dyDescent="0.3">
      <c r="A366" s="747" t="s">
        <v>575</v>
      </c>
      <c r="B366" s="748" t="s">
        <v>576</v>
      </c>
      <c r="C366" s="749" t="s">
        <v>598</v>
      </c>
      <c r="D366" s="750" t="s">
        <v>599</v>
      </c>
      <c r="E366" s="751">
        <v>50113002</v>
      </c>
      <c r="F366" s="750" t="s">
        <v>893</v>
      </c>
      <c r="G366" s="749" t="s">
        <v>605</v>
      </c>
      <c r="H366" s="749">
        <v>213103</v>
      </c>
      <c r="I366" s="749">
        <v>213103</v>
      </c>
      <c r="J366" s="749" t="s">
        <v>1143</v>
      </c>
      <c r="K366" s="749" t="s">
        <v>1142</v>
      </c>
      <c r="L366" s="752">
        <v>3625.376666666667</v>
      </c>
      <c r="M366" s="752">
        <v>3</v>
      </c>
      <c r="N366" s="753">
        <v>10876.130000000001</v>
      </c>
    </row>
    <row r="367" spans="1:14" ht="14.4" customHeight="1" x14ac:dyDescent="0.3">
      <c r="A367" s="747" t="s">
        <v>575</v>
      </c>
      <c r="B367" s="748" t="s">
        <v>576</v>
      </c>
      <c r="C367" s="749" t="s">
        <v>598</v>
      </c>
      <c r="D367" s="750" t="s">
        <v>599</v>
      </c>
      <c r="E367" s="751">
        <v>50113002</v>
      </c>
      <c r="F367" s="750" t="s">
        <v>893</v>
      </c>
      <c r="G367" s="749" t="s">
        <v>605</v>
      </c>
      <c r="H367" s="749">
        <v>394774</v>
      </c>
      <c r="I367" s="749">
        <v>157118</v>
      </c>
      <c r="J367" s="749" t="s">
        <v>1144</v>
      </c>
      <c r="K367" s="749" t="s">
        <v>1145</v>
      </c>
      <c r="L367" s="752">
        <v>3740</v>
      </c>
      <c r="M367" s="752">
        <v>14</v>
      </c>
      <c r="N367" s="753">
        <v>52360</v>
      </c>
    </row>
    <row r="368" spans="1:14" ht="14.4" customHeight="1" x14ac:dyDescent="0.3">
      <c r="A368" s="747" t="s">
        <v>575</v>
      </c>
      <c r="B368" s="748" t="s">
        <v>576</v>
      </c>
      <c r="C368" s="749" t="s">
        <v>598</v>
      </c>
      <c r="D368" s="750" t="s">
        <v>599</v>
      </c>
      <c r="E368" s="751">
        <v>50113006</v>
      </c>
      <c r="F368" s="750" t="s">
        <v>896</v>
      </c>
      <c r="G368" s="749" t="s">
        <v>608</v>
      </c>
      <c r="H368" s="749">
        <v>33833</v>
      </c>
      <c r="I368" s="749">
        <v>33833</v>
      </c>
      <c r="J368" s="749" t="s">
        <v>1146</v>
      </c>
      <c r="K368" s="749" t="s">
        <v>1147</v>
      </c>
      <c r="L368" s="752">
        <v>163.66999999999999</v>
      </c>
      <c r="M368" s="752">
        <v>1</v>
      </c>
      <c r="N368" s="753">
        <v>163.66999999999999</v>
      </c>
    </row>
    <row r="369" spans="1:14" ht="14.4" customHeight="1" x14ac:dyDescent="0.3">
      <c r="A369" s="747" t="s">
        <v>575</v>
      </c>
      <c r="B369" s="748" t="s">
        <v>576</v>
      </c>
      <c r="C369" s="749" t="s">
        <v>598</v>
      </c>
      <c r="D369" s="750" t="s">
        <v>599</v>
      </c>
      <c r="E369" s="751">
        <v>50113006</v>
      </c>
      <c r="F369" s="750" t="s">
        <v>896</v>
      </c>
      <c r="G369" s="749" t="s">
        <v>608</v>
      </c>
      <c r="H369" s="749">
        <v>133340</v>
      </c>
      <c r="I369" s="749">
        <v>33340</v>
      </c>
      <c r="J369" s="749" t="s">
        <v>1148</v>
      </c>
      <c r="K369" s="749" t="s">
        <v>1149</v>
      </c>
      <c r="L369" s="752">
        <v>40.919999999999995</v>
      </c>
      <c r="M369" s="752">
        <v>6</v>
      </c>
      <c r="N369" s="753">
        <v>245.51999999999998</v>
      </c>
    </row>
    <row r="370" spans="1:14" ht="14.4" customHeight="1" x14ac:dyDescent="0.3">
      <c r="A370" s="747" t="s">
        <v>575</v>
      </c>
      <c r="B370" s="748" t="s">
        <v>576</v>
      </c>
      <c r="C370" s="749" t="s">
        <v>598</v>
      </c>
      <c r="D370" s="750" t="s">
        <v>599</v>
      </c>
      <c r="E370" s="751">
        <v>50113006</v>
      </c>
      <c r="F370" s="750" t="s">
        <v>896</v>
      </c>
      <c r="G370" s="749" t="s">
        <v>605</v>
      </c>
      <c r="H370" s="749">
        <v>993899</v>
      </c>
      <c r="I370" s="749">
        <v>0</v>
      </c>
      <c r="J370" s="749" t="s">
        <v>1150</v>
      </c>
      <c r="K370" s="749" t="s">
        <v>1151</v>
      </c>
      <c r="L370" s="752">
        <v>185.73666644828421</v>
      </c>
      <c r="M370" s="752">
        <v>30</v>
      </c>
      <c r="N370" s="753">
        <v>5572.0999934485262</v>
      </c>
    </row>
    <row r="371" spans="1:14" ht="14.4" customHeight="1" x14ac:dyDescent="0.3">
      <c r="A371" s="747" t="s">
        <v>575</v>
      </c>
      <c r="B371" s="748" t="s">
        <v>576</v>
      </c>
      <c r="C371" s="749" t="s">
        <v>598</v>
      </c>
      <c r="D371" s="750" t="s">
        <v>599</v>
      </c>
      <c r="E371" s="751">
        <v>50113006</v>
      </c>
      <c r="F371" s="750" t="s">
        <v>896</v>
      </c>
      <c r="G371" s="749" t="s">
        <v>608</v>
      </c>
      <c r="H371" s="749">
        <v>33751</v>
      </c>
      <c r="I371" s="749">
        <v>33751</v>
      </c>
      <c r="J371" s="749" t="s">
        <v>1152</v>
      </c>
      <c r="K371" s="749" t="s">
        <v>1153</v>
      </c>
      <c r="L371" s="752">
        <v>111.95000000000003</v>
      </c>
      <c r="M371" s="752">
        <v>1</v>
      </c>
      <c r="N371" s="753">
        <v>111.95000000000003</v>
      </c>
    </row>
    <row r="372" spans="1:14" ht="14.4" customHeight="1" x14ac:dyDescent="0.3">
      <c r="A372" s="747" t="s">
        <v>575</v>
      </c>
      <c r="B372" s="748" t="s">
        <v>576</v>
      </c>
      <c r="C372" s="749" t="s">
        <v>598</v>
      </c>
      <c r="D372" s="750" t="s">
        <v>599</v>
      </c>
      <c r="E372" s="751">
        <v>50113006</v>
      </c>
      <c r="F372" s="750" t="s">
        <v>896</v>
      </c>
      <c r="G372" s="749" t="s">
        <v>608</v>
      </c>
      <c r="H372" s="749">
        <v>33750</v>
      </c>
      <c r="I372" s="749">
        <v>33750</v>
      </c>
      <c r="J372" s="749" t="s">
        <v>1154</v>
      </c>
      <c r="K372" s="749" t="s">
        <v>1153</v>
      </c>
      <c r="L372" s="752">
        <v>111.94999999999997</v>
      </c>
      <c r="M372" s="752">
        <v>1</v>
      </c>
      <c r="N372" s="753">
        <v>111.94999999999997</v>
      </c>
    </row>
    <row r="373" spans="1:14" ht="14.4" customHeight="1" x14ac:dyDescent="0.3">
      <c r="A373" s="747" t="s">
        <v>575</v>
      </c>
      <c r="B373" s="748" t="s">
        <v>576</v>
      </c>
      <c r="C373" s="749" t="s">
        <v>598</v>
      </c>
      <c r="D373" s="750" t="s">
        <v>599</v>
      </c>
      <c r="E373" s="751">
        <v>50113006</v>
      </c>
      <c r="F373" s="750" t="s">
        <v>896</v>
      </c>
      <c r="G373" s="749" t="s">
        <v>608</v>
      </c>
      <c r="H373" s="749">
        <v>33858</v>
      </c>
      <c r="I373" s="749">
        <v>33858</v>
      </c>
      <c r="J373" s="749" t="s">
        <v>1155</v>
      </c>
      <c r="K373" s="749" t="s">
        <v>1147</v>
      </c>
      <c r="L373" s="752">
        <v>129.97</v>
      </c>
      <c r="M373" s="752">
        <v>1</v>
      </c>
      <c r="N373" s="753">
        <v>129.97</v>
      </c>
    </row>
    <row r="374" spans="1:14" ht="14.4" customHeight="1" x14ac:dyDescent="0.3">
      <c r="A374" s="747" t="s">
        <v>575</v>
      </c>
      <c r="B374" s="748" t="s">
        <v>576</v>
      </c>
      <c r="C374" s="749" t="s">
        <v>598</v>
      </c>
      <c r="D374" s="750" t="s">
        <v>599</v>
      </c>
      <c r="E374" s="751">
        <v>50113006</v>
      </c>
      <c r="F374" s="750" t="s">
        <v>896</v>
      </c>
      <c r="G374" s="749" t="s">
        <v>608</v>
      </c>
      <c r="H374" s="749">
        <v>33857</v>
      </c>
      <c r="I374" s="749">
        <v>33857</v>
      </c>
      <c r="J374" s="749" t="s">
        <v>1156</v>
      </c>
      <c r="K374" s="749" t="s">
        <v>1147</v>
      </c>
      <c r="L374" s="752">
        <v>129.97</v>
      </c>
      <c r="M374" s="752">
        <v>1</v>
      </c>
      <c r="N374" s="753">
        <v>129.97</v>
      </c>
    </row>
    <row r="375" spans="1:14" ht="14.4" customHeight="1" x14ac:dyDescent="0.3">
      <c r="A375" s="747" t="s">
        <v>575</v>
      </c>
      <c r="B375" s="748" t="s">
        <v>576</v>
      </c>
      <c r="C375" s="749" t="s">
        <v>598</v>
      </c>
      <c r="D375" s="750" t="s">
        <v>599</v>
      </c>
      <c r="E375" s="751">
        <v>50113006</v>
      </c>
      <c r="F375" s="750" t="s">
        <v>896</v>
      </c>
      <c r="G375" s="749" t="s">
        <v>608</v>
      </c>
      <c r="H375" s="749">
        <v>33424</v>
      </c>
      <c r="I375" s="749">
        <v>33424</v>
      </c>
      <c r="J375" s="749" t="s">
        <v>1157</v>
      </c>
      <c r="K375" s="749" t="s">
        <v>1158</v>
      </c>
      <c r="L375" s="752">
        <v>324.99</v>
      </c>
      <c r="M375" s="752">
        <v>30</v>
      </c>
      <c r="N375" s="753">
        <v>9749.7000000000007</v>
      </c>
    </row>
    <row r="376" spans="1:14" ht="14.4" customHeight="1" x14ac:dyDescent="0.3">
      <c r="A376" s="747" t="s">
        <v>575</v>
      </c>
      <c r="B376" s="748" t="s">
        <v>576</v>
      </c>
      <c r="C376" s="749" t="s">
        <v>598</v>
      </c>
      <c r="D376" s="750" t="s">
        <v>599</v>
      </c>
      <c r="E376" s="751">
        <v>50113006</v>
      </c>
      <c r="F376" s="750" t="s">
        <v>896</v>
      </c>
      <c r="G376" s="749" t="s">
        <v>608</v>
      </c>
      <c r="H376" s="749">
        <v>848207</v>
      </c>
      <c r="I376" s="749">
        <v>33422</v>
      </c>
      <c r="J376" s="749" t="s">
        <v>1159</v>
      </c>
      <c r="K376" s="749" t="s">
        <v>1160</v>
      </c>
      <c r="L376" s="752">
        <v>164.42999999999998</v>
      </c>
      <c r="M376" s="752">
        <v>14</v>
      </c>
      <c r="N376" s="753">
        <v>2302.0199999999995</v>
      </c>
    </row>
    <row r="377" spans="1:14" ht="14.4" customHeight="1" x14ac:dyDescent="0.3">
      <c r="A377" s="747" t="s">
        <v>575</v>
      </c>
      <c r="B377" s="748" t="s">
        <v>576</v>
      </c>
      <c r="C377" s="749" t="s">
        <v>598</v>
      </c>
      <c r="D377" s="750" t="s">
        <v>599</v>
      </c>
      <c r="E377" s="751">
        <v>50113006</v>
      </c>
      <c r="F377" s="750" t="s">
        <v>896</v>
      </c>
      <c r="G377" s="749" t="s">
        <v>605</v>
      </c>
      <c r="H377" s="749">
        <v>846016</v>
      </c>
      <c r="I377" s="749">
        <v>0</v>
      </c>
      <c r="J377" s="749" t="s">
        <v>1161</v>
      </c>
      <c r="K377" s="749" t="s">
        <v>1162</v>
      </c>
      <c r="L377" s="752">
        <v>185.64</v>
      </c>
      <c r="M377" s="752">
        <v>18</v>
      </c>
      <c r="N377" s="753">
        <v>3341.5199999999995</v>
      </c>
    </row>
    <row r="378" spans="1:14" ht="14.4" customHeight="1" x14ac:dyDescent="0.3">
      <c r="A378" s="747" t="s">
        <v>575</v>
      </c>
      <c r="B378" s="748" t="s">
        <v>576</v>
      </c>
      <c r="C378" s="749" t="s">
        <v>598</v>
      </c>
      <c r="D378" s="750" t="s">
        <v>599</v>
      </c>
      <c r="E378" s="751">
        <v>50113006</v>
      </c>
      <c r="F378" s="750" t="s">
        <v>896</v>
      </c>
      <c r="G378" s="749" t="s">
        <v>608</v>
      </c>
      <c r="H378" s="749">
        <v>133146</v>
      </c>
      <c r="I378" s="749">
        <v>33530</v>
      </c>
      <c r="J378" s="749" t="s">
        <v>1163</v>
      </c>
      <c r="K378" s="749" t="s">
        <v>1164</v>
      </c>
      <c r="L378" s="752">
        <v>156.49</v>
      </c>
      <c r="M378" s="752">
        <v>7</v>
      </c>
      <c r="N378" s="753">
        <v>1095.43</v>
      </c>
    </row>
    <row r="379" spans="1:14" ht="14.4" customHeight="1" x14ac:dyDescent="0.3">
      <c r="A379" s="747" t="s">
        <v>575</v>
      </c>
      <c r="B379" s="748" t="s">
        <v>576</v>
      </c>
      <c r="C379" s="749" t="s">
        <v>598</v>
      </c>
      <c r="D379" s="750" t="s">
        <v>599</v>
      </c>
      <c r="E379" s="751">
        <v>50113008</v>
      </c>
      <c r="F379" s="750" t="s">
        <v>1165</v>
      </c>
      <c r="G379" s="749"/>
      <c r="H379" s="749"/>
      <c r="I379" s="749">
        <v>138455</v>
      </c>
      <c r="J379" s="749" t="s">
        <v>1166</v>
      </c>
      <c r="K379" s="749" t="s">
        <v>1167</v>
      </c>
      <c r="L379" s="752">
        <v>1068.2099699797454</v>
      </c>
      <c r="M379" s="752">
        <v>54</v>
      </c>
      <c r="N379" s="753">
        <v>57683.33837890625</v>
      </c>
    </row>
    <row r="380" spans="1:14" ht="14.4" customHeight="1" x14ac:dyDescent="0.3">
      <c r="A380" s="747" t="s">
        <v>575</v>
      </c>
      <c r="B380" s="748" t="s">
        <v>576</v>
      </c>
      <c r="C380" s="749" t="s">
        <v>598</v>
      </c>
      <c r="D380" s="750" t="s">
        <v>599</v>
      </c>
      <c r="E380" s="751">
        <v>50113008</v>
      </c>
      <c r="F380" s="750" t="s">
        <v>1165</v>
      </c>
      <c r="G380" s="749"/>
      <c r="H380" s="749"/>
      <c r="I380" s="749">
        <v>129056</v>
      </c>
      <c r="J380" s="749" t="s">
        <v>1168</v>
      </c>
      <c r="K380" s="749" t="s">
        <v>1169</v>
      </c>
      <c r="L380" s="752">
        <v>2168.56005859375</v>
      </c>
      <c r="M380" s="752">
        <v>28</v>
      </c>
      <c r="N380" s="753">
        <v>60719.681640625</v>
      </c>
    </row>
    <row r="381" spans="1:14" ht="14.4" customHeight="1" x14ac:dyDescent="0.3">
      <c r="A381" s="747" t="s">
        <v>575</v>
      </c>
      <c r="B381" s="748" t="s">
        <v>576</v>
      </c>
      <c r="C381" s="749" t="s">
        <v>598</v>
      </c>
      <c r="D381" s="750" t="s">
        <v>599</v>
      </c>
      <c r="E381" s="751">
        <v>50113008</v>
      </c>
      <c r="F381" s="750" t="s">
        <v>1165</v>
      </c>
      <c r="G381" s="749"/>
      <c r="H381" s="749"/>
      <c r="I381" s="749">
        <v>62464</v>
      </c>
      <c r="J381" s="749" t="s">
        <v>1170</v>
      </c>
      <c r="K381" s="749" t="s">
        <v>1171</v>
      </c>
      <c r="L381" s="752">
        <v>9157.759765625</v>
      </c>
      <c r="M381" s="752">
        <v>22</v>
      </c>
      <c r="N381" s="753">
        <v>201470.71484375</v>
      </c>
    </row>
    <row r="382" spans="1:14" ht="14.4" customHeight="1" x14ac:dyDescent="0.3">
      <c r="A382" s="747" t="s">
        <v>575</v>
      </c>
      <c r="B382" s="748" t="s">
        <v>576</v>
      </c>
      <c r="C382" s="749" t="s">
        <v>598</v>
      </c>
      <c r="D382" s="750" t="s">
        <v>599</v>
      </c>
      <c r="E382" s="751">
        <v>50113008</v>
      </c>
      <c r="F382" s="750" t="s">
        <v>1165</v>
      </c>
      <c r="G382" s="749"/>
      <c r="H382" s="749"/>
      <c r="I382" s="749">
        <v>205966</v>
      </c>
      <c r="J382" s="749" t="s">
        <v>1172</v>
      </c>
      <c r="K382" s="749" t="s">
        <v>1167</v>
      </c>
      <c r="L382" s="752">
        <v>1287</v>
      </c>
      <c r="M382" s="752">
        <v>18</v>
      </c>
      <c r="N382" s="753">
        <v>23166</v>
      </c>
    </row>
    <row r="383" spans="1:14" ht="14.4" customHeight="1" x14ac:dyDescent="0.3">
      <c r="A383" s="747" t="s">
        <v>575</v>
      </c>
      <c r="B383" s="748" t="s">
        <v>576</v>
      </c>
      <c r="C383" s="749" t="s">
        <v>598</v>
      </c>
      <c r="D383" s="750" t="s">
        <v>599</v>
      </c>
      <c r="E383" s="751">
        <v>50113008</v>
      </c>
      <c r="F383" s="750" t="s">
        <v>1165</v>
      </c>
      <c r="G383" s="749"/>
      <c r="H383" s="749"/>
      <c r="I383" s="749">
        <v>212531</v>
      </c>
      <c r="J383" s="749" t="s">
        <v>1173</v>
      </c>
      <c r="K383" s="749" t="s">
        <v>1174</v>
      </c>
      <c r="L383" s="752">
        <v>8610.7998046875</v>
      </c>
      <c r="M383" s="752">
        <v>3</v>
      </c>
      <c r="N383" s="753">
        <v>25832.3994140625</v>
      </c>
    </row>
    <row r="384" spans="1:14" ht="14.4" customHeight="1" x14ac:dyDescent="0.3">
      <c r="A384" s="747" t="s">
        <v>575</v>
      </c>
      <c r="B384" s="748" t="s">
        <v>576</v>
      </c>
      <c r="C384" s="749" t="s">
        <v>598</v>
      </c>
      <c r="D384" s="750" t="s">
        <v>599</v>
      </c>
      <c r="E384" s="751">
        <v>50113008</v>
      </c>
      <c r="F384" s="750" t="s">
        <v>1165</v>
      </c>
      <c r="G384" s="749"/>
      <c r="H384" s="749"/>
      <c r="I384" s="749">
        <v>6480</v>
      </c>
      <c r="J384" s="749" t="s">
        <v>1173</v>
      </c>
      <c r="K384" s="749" t="s">
        <v>1175</v>
      </c>
      <c r="L384" s="752">
        <v>4305.39990234375</v>
      </c>
      <c r="M384" s="752">
        <v>10</v>
      </c>
      <c r="N384" s="753">
        <v>43053.9990234375</v>
      </c>
    </row>
    <row r="385" spans="1:14" ht="14.4" customHeight="1" x14ac:dyDescent="0.3">
      <c r="A385" s="747" t="s">
        <v>575</v>
      </c>
      <c r="B385" s="748" t="s">
        <v>576</v>
      </c>
      <c r="C385" s="749" t="s">
        <v>598</v>
      </c>
      <c r="D385" s="750" t="s">
        <v>599</v>
      </c>
      <c r="E385" s="751">
        <v>50113011</v>
      </c>
      <c r="F385" s="750" t="s">
        <v>1176</v>
      </c>
      <c r="G385" s="749"/>
      <c r="H385" s="749"/>
      <c r="I385" s="749">
        <v>158152</v>
      </c>
      <c r="J385" s="749" t="s">
        <v>1177</v>
      </c>
      <c r="K385" s="749" t="s">
        <v>1167</v>
      </c>
      <c r="L385" s="752">
        <v>912.99003906250005</v>
      </c>
      <c r="M385" s="752">
        <v>20</v>
      </c>
      <c r="N385" s="753">
        <v>18259.80078125</v>
      </c>
    </row>
    <row r="386" spans="1:14" ht="14.4" customHeight="1" x14ac:dyDescent="0.3">
      <c r="A386" s="747" t="s">
        <v>575</v>
      </c>
      <c r="B386" s="748" t="s">
        <v>576</v>
      </c>
      <c r="C386" s="749" t="s">
        <v>598</v>
      </c>
      <c r="D386" s="750" t="s">
        <v>599</v>
      </c>
      <c r="E386" s="751">
        <v>50113013</v>
      </c>
      <c r="F386" s="750" t="s">
        <v>902</v>
      </c>
      <c r="G386" s="749" t="s">
        <v>608</v>
      </c>
      <c r="H386" s="749">
        <v>194155</v>
      </c>
      <c r="I386" s="749">
        <v>94155</v>
      </c>
      <c r="J386" s="749" t="s">
        <v>903</v>
      </c>
      <c r="K386" s="749" t="s">
        <v>904</v>
      </c>
      <c r="L386" s="752">
        <v>320.32</v>
      </c>
      <c r="M386" s="752">
        <v>1</v>
      </c>
      <c r="N386" s="753">
        <v>320.32</v>
      </c>
    </row>
    <row r="387" spans="1:14" ht="14.4" customHeight="1" x14ac:dyDescent="0.3">
      <c r="A387" s="747" t="s">
        <v>575</v>
      </c>
      <c r="B387" s="748" t="s">
        <v>576</v>
      </c>
      <c r="C387" s="749" t="s">
        <v>598</v>
      </c>
      <c r="D387" s="750" t="s">
        <v>599</v>
      </c>
      <c r="E387" s="751">
        <v>50113013</v>
      </c>
      <c r="F387" s="750" t="s">
        <v>902</v>
      </c>
      <c r="G387" s="749" t="s">
        <v>605</v>
      </c>
      <c r="H387" s="749">
        <v>172972</v>
      </c>
      <c r="I387" s="749">
        <v>72972</v>
      </c>
      <c r="J387" s="749" t="s">
        <v>907</v>
      </c>
      <c r="K387" s="749" t="s">
        <v>908</v>
      </c>
      <c r="L387" s="752">
        <v>181.59333333333336</v>
      </c>
      <c r="M387" s="752">
        <v>21</v>
      </c>
      <c r="N387" s="753">
        <v>3813.4600000000005</v>
      </c>
    </row>
    <row r="388" spans="1:14" ht="14.4" customHeight="1" x14ac:dyDescent="0.3">
      <c r="A388" s="747" t="s">
        <v>575</v>
      </c>
      <c r="B388" s="748" t="s">
        <v>576</v>
      </c>
      <c r="C388" s="749" t="s">
        <v>598</v>
      </c>
      <c r="D388" s="750" t="s">
        <v>599</v>
      </c>
      <c r="E388" s="751">
        <v>50113013</v>
      </c>
      <c r="F388" s="750" t="s">
        <v>902</v>
      </c>
      <c r="G388" s="749" t="s">
        <v>608</v>
      </c>
      <c r="H388" s="749">
        <v>105951</v>
      </c>
      <c r="I388" s="749">
        <v>5951</v>
      </c>
      <c r="J388" s="749" t="s">
        <v>909</v>
      </c>
      <c r="K388" s="749" t="s">
        <v>910</v>
      </c>
      <c r="L388" s="752">
        <v>114.92999999999999</v>
      </c>
      <c r="M388" s="752">
        <v>2</v>
      </c>
      <c r="N388" s="753">
        <v>229.85999999999999</v>
      </c>
    </row>
    <row r="389" spans="1:14" ht="14.4" customHeight="1" x14ac:dyDescent="0.3">
      <c r="A389" s="747" t="s">
        <v>575</v>
      </c>
      <c r="B389" s="748" t="s">
        <v>576</v>
      </c>
      <c r="C389" s="749" t="s">
        <v>598</v>
      </c>
      <c r="D389" s="750" t="s">
        <v>599</v>
      </c>
      <c r="E389" s="751">
        <v>50113013</v>
      </c>
      <c r="F389" s="750" t="s">
        <v>902</v>
      </c>
      <c r="G389" s="749" t="s">
        <v>605</v>
      </c>
      <c r="H389" s="749">
        <v>201961</v>
      </c>
      <c r="I389" s="749">
        <v>201961</v>
      </c>
      <c r="J389" s="749" t="s">
        <v>911</v>
      </c>
      <c r="K389" s="749" t="s">
        <v>912</v>
      </c>
      <c r="L389" s="752">
        <v>319.91999999999996</v>
      </c>
      <c r="M389" s="752">
        <v>4</v>
      </c>
      <c r="N389" s="753">
        <v>1279.6799999999998</v>
      </c>
    </row>
    <row r="390" spans="1:14" ht="14.4" customHeight="1" x14ac:dyDescent="0.3">
      <c r="A390" s="747" t="s">
        <v>575</v>
      </c>
      <c r="B390" s="748" t="s">
        <v>576</v>
      </c>
      <c r="C390" s="749" t="s">
        <v>598</v>
      </c>
      <c r="D390" s="750" t="s">
        <v>599</v>
      </c>
      <c r="E390" s="751">
        <v>50113013</v>
      </c>
      <c r="F390" s="750" t="s">
        <v>902</v>
      </c>
      <c r="G390" s="749" t="s">
        <v>608</v>
      </c>
      <c r="H390" s="749">
        <v>183817</v>
      </c>
      <c r="I390" s="749">
        <v>183817</v>
      </c>
      <c r="J390" s="749" t="s">
        <v>1178</v>
      </c>
      <c r="K390" s="749" t="s">
        <v>914</v>
      </c>
      <c r="L390" s="752">
        <v>918.5</v>
      </c>
      <c r="M390" s="752">
        <v>4</v>
      </c>
      <c r="N390" s="753">
        <v>3674</v>
      </c>
    </row>
    <row r="391" spans="1:14" ht="14.4" customHeight="1" x14ac:dyDescent="0.3">
      <c r="A391" s="747" t="s">
        <v>575</v>
      </c>
      <c r="B391" s="748" t="s">
        <v>576</v>
      </c>
      <c r="C391" s="749" t="s">
        <v>598</v>
      </c>
      <c r="D391" s="750" t="s">
        <v>599</v>
      </c>
      <c r="E391" s="751">
        <v>50113013</v>
      </c>
      <c r="F391" s="750" t="s">
        <v>902</v>
      </c>
      <c r="G391" s="749" t="s">
        <v>605</v>
      </c>
      <c r="H391" s="749">
        <v>183926</v>
      </c>
      <c r="I391" s="749">
        <v>183926</v>
      </c>
      <c r="J391" s="749" t="s">
        <v>913</v>
      </c>
      <c r="K391" s="749" t="s">
        <v>914</v>
      </c>
      <c r="L391" s="752">
        <v>132.66000000000003</v>
      </c>
      <c r="M391" s="752">
        <v>12.599999999999996</v>
      </c>
      <c r="N391" s="753">
        <v>1671.5159999999998</v>
      </c>
    </row>
    <row r="392" spans="1:14" ht="14.4" customHeight="1" x14ac:dyDescent="0.3">
      <c r="A392" s="747" t="s">
        <v>575</v>
      </c>
      <c r="B392" s="748" t="s">
        <v>576</v>
      </c>
      <c r="C392" s="749" t="s">
        <v>598</v>
      </c>
      <c r="D392" s="750" t="s">
        <v>599</v>
      </c>
      <c r="E392" s="751">
        <v>50113013</v>
      </c>
      <c r="F392" s="750" t="s">
        <v>902</v>
      </c>
      <c r="G392" s="749" t="s">
        <v>605</v>
      </c>
      <c r="H392" s="749">
        <v>111706</v>
      </c>
      <c r="I392" s="749">
        <v>11706</v>
      </c>
      <c r="J392" s="749" t="s">
        <v>986</v>
      </c>
      <c r="K392" s="749" t="s">
        <v>1179</v>
      </c>
      <c r="L392" s="752">
        <v>524.08000000000004</v>
      </c>
      <c r="M392" s="752">
        <v>3</v>
      </c>
      <c r="N392" s="753">
        <v>1572.2400000000002</v>
      </c>
    </row>
    <row r="393" spans="1:14" ht="14.4" customHeight="1" x14ac:dyDescent="0.3">
      <c r="A393" s="747" t="s">
        <v>575</v>
      </c>
      <c r="B393" s="748" t="s">
        <v>576</v>
      </c>
      <c r="C393" s="749" t="s">
        <v>598</v>
      </c>
      <c r="D393" s="750" t="s">
        <v>599</v>
      </c>
      <c r="E393" s="751">
        <v>50113013</v>
      </c>
      <c r="F393" s="750" t="s">
        <v>902</v>
      </c>
      <c r="G393" s="749" t="s">
        <v>605</v>
      </c>
      <c r="H393" s="749">
        <v>131656</v>
      </c>
      <c r="I393" s="749">
        <v>131656</v>
      </c>
      <c r="J393" s="749" t="s">
        <v>1180</v>
      </c>
      <c r="K393" s="749" t="s">
        <v>1181</v>
      </c>
      <c r="L393" s="752">
        <v>517</v>
      </c>
      <c r="M393" s="752">
        <v>4</v>
      </c>
      <c r="N393" s="753">
        <v>2068</v>
      </c>
    </row>
    <row r="394" spans="1:14" ht="14.4" customHeight="1" x14ac:dyDescent="0.3">
      <c r="A394" s="747" t="s">
        <v>575</v>
      </c>
      <c r="B394" s="748" t="s">
        <v>576</v>
      </c>
      <c r="C394" s="749" t="s">
        <v>598</v>
      </c>
      <c r="D394" s="750" t="s">
        <v>599</v>
      </c>
      <c r="E394" s="751">
        <v>50113013</v>
      </c>
      <c r="F394" s="750" t="s">
        <v>902</v>
      </c>
      <c r="G394" s="749" t="s">
        <v>605</v>
      </c>
      <c r="H394" s="749">
        <v>162180</v>
      </c>
      <c r="I394" s="749">
        <v>162180</v>
      </c>
      <c r="J394" s="749" t="s">
        <v>919</v>
      </c>
      <c r="K394" s="749" t="s">
        <v>920</v>
      </c>
      <c r="L394" s="752">
        <v>152.9</v>
      </c>
      <c r="M394" s="752">
        <v>1</v>
      </c>
      <c r="N394" s="753">
        <v>152.9</v>
      </c>
    </row>
    <row r="395" spans="1:14" ht="14.4" customHeight="1" x14ac:dyDescent="0.3">
      <c r="A395" s="747" t="s">
        <v>575</v>
      </c>
      <c r="B395" s="748" t="s">
        <v>576</v>
      </c>
      <c r="C395" s="749" t="s">
        <v>598</v>
      </c>
      <c r="D395" s="750" t="s">
        <v>599</v>
      </c>
      <c r="E395" s="751">
        <v>50113013</v>
      </c>
      <c r="F395" s="750" t="s">
        <v>902</v>
      </c>
      <c r="G395" s="749" t="s">
        <v>605</v>
      </c>
      <c r="H395" s="749">
        <v>162187</v>
      </c>
      <c r="I395" s="749">
        <v>162187</v>
      </c>
      <c r="J395" s="749" t="s">
        <v>1182</v>
      </c>
      <c r="K395" s="749" t="s">
        <v>1183</v>
      </c>
      <c r="L395" s="752">
        <v>286</v>
      </c>
      <c r="M395" s="752">
        <v>5</v>
      </c>
      <c r="N395" s="753">
        <v>1430</v>
      </c>
    </row>
    <row r="396" spans="1:14" ht="14.4" customHeight="1" x14ac:dyDescent="0.3">
      <c r="A396" s="747" t="s">
        <v>575</v>
      </c>
      <c r="B396" s="748" t="s">
        <v>576</v>
      </c>
      <c r="C396" s="749" t="s">
        <v>598</v>
      </c>
      <c r="D396" s="750" t="s">
        <v>599</v>
      </c>
      <c r="E396" s="751">
        <v>50113013</v>
      </c>
      <c r="F396" s="750" t="s">
        <v>902</v>
      </c>
      <c r="G396" s="749" t="s">
        <v>605</v>
      </c>
      <c r="H396" s="749">
        <v>218400</v>
      </c>
      <c r="I396" s="749">
        <v>218400</v>
      </c>
      <c r="J396" s="749" t="s">
        <v>1184</v>
      </c>
      <c r="K396" s="749" t="s">
        <v>1185</v>
      </c>
      <c r="L396" s="752">
        <v>597.7399999999999</v>
      </c>
      <c r="M396" s="752">
        <v>6</v>
      </c>
      <c r="N396" s="753">
        <v>3586.4399999999996</v>
      </c>
    </row>
    <row r="397" spans="1:14" ht="14.4" customHeight="1" x14ac:dyDescent="0.3">
      <c r="A397" s="747" t="s">
        <v>575</v>
      </c>
      <c r="B397" s="748" t="s">
        <v>576</v>
      </c>
      <c r="C397" s="749" t="s">
        <v>598</v>
      </c>
      <c r="D397" s="750" t="s">
        <v>599</v>
      </c>
      <c r="E397" s="751">
        <v>50113013</v>
      </c>
      <c r="F397" s="750" t="s">
        <v>902</v>
      </c>
      <c r="G397" s="749" t="s">
        <v>605</v>
      </c>
      <c r="H397" s="749">
        <v>102427</v>
      </c>
      <c r="I397" s="749">
        <v>2427</v>
      </c>
      <c r="J397" s="749" t="s">
        <v>1186</v>
      </c>
      <c r="K397" s="749" t="s">
        <v>1187</v>
      </c>
      <c r="L397" s="752">
        <v>88.46</v>
      </c>
      <c r="M397" s="752">
        <v>5</v>
      </c>
      <c r="N397" s="753">
        <v>442.29999999999995</v>
      </c>
    </row>
    <row r="398" spans="1:14" ht="14.4" customHeight="1" x14ac:dyDescent="0.3">
      <c r="A398" s="747" t="s">
        <v>575</v>
      </c>
      <c r="B398" s="748" t="s">
        <v>576</v>
      </c>
      <c r="C398" s="749" t="s">
        <v>598</v>
      </c>
      <c r="D398" s="750" t="s">
        <v>599</v>
      </c>
      <c r="E398" s="751">
        <v>50113013</v>
      </c>
      <c r="F398" s="750" t="s">
        <v>902</v>
      </c>
      <c r="G398" s="749" t="s">
        <v>605</v>
      </c>
      <c r="H398" s="749">
        <v>395399</v>
      </c>
      <c r="I398" s="749">
        <v>101112</v>
      </c>
      <c r="J398" s="749" t="s">
        <v>1188</v>
      </c>
      <c r="K398" s="749" t="s">
        <v>1189</v>
      </c>
      <c r="L398" s="752">
        <v>280.01666666666665</v>
      </c>
      <c r="M398" s="752">
        <v>2</v>
      </c>
      <c r="N398" s="753">
        <v>560.0333333333333</v>
      </c>
    </row>
    <row r="399" spans="1:14" ht="14.4" customHeight="1" x14ac:dyDescent="0.3">
      <c r="A399" s="747" t="s">
        <v>575</v>
      </c>
      <c r="B399" s="748" t="s">
        <v>576</v>
      </c>
      <c r="C399" s="749" t="s">
        <v>598</v>
      </c>
      <c r="D399" s="750" t="s">
        <v>599</v>
      </c>
      <c r="E399" s="751">
        <v>50113013</v>
      </c>
      <c r="F399" s="750" t="s">
        <v>902</v>
      </c>
      <c r="G399" s="749" t="s">
        <v>605</v>
      </c>
      <c r="H399" s="749">
        <v>208820</v>
      </c>
      <c r="I399" s="749">
        <v>208820</v>
      </c>
      <c r="J399" s="749" t="s">
        <v>1190</v>
      </c>
      <c r="K399" s="749" t="s">
        <v>1191</v>
      </c>
      <c r="L399" s="752">
        <v>1967.2799999999997</v>
      </c>
      <c r="M399" s="752">
        <v>2</v>
      </c>
      <c r="N399" s="753">
        <v>3934.5599999999995</v>
      </c>
    </row>
    <row r="400" spans="1:14" ht="14.4" customHeight="1" x14ac:dyDescent="0.3">
      <c r="A400" s="747" t="s">
        <v>575</v>
      </c>
      <c r="B400" s="748" t="s">
        <v>576</v>
      </c>
      <c r="C400" s="749" t="s">
        <v>598</v>
      </c>
      <c r="D400" s="750" t="s">
        <v>599</v>
      </c>
      <c r="E400" s="751">
        <v>50113013</v>
      </c>
      <c r="F400" s="750" t="s">
        <v>902</v>
      </c>
      <c r="G400" s="749" t="s">
        <v>605</v>
      </c>
      <c r="H400" s="749">
        <v>847476</v>
      </c>
      <c r="I400" s="749">
        <v>112782</v>
      </c>
      <c r="J400" s="749" t="s">
        <v>921</v>
      </c>
      <c r="K400" s="749" t="s">
        <v>922</v>
      </c>
      <c r="L400" s="752">
        <v>674.31349999999998</v>
      </c>
      <c r="M400" s="752">
        <v>0.6</v>
      </c>
      <c r="N400" s="753">
        <v>404.5881</v>
      </c>
    </row>
    <row r="401" spans="1:14" ht="14.4" customHeight="1" x14ac:dyDescent="0.3">
      <c r="A401" s="747" t="s">
        <v>575</v>
      </c>
      <c r="B401" s="748" t="s">
        <v>576</v>
      </c>
      <c r="C401" s="749" t="s">
        <v>598</v>
      </c>
      <c r="D401" s="750" t="s">
        <v>599</v>
      </c>
      <c r="E401" s="751">
        <v>50113013</v>
      </c>
      <c r="F401" s="750" t="s">
        <v>902</v>
      </c>
      <c r="G401" s="749" t="s">
        <v>605</v>
      </c>
      <c r="H401" s="749">
        <v>96414</v>
      </c>
      <c r="I401" s="749">
        <v>96414</v>
      </c>
      <c r="J401" s="749" t="s">
        <v>923</v>
      </c>
      <c r="K401" s="749" t="s">
        <v>924</v>
      </c>
      <c r="L401" s="752">
        <v>58.540000000000006</v>
      </c>
      <c r="M401" s="752">
        <v>5</v>
      </c>
      <c r="N401" s="753">
        <v>292.70000000000005</v>
      </c>
    </row>
    <row r="402" spans="1:14" ht="14.4" customHeight="1" x14ac:dyDescent="0.3">
      <c r="A402" s="747" t="s">
        <v>575</v>
      </c>
      <c r="B402" s="748" t="s">
        <v>576</v>
      </c>
      <c r="C402" s="749" t="s">
        <v>598</v>
      </c>
      <c r="D402" s="750" t="s">
        <v>599</v>
      </c>
      <c r="E402" s="751">
        <v>50113013</v>
      </c>
      <c r="F402" s="750" t="s">
        <v>902</v>
      </c>
      <c r="G402" s="749" t="s">
        <v>605</v>
      </c>
      <c r="H402" s="749">
        <v>192490</v>
      </c>
      <c r="I402" s="749">
        <v>92490</v>
      </c>
      <c r="J402" s="749" t="s">
        <v>1192</v>
      </c>
      <c r="K402" s="749" t="s">
        <v>1193</v>
      </c>
      <c r="L402" s="752">
        <v>121.16999999999999</v>
      </c>
      <c r="M402" s="752">
        <v>2</v>
      </c>
      <c r="N402" s="753">
        <v>242.33999999999997</v>
      </c>
    </row>
    <row r="403" spans="1:14" ht="14.4" customHeight="1" x14ac:dyDescent="0.3">
      <c r="A403" s="747" t="s">
        <v>575</v>
      </c>
      <c r="B403" s="748" t="s">
        <v>576</v>
      </c>
      <c r="C403" s="749" t="s">
        <v>598</v>
      </c>
      <c r="D403" s="750" t="s">
        <v>599</v>
      </c>
      <c r="E403" s="751">
        <v>50113013</v>
      </c>
      <c r="F403" s="750" t="s">
        <v>902</v>
      </c>
      <c r="G403" s="749" t="s">
        <v>608</v>
      </c>
      <c r="H403" s="749">
        <v>111592</v>
      </c>
      <c r="I403" s="749">
        <v>11592</v>
      </c>
      <c r="J403" s="749" t="s">
        <v>1194</v>
      </c>
      <c r="K403" s="749" t="s">
        <v>1195</v>
      </c>
      <c r="L403" s="752">
        <v>368.96999999999997</v>
      </c>
      <c r="M403" s="752">
        <v>1.5</v>
      </c>
      <c r="N403" s="753">
        <v>553.45499999999993</v>
      </c>
    </row>
    <row r="404" spans="1:14" ht="14.4" customHeight="1" x14ac:dyDescent="0.3">
      <c r="A404" s="747" t="s">
        <v>575</v>
      </c>
      <c r="B404" s="748" t="s">
        <v>576</v>
      </c>
      <c r="C404" s="749" t="s">
        <v>598</v>
      </c>
      <c r="D404" s="750" t="s">
        <v>599</v>
      </c>
      <c r="E404" s="751">
        <v>50113013</v>
      </c>
      <c r="F404" s="750" t="s">
        <v>902</v>
      </c>
      <c r="G404" s="749" t="s">
        <v>605</v>
      </c>
      <c r="H404" s="749">
        <v>207116</v>
      </c>
      <c r="I404" s="749">
        <v>207116</v>
      </c>
      <c r="J404" s="749" t="s">
        <v>929</v>
      </c>
      <c r="K404" s="749" t="s">
        <v>930</v>
      </c>
      <c r="L404" s="752">
        <v>419.51999999999992</v>
      </c>
      <c r="M404" s="752">
        <v>4</v>
      </c>
      <c r="N404" s="753">
        <v>1678.0799999999997</v>
      </c>
    </row>
    <row r="405" spans="1:14" ht="14.4" customHeight="1" x14ac:dyDescent="0.3">
      <c r="A405" s="747" t="s">
        <v>575</v>
      </c>
      <c r="B405" s="748" t="s">
        <v>576</v>
      </c>
      <c r="C405" s="749" t="s">
        <v>598</v>
      </c>
      <c r="D405" s="750" t="s">
        <v>599</v>
      </c>
      <c r="E405" s="751">
        <v>50113013</v>
      </c>
      <c r="F405" s="750" t="s">
        <v>902</v>
      </c>
      <c r="G405" s="749" t="s">
        <v>605</v>
      </c>
      <c r="H405" s="749">
        <v>101076</v>
      </c>
      <c r="I405" s="749">
        <v>1076</v>
      </c>
      <c r="J405" s="749" t="s">
        <v>1196</v>
      </c>
      <c r="K405" s="749" t="s">
        <v>932</v>
      </c>
      <c r="L405" s="752">
        <v>78.430000000000007</v>
      </c>
      <c r="M405" s="752">
        <v>2</v>
      </c>
      <c r="N405" s="753">
        <v>156.86000000000001</v>
      </c>
    </row>
    <row r="406" spans="1:14" ht="14.4" customHeight="1" x14ac:dyDescent="0.3">
      <c r="A406" s="747" t="s">
        <v>575</v>
      </c>
      <c r="B406" s="748" t="s">
        <v>576</v>
      </c>
      <c r="C406" s="749" t="s">
        <v>598</v>
      </c>
      <c r="D406" s="750" t="s">
        <v>599</v>
      </c>
      <c r="E406" s="751">
        <v>50113013</v>
      </c>
      <c r="F406" s="750" t="s">
        <v>902</v>
      </c>
      <c r="G406" s="749" t="s">
        <v>605</v>
      </c>
      <c r="H406" s="749">
        <v>201974</v>
      </c>
      <c r="I406" s="749">
        <v>201974</v>
      </c>
      <c r="J406" s="749" t="s">
        <v>935</v>
      </c>
      <c r="K406" s="749" t="s">
        <v>936</v>
      </c>
      <c r="L406" s="752">
        <v>218.20076923076925</v>
      </c>
      <c r="M406" s="752">
        <v>13</v>
      </c>
      <c r="N406" s="753">
        <v>2836.61</v>
      </c>
    </row>
    <row r="407" spans="1:14" ht="14.4" customHeight="1" x14ac:dyDescent="0.3">
      <c r="A407" s="747" t="s">
        <v>575</v>
      </c>
      <c r="B407" s="748" t="s">
        <v>576</v>
      </c>
      <c r="C407" s="749" t="s">
        <v>598</v>
      </c>
      <c r="D407" s="750" t="s">
        <v>599</v>
      </c>
      <c r="E407" s="751">
        <v>50113013</v>
      </c>
      <c r="F407" s="750" t="s">
        <v>902</v>
      </c>
      <c r="G407" s="749" t="s">
        <v>608</v>
      </c>
      <c r="H407" s="749">
        <v>113453</v>
      </c>
      <c r="I407" s="749">
        <v>113453</v>
      </c>
      <c r="J407" s="749" t="s">
        <v>937</v>
      </c>
      <c r="K407" s="749" t="s">
        <v>938</v>
      </c>
      <c r="L407" s="752">
        <v>458.7</v>
      </c>
      <c r="M407" s="752">
        <v>2</v>
      </c>
      <c r="N407" s="753">
        <v>917.4</v>
      </c>
    </row>
    <row r="408" spans="1:14" ht="14.4" customHeight="1" x14ac:dyDescent="0.3">
      <c r="A408" s="747" t="s">
        <v>575</v>
      </c>
      <c r="B408" s="748" t="s">
        <v>576</v>
      </c>
      <c r="C408" s="749" t="s">
        <v>598</v>
      </c>
      <c r="D408" s="750" t="s">
        <v>599</v>
      </c>
      <c r="E408" s="751">
        <v>50113013</v>
      </c>
      <c r="F408" s="750" t="s">
        <v>902</v>
      </c>
      <c r="G408" s="749" t="s">
        <v>605</v>
      </c>
      <c r="H408" s="749">
        <v>192359</v>
      </c>
      <c r="I408" s="749">
        <v>92359</v>
      </c>
      <c r="J408" s="749" t="s">
        <v>939</v>
      </c>
      <c r="K408" s="749" t="s">
        <v>940</v>
      </c>
      <c r="L408" s="752">
        <v>43.69</v>
      </c>
      <c r="M408" s="752">
        <v>140</v>
      </c>
      <c r="N408" s="753">
        <v>6116.5999999999995</v>
      </c>
    </row>
    <row r="409" spans="1:14" ht="14.4" customHeight="1" x14ac:dyDescent="0.3">
      <c r="A409" s="747" t="s">
        <v>575</v>
      </c>
      <c r="B409" s="748" t="s">
        <v>576</v>
      </c>
      <c r="C409" s="749" t="s">
        <v>598</v>
      </c>
      <c r="D409" s="750" t="s">
        <v>599</v>
      </c>
      <c r="E409" s="751">
        <v>50113013</v>
      </c>
      <c r="F409" s="750" t="s">
        <v>902</v>
      </c>
      <c r="G409" s="749" t="s">
        <v>605</v>
      </c>
      <c r="H409" s="749">
        <v>225175</v>
      </c>
      <c r="I409" s="749">
        <v>225175</v>
      </c>
      <c r="J409" s="749" t="s">
        <v>1197</v>
      </c>
      <c r="K409" s="749" t="s">
        <v>1198</v>
      </c>
      <c r="L409" s="752">
        <v>45.61</v>
      </c>
      <c r="M409" s="752">
        <v>5</v>
      </c>
      <c r="N409" s="753">
        <v>228.05</v>
      </c>
    </row>
    <row r="410" spans="1:14" ht="14.4" customHeight="1" x14ac:dyDescent="0.3">
      <c r="A410" s="747" t="s">
        <v>575</v>
      </c>
      <c r="B410" s="748" t="s">
        <v>576</v>
      </c>
      <c r="C410" s="749" t="s">
        <v>598</v>
      </c>
      <c r="D410" s="750" t="s">
        <v>599</v>
      </c>
      <c r="E410" s="751">
        <v>50113013</v>
      </c>
      <c r="F410" s="750" t="s">
        <v>902</v>
      </c>
      <c r="G410" s="749" t="s">
        <v>605</v>
      </c>
      <c r="H410" s="749">
        <v>116600</v>
      </c>
      <c r="I410" s="749">
        <v>16600</v>
      </c>
      <c r="J410" s="749" t="s">
        <v>945</v>
      </c>
      <c r="K410" s="749" t="s">
        <v>946</v>
      </c>
      <c r="L410" s="752">
        <v>43.859999999999992</v>
      </c>
      <c r="M410" s="752">
        <v>140</v>
      </c>
      <c r="N410" s="753">
        <v>6140.3999999999987</v>
      </c>
    </row>
    <row r="411" spans="1:14" ht="14.4" customHeight="1" x14ac:dyDescent="0.3">
      <c r="A411" s="747" t="s">
        <v>575</v>
      </c>
      <c r="B411" s="748" t="s">
        <v>576</v>
      </c>
      <c r="C411" s="749" t="s">
        <v>598</v>
      </c>
      <c r="D411" s="750" t="s">
        <v>599</v>
      </c>
      <c r="E411" s="751">
        <v>50113013</v>
      </c>
      <c r="F411" s="750" t="s">
        <v>902</v>
      </c>
      <c r="G411" s="749" t="s">
        <v>608</v>
      </c>
      <c r="H411" s="749">
        <v>166269</v>
      </c>
      <c r="I411" s="749">
        <v>166269</v>
      </c>
      <c r="J411" s="749" t="s">
        <v>948</v>
      </c>
      <c r="K411" s="749" t="s">
        <v>949</v>
      </c>
      <c r="L411" s="752">
        <v>52.88000000000001</v>
      </c>
      <c r="M411" s="752">
        <v>37</v>
      </c>
      <c r="N411" s="753">
        <v>1956.5600000000004</v>
      </c>
    </row>
    <row r="412" spans="1:14" ht="14.4" customHeight="1" x14ac:dyDescent="0.3">
      <c r="A412" s="747" t="s">
        <v>575</v>
      </c>
      <c r="B412" s="748" t="s">
        <v>576</v>
      </c>
      <c r="C412" s="749" t="s">
        <v>598</v>
      </c>
      <c r="D412" s="750" t="s">
        <v>599</v>
      </c>
      <c r="E412" s="751">
        <v>50113014</v>
      </c>
      <c r="F412" s="750" t="s">
        <v>953</v>
      </c>
      <c r="G412" s="749" t="s">
        <v>608</v>
      </c>
      <c r="H412" s="749">
        <v>164401</v>
      </c>
      <c r="I412" s="749">
        <v>164401</v>
      </c>
      <c r="J412" s="749" t="s">
        <v>954</v>
      </c>
      <c r="K412" s="749" t="s">
        <v>955</v>
      </c>
      <c r="L412" s="752">
        <v>148.5</v>
      </c>
      <c r="M412" s="752">
        <v>8.6</v>
      </c>
      <c r="N412" s="753">
        <v>1277.0999999999999</v>
      </c>
    </row>
    <row r="413" spans="1:14" ht="14.4" customHeight="1" x14ac:dyDescent="0.3">
      <c r="A413" s="747" t="s">
        <v>575</v>
      </c>
      <c r="B413" s="748" t="s">
        <v>576</v>
      </c>
      <c r="C413" s="749" t="s">
        <v>598</v>
      </c>
      <c r="D413" s="750" t="s">
        <v>599</v>
      </c>
      <c r="E413" s="751">
        <v>50113014</v>
      </c>
      <c r="F413" s="750" t="s">
        <v>953</v>
      </c>
      <c r="G413" s="749" t="s">
        <v>605</v>
      </c>
      <c r="H413" s="749">
        <v>159074</v>
      </c>
      <c r="I413" s="749">
        <v>59074</v>
      </c>
      <c r="J413" s="749" t="s">
        <v>1199</v>
      </c>
      <c r="K413" s="749" t="s">
        <v>1200</v>
      </c>
      <c r="L413" s="752">
        <v>80.970000000000041</v>
      </c>
      <c r="M413" s="752">
        <v>1</v>
      </c>
      <c r="N413" s="753">
        <v>80.970000000000041</v>
      </c>
    </row>
    <row r="414" spans="1:14" ht="14.4" customHeight="1" x14ac:dyDescent="0.3">
      <c r="A414" s="747" t="s">
        <v>575</v>
      </c>
      <c r="B414" s="748" t="s">
        <v>576</v>
      </c>
      <c r="C414" s="749" t="s">
        <v>601</v>
      </c>
      <c r="D414" s="750" t="s">
        <v>602</v>
      </c>
      <c r="E414" s="751">
        <v>50113001</v>
      </c>
      <c r="F414" s="750" t="s">
        <v>604</v>
      </c>
      <c r="G414" s="749" t="s">
        <v>605</v>
      </c>
      <c r="H414" s="749">
        <v>192730</v>
      </c>
      <c r="I414" s="749">
        <v>92730</v>
      </c>
      <c r="J414" s="749" t="s">
        <v>960</v>
      </c>
      <c r="K414" s="749" t="s">
        <v>1201</v>
      </c>
      <c r="L414" s="752">
        <v>455.22799999999989</v>
      </c>
      <c r="M414" s="752">
        <v>10</v>
      </c>
      <c r="N414" s="753">
        <v>4552.2799999999988</v>
      </c>
    </row>
    <row r="415" spans="1:14" ht="14.4" customHeight="1" x14ac:dyDescent="0.3">
      <c r="A415" s="747" t="s">
        <v>575</v>
      </c>
      <c r="B415" s="748" t="s">
        <v>576</v>
      </c>
      <c r="C415" s="749" t="s">
        <v>601</v>
      </c>
      <c r="D415" s="750" t="s">
        <v>602</v>
      </c>
      <c r="E415" s="751">
        <v>50113001</v>
      </c>
      <c r="F415" s="750" t="s">
        <v>604</v>
      </c>
      <c r="G415" s="749" t="s">
        <v>605</v>
      </c>
      <c r="H415" s="749">
        <v>100362</v>
      </c>
      <c r="I415" s="749">
        <v>362</v>
      </c>
      <c r="J415" s="749" t="s">
        <v>612</v>
      </c>
      <c r="K415" s="749" t="s">
        <v>613</v>
      </c>
      <c r="L415" s="752">
        <v>72.930000000000021</v>
      </c>
      <c r="M415" s="752">
        <v>10</v>
      </c>
      <c r="N415" s="753">
        <v>729.30000000000018</v>
      </c>
    </row>
    <row r="416" spans="1:14" ht="14.4" customHeight="1" x14ac:dyDescent="0.3">
      <c r="A416" s="747" t="s">
        <v>575</v>
      </c>
      <c r="B416" s="748" t="s">
        <v>576</v>
      </c>
      <c r="C416" s="749" t="s">
        <v>601</v>
      </c>
      <c r="D416" s="750" t="s">
        <v>602</v>
      </c>
      <c r="E416" s="751">
        <v>50113001</v>
      </c>
      <c r="F416" s="750" t="s">
        <v>604</v>
      </c>
      <c r="G416" s="749" t="s">
        <v>605</v>
      </c>
      <c r="H416" s="749">
        <v>189244</v>
      </c>
      <c r="I416" s="749">
        <v>89244</v>
      </c>
      <c r="J416" s="749" t="s">
        <v>632</v>
      </c>
      <c r="K416" s="749" t="s">
        <v>633</v>
      </c>
      <c r="L416" s="752">
        <v>20.759999999999998</v>
      </c>
      <c r="M416" s="752">
        <v>110</v>
      </c>
      <c r="N416" s="753">
        <v>2283.6</v>
      </c>
    </row>
    <row r="417" spans="1:14" ht="14.4" customHeight="1" x14ac:dyDescent="0.3">
      <c r="A417" s="747" t="s">
        <v>575</v>
      </c>
      <c r="B417" s="748" t="s">
        <v>576</v>
      </c>
      <c r="C417" s="749" t="s">
        <v>601</v>
      </c>
      <c r="D417" s="750" t="s">
        <v>602</v>
      </c>
      <c r="E417" s="751">
        <v>50113001</v>
      </c>
      <c r="F417" s="750" t="s">
        <v>604</v>
      </c>
      <c r="G417" s="749" t="s">
        <v>605</v>
      </c>
      <c r="H417" s="749">
        <v>169725</v>
      </c>
      <c r="I417" s="749">
        <v>69725</v>
      </c>
      <c r="J417" s="749" t="s">
        <v>974</v>
      </c>
      <c r="K417" s="749" t="s">
        <v>973</v>
      </c>
      <c r="L417" s="752">
        <v>30.270699999999998</v>
      </c>
      <c r="M417" s="752">
        <v>60</v>
      </c>
      <c r="N417" s="753">
        <v>1816.242</v>
      </c>
    </row>
    <row r="418" spans="1:14" ht="14.4" customHeight="1" x14ac:dyDescent="0.3">
      <c r="A418" s="747" t="s">
        <v>575</v>
      </c>
      <c r="B418" s="748" t="s">
        <v>576</v>
      </c>
      <c r="C418" s="749" t="s">
        <v>601</v>
      </c>
      <c r="D418" s="750" t="s">
        <v>602</v>
      </c>
      <c r="E418" s="751">
        <v>50113001</v>
      </c>
      <c r="F418" s="750" t="s">
        <v>604</v>
      </c>
      <c r="G418" s="749" t="s">
        <v>605</v>
      </c>
      <c r="H418" s="749">
        <v>173394</v>
      </c>
      <c r="I418" s="749">
        <v>173394</v>
      </c>
      <c r="J418" s="749" t="s">
        <v>636</v>
      </c>
      <c r="K418" s="749" t="s">
        <v>637</v>
      </c>
      <c r="L418" s="752">
        <v>423.72000000000008</v>
      </c>
      <c r="M418" s="752">
        <v>10</v>
      </c>
      <c r="N418" s="753">
        <v>4237.2000000000007</v>
      </c>
    </row>
    <row r="419" spans="1:14" ht="14.4" customHeight="1" x14ac:dyDescent="0.3">
      <c r="A419" s="747" t="s">
        <v>575</v>
      </c>
      <c r="B419" s="748" t="s">
        <v>576</v>
      </c>
      <c r="C419" s="749" t="s">
        <v>601</v>
      </c>
      <c r="D419" s="750" t="s">
        <v>602</v>
      </c>
      <c r="E419" s="751">
        <v>50113001</v>
      </c>
      <c r="F419" s="750" t="s">
        <v>604</v>
      </c>
      <c r="G419" s="749" t="s">
        <v>605</v>
      </c>
      <c r="H419" s="749">
        <v>187822</v>
      </c>
      <c r="I419" s="749">
        <v>87822</v>
      </c>
      <c r="J419" s="749" t="s">
        <v>977</v>
      </c>
      <c r="K419" s="749" t="s">
        <v>978</v>
      </c>
      <c r="L419" s="752">
        <v>1301.03</v>
      </c>
      <c r="M419" s="752">
        <v>2</v>
      </c>
      <c r="N419" s="753">
        <v>2602.06</v>
      </c>
    </row>
    <row r="420" spans="1:14" ht="14.4" customHeight="1" x14ac:dyDescent="0.3">
      <c r="A420" s="747" t="s">
        <v>575</v>
      </c>
      <c r="B420" s="748" t="s">
        <v>576</v>
      </c>
      <c r="C420" s="749" t="s">
        <v>601</v>
      </c>
      <c r="D420" s="750" t="s">
        <v>602</v>
      </c>
      <c r="E420" s="751">
        <v>50113001</v>
      </c>
      <c r="F420" s="750" t="s">
        <v>604</v>
      </c>
      <c r="G420" s="749" t="s">
        <v>605</v>
      </c>
      <c r="H420" s="749">
        <v>100392</v>
      </c>
      <c r="I420" s="749">
        <v>392</v>
      </c>
      <c r="J420" s="749" t="s">
        <v>979</v>
      </c>
      <c r="K420" s="749" t="s">
        <v>854</v>
      </c>
      <c r="L420" s="752">
        <v>57.590000000000011</v>
      </c>
      <c r="M420" s="752">
        <v>4</v>
      </c>
      <c r="N420" s="753">
        <v>230.36000000000004</v>
      </c>
    </row>
    <row r="421" spans="1:14" ht="14.4" customHeight="1" x14ac:dyDescent="0.3">
      <c r="A421" s="747" t="s">
        <v>575</v>
      </c>
      <c r="B421" s="748" t="s">
        <v>576</v>
      </c>
      <c r="C421" s="749" t="s">
        <v>601</v>
      </c>
      <c r="D421" s="750" t="s">
        <v>602</v>
      </c>
      <c r="E421" s="751">
        <v>50113001</v>
      </c>
      <c r="F421" s="750" t="s">
        <v>604</v>
      </c>
      <c r="G421" s="749" t="s">
        <v>605</v>
      </c>
      <c r="H421" s="749">
        <v>100409</v>
      </c>
      <c r="I421" s="749">
        <v>409</v>
      </c>
      <c r="J421" s="749" t="s">
        <v>989</v>
      </c>
      <c r="K421" s="749" t="s">
        <v>990</v>
      </c>
      <c r="L421" s="752">
        <v>79.752857142857152</v>
      </c>
      <c r="M421" s="752">
        <v>7</v>
      </c>
      <c r="N421" s="753">
        <v>558.2700000000001</v>
      </c>
    </row>
    <row r="422" spans="1:14" ht="14.4" customHeight="1" x14ac:dyDescent="0.3">
      <c r="A422" s="747" t="s">
        <v>575</v>
      </c>
      <c r="B422" s="748" t="s">
        <v>576</v>
      </c>
      <c r="C422" s="749" t="s">
        <v>601</v>
      </c>
      <c r="D422" s="750" t="s">
        <v>602</v>
      </c>
      <c r="E422" s="751">
        <v>50113001</v>
      </c>
      <c r="F422" s="750" t="s">
        <v>604</v>
      </c>
      <c r="G422" s="749" t="s">
        <v>605</v>
      </c>
      <c r="H422" s="749">
        <v>102132</v>
      </c>
      <c r="I422" s="749">
        <v>2132</v>
      </c>
      <c r="J422" s="749" t="s">
        <v>991</v>
      </c>
      <c r="K422" s="749" t="s">
        <v>992</v>
      </c>
      <c r="L422" s="752">
        <v>153.44999999999996</v>
      </c>
      <c r="M422" s="752">
        <v>6</v>
      </c>
      <c r="N422" s="753">
        <v>920.69999999999982</v>
      </c>
    </row>
    <row r="423" spans="1:14" ht="14.4" customHeight="1" x14ac:dyDescent="0.3">
      <c r="A423" s="747" t="s">
        <v>575</v>
      </c>
      <c r="B423" s="748" t="s">
        <v>576</v>
      </c>
      <c r="C423" s="749" t="s">
        <v>601</v>
      </c>
      <c r="D423" s="750" t="s">
        <v>602</v>
      </c>
      <c r="E423" s="751">
        <v>50113001</v>
      </c>
      <c r="F423" s="750" t="s">
        <v>604</v>
      </c>
      <c r="G423" s="749" t="s">
        <v>605</v>
      </c>
      <c r="H423" s="749">
        <v>846599</v>
      </c>
      <c r="I423" s="749">
        <v>107754</v>
      </c>
      <c r="J423" s="749" t="s">
        <v>1025</v>
      </c>
      <c r="K423" s="749" t="s">
        <v>577</v>
      </c>
      <c r="L423" s="752">
        <v>131.73333333333332</v>
      </c>
      <c r="M423" s="752">
        <v>24</v>
      </c>
      <c r="N423" s="753">
        <v>3161.5999999999995</v>
      </c>
    </row>
    <row r="424" spans="1:14" ht="14.4" customHeight="1" x14ac:dyDescent="0.3">
      <c r="A424" s="747" t="s">
        <v>575</v>
      </c>
      <c r="B424" s="748" t="s">
        <v>576</v>
      </c>
      <c r="C424" s="749" t="s">
        <v>601</v>
      </c>
      <c r="D424" s="750" t="s">
        <v>602</v>
      </c>
      <c r="E424" s="751">
        <v>50113001</v>
      </c>
      <c r="F424" s="750" t="s">
        <v>604</v>
      </c>
      <c r="G424" s="749" t="s">
        <v>605</v>
      </c>
      <c r="H424" s="749">
        <v>905098</v>
      </c>
      <c r="I424" s="749">
        <v>23989</v>
      </c>
      <c r="J424" s="749" t="s">
        <v>1202</v>
      </c>
      <c r="K424" s="749" t="s">
        <v>577</v>
      </c>
      <c r="L424" s="752">
        <v>398.86020958003508</v>
      </c>
      <c r="M424" s="752">
        <v>4</v>
      </c>
      <c r="N424" s="753">
        <v>1595.4408383201403</v>
      </c>
    </row>
    <row r="425" spans="1:14" ht="14.4" customHeight="1" x14ac:dyDescent="0.3">
      <c r="A425" s="747" t="s">
        <v>575</v>
      </c>
      <c r="B425" s="748" t="s">
        <v>576</v>
      </c>
      <c r="C425" s="749" t="s">
        <v>601</v>
      </c>
      <c r="D425" s="750" t="s">
        <v>602</v>
      </c>
      <c r="E425" s="751">
        <v>50113001</v>
      </c>
      <c r="F425" s="750" t="s">
        <v>604</v>
      </c>
      <c r="G425" s="749" t="s">
        <v>605</v>
      </c>
      <c r="H425" s="749">
        <v>447</v>
      </c>
      <c r="I425" s="749">
        <v>447</v>
      </c>
      <c r="J425" s="749" t="s">
        <v>1203</v>
      </c>
      <c r="K425" s="749" t="s">
        <v>1204</v>
      </c>
      <c r="L425" s="752">
        <v>178.52000000000004</v>
      </c>
      <c r="M425" s="752">
        <v>10</v>
      </c>
      <c r="N425" s="753">
        <v>1785.2000000000003</v>
      </c>
    </row>
    <row r="426" spans="1:14" ht="14.4" customHeight="1" x14ac:dyDescent="0.3">
      <c r="A426" s="747" t="s">
        <v>575</v>
      </c>
      <c r="B426" s="748" t="s">
        <v>576</v>
      </c>
      <c r="C426" s="749" t="s">
        <v>601</v>
      </c>
      <c r="D426" s="750" t="s">
        <v>602</v>
      </c>
      <c r="E426" s="751">
        <v>50113001</v>
      </c>
      <c r="F426" s="750" t="s">
        <v>604</v>
      </c>
      <c r="G426" s="749" t="s">
        <v>605</v>
      </c>
      <c r="H426" s="749">
        <v>149990</v>
      </c>
      <c r="I426" s="749">
        <v>49990</v>
      </c>
      <c r="J426" s="749" t="s">
        <v>1036</v>
      </c>
      <c r="K426" s="749" t="s">
        <v>1037</v>
      </c>
      <c r="L426" s="752">
        <v>121.77000000000001</v>
      </c>
      <c r="M426" s="752">
        <v>49</v>
      </c>
      <c r="N426" s="753">
        <v>5966.7300000000005</v>
      </c>
    </row>
    <row r="427" spans="1:14" ht="14.4" customHeight="1" x14ac:dyDescent="0.3">
      <c r="A427" s="747" t="s">
        <v>575</v>
      </c>
      <c r="B427" s="748" t="s">
        <v>576</v>
      </c>
      <c r="C427" s="749" t="s">
        <v>601</v>
      </c>
      <c r="D427" s="750" t="s">
        <v>602</v>
      </c>
      <c r="E427" s="751">
        <v>50113001</v>
      </c>
      <c r="F427" s="750" t="s">
        <v>604</v>
      </c>
      <c r="G427" s="749" t="s">
        <v>605</v>
      </c>
      <c r="H427" s="749">
        <v>198880</v>
      </c>
      <c r="I427" s="749">
        <v>98880</v>
      </c>
      <c r="J427" s="749" t="s">
        <v>1205</v>
      </c>
      <c r="K427" s="749" t="s">
        <v>1206</v>
      </c>
      <c r="L427" s="752">
        <v>201.3</v>
      </c>
      <c r="M427" s="752">
        <v>31</v>
      </c>
      <c r="N427" s="753">
        <v>6240.3</v>
      </c>
    </row>
    <row r="428" spans="1:14" ht="14.4" customHeight="1" x14ac:dyDescent="0.3">
      <c r="A428" s="747" t="s">
        <v>575</v>
      </c>
      <c r="B428" s="748" t="s">
        <v>576</v>
      </c>
      <c r="C428" s="749" t="s">
        <v>601</v>
      </c>
      <c r="D428" s="750" t="s">
        <v>602</v>
      </c>
      <c r="E428" s="751">
        <v>50113001</v>
      </c>
      <c r="F428" s="750" t="s">
        <v>604</v>
      </c>
      <c r="G428" s="749" t="s">
        <v>605</v>
      </c>
      <c r="H428" s="749">
        <v>165633</v>
      </c>
      <c r="I428" s="749">
        <v>165751</v>
      </c>
      <c r="J428" s="749" t="s">
        <v>1040</v>
      </c>
      <c r="K428" s="749" t="s">
        <v>1041</v>
      </c>
      <c r="L428" s="752">
        <v>3951.66</v>
      </c>
      <c r="M428" s="752">
        <v>1</v>
      </c>
      <c r="N428" s="753">
        <v>3951.66</v>
      </c>
    </row>
    <row r="429" spans="1:14" ht="14.4" customHeight="1" x14ac:dyDescent="0.3">
      <c r="A429" s="747" t="s">
        <v>575</v>
      </c>
      <c r="B429" s="748" t="s">
        <v>576</v>
      </c>
      <c r="C429" s="749" t="s">
        <v>601</v>
      </c>
      <c r="D429" s="750" t="s">
        <v>602</v>
      </c>
      <c r="E429" s="751">
        <v>50113001</v>
      </c>
      <c r="F429" s="750" t="s">
        <v>604</v>
      </c>
      <c r="G429" s="749" t="s">
        <v>605</v>
      </c>
      <c r="H429" s="749">
        <v>47249</v>
      </c>
      <c r="I429" s="749">
        <v>47249</v>
      </c>
      <c r="J429" s="749" t="s">
        <v>1044</v>
      </c>
      <c r="K429" s="749" t="s">
        <v>1045</v>
      </c>
      <c r="L429" s="752">
        <v>126.5</v>
      </c>
      <c r="M429" s="752">
        <v>6</v>
      </c>
      <c r="N429" s="753">
        <v>759</v>
      </c>
    </row>
    <row r="430" spans="1:14" ht="14.4" customHeight="1" x14ac:dyDescent="0.3">
      <c r="A430" s="747" t="s">
        <v>575</v>
      </c>
      <c r="B430" s="748" t="s">
        <v>576</v>
      </c>
      <c r="C430" s="749" t="s">
        <v>601</v>
      </c>
      <c r="D430" s="750" t="s">
        <v>602</v>
      </c>
      <c r="E430" s="751">
        <v>50113001</v>
      </c>
      <c r="F430" s="750" t="s">
        <v>604</v>
      </c>
      <c r="G430" s="749" t="s">
        <v>605</v>
      </c>
      <c r="H430" s="749">
        <v>193746</v>
      </c>
      <c r="I430" s="749">
        <v>93746</v>
      </c>
      <c r="J430" s="749" t="s">
        <v>1047</v>
      </c>
      <c r="K430" s="749" t="s">
        <v>1048</v>
      </c>
      <c r="L430" s="752">
        <v>366.22000000000008</v>
      </c>
      <c r="M430" s="752">
        <v>112</v>
      </c>
      <c r="N430" s="753">
        <v>41016.640000000007</v>
      </c>
    </row>
    <row r="431" spans="1:14" ht="14.4" customHeight="1" x14ac:dyDescent="0.3">
      <c r="A431" s="747" t="s">
        <v>575</v>
      </c>
      <c r="B431" s="748" t="s">
        <v>576</v>
      </c>
      <c r="C431" s="749" t="s">
        <v>601</v>
      </c>
      <c r="D431" s="750" t="s">
        <v>602</v>
      </c>
      <c r="E431" s="751">
        <v>50113001</v>
      </c>
      <c r="F431" s="750" t="s">
        <v>604</v>
      </c>
      <c r="G431" s="749" t="s">
        <v>605</v>
      </c>
      <c r="H431" s="749">
        <v>214355</v>
      </c>
      <c r="I431" s="749">
        <v>214355</v>
      </c>
      <c r="J431" s="749" t="s">
        <v>749</v>
      </c>
      <c r="K431" s="749" t="s">
        <v>748</v>
      </c>
      <c r="L431" s="752">
        <v>215.18000000000006</v>
      </c>
      <c r="M431" s="752">
        <v>1</v>
      </c>
      <c r="N431" s="753">
        <v>215.18000000000006</v>
      </c>
    </row>
    <row r="432" spans="1:14" ht="14.4" customHeight="1" x14ac:dyDescent="0.3">
      <c r="A432" s="747" t="s">
        <v>575</v>
      </c>
      <c r="B432" s="748" t="s">
        <v>576</v>
      </c>
      <c r="C432" s="749" t="s">
        <v>601</v>
      </c>
      <c r="D432" s="750" t="s">
        <v>602</v>
      </c>
      <c r="E432" s="751">
        <v>50113001</v>
      </c>
      <c r="F432" s="750" t="s">
        <v>604</v>
      </c>
      <c r="G432" s="749" t="s">
        <v>577</v>
      </c>
      <c r="H432" s="749">
        <v>216572</v>
      </c>
      <c r="I432" s="749">
        <v>216572</v>
      </c>
      <c r="J432" s="749" t="s">
        <v>1207</v>
      </c>
      <c r="K432" s="749" t="s">
        <v>1208</v>
      </c>
      <c r="L432" s="752">
        <v>36.28</v>
      </c>
      <c r="M432" s="752">
        <v>20</v>
      </c>
      <c r="N432" s="753">
        <v>725.6</v>
      </c>
    </row>
    <row r="433" spans="1:14" ht="14.4" customHeight="1" x14ac:dyDescent="0.3">
      <c r="A433" s="747" t="s">
        <v>575</v>
      </c>
      <c r="B433" s="748" t="s">
        <v>576</v>
      </c>
      <c r="C433" s="749" t="s">
        <v>601</v>
      </c>
      <c r="D433" s="750" t="s">
        <v>602</v>
      </c>
      <c r="E433" s="751">
        <v>50113001</v>
      </c>
      <c r="F433" s="750" t="s">
        <v>604</v>
      </c>
      <c r="G433" s="749" t="s">
        <v>605</v>
      </c>
      <c r="H433" s="749">
        <v>51383</v>
      </c>
      <c r="I433" s="749">
        <v>51383</v>
      </c>
      <c r="J433" s="749" t="s">
        <v>753</v>
      </c>
      <c r="K433" s="749" t="s">
        <v>1051</v>
      </c>
      <c r="L433" s="752">
        <v>93.5</v>
      </c>
      <c r="M433" s="752">
        <v>15</v>
      </c>
      <c r="N433" s="753">
        <v>1402.5</v>
      </c>
    </row>
    <row r="434" spans="1:14" ht="14.4" customHeight="1" x14ac:dyDescent="0.3">
      <c r="A434" s="747" t="s">
        <v>575</v>
      </c>
      <c r="B434" s="748" t="s">
        <v>576</v>
      </c>
      <c r="C434" s="749" t="s">
        <v>601</v>
      </c>
      <c r="D434" s="750" t="s">
        <v>602</v>
      </c>
      <c r="E434" s="751">
        <v>50113001</v>
      </c>
      <c r="F434" s="750" t="s">
        <v>604</v>
      </c>
      <c r="G434" s="749" t="s">
        <v>605</v>
      </c>
      <c r="H434" s="749">
        <v>51384</v>
      </c>
      <c r="I434" s="749">
        <v>51384</v>
      </c>
      <c r="J434" s="749" t="s">
        <v>753</v>
      </c>
      <c r="K434" s="749" t="s">
        <v>1052</v>
      </c>
      <c r="L434" s="752">
        <v>192.5</v>
      </c>
      <c r="M434" s="752">
        <v>14</v>
      </c>
      <c r="N434" s="753">
        <v>2695</v>
      </c>
    </row>
    <row r="435" spans="1:14" ht="14.4" customHeight="1" x14ac:dyDescent="0.3">
      <c r="A435" s="747" t="s">
        <v>575</v>
      </c>
      <c r="B435" s="748" t="s">
        <v>576</v>
      </c>
      <c r="C435" s="749" t="s">
        <v>601</v>
      </c>
      <c r="D435" s="750" t="s">
        <v>602</v>
      </c>
      <c r="E435" s="751">
        <v>50113001</v>
      </c>
      <c r="F435" s="750" t="s">
        <v>604</v>
      </c>
      <c r="G435" s="749" t="s">
        <v>605</v>
      </c>
      <c r="H435" s="749">
        <v>51366</v>
      </c>
      <c r="I435" s="749">
        <v>51366</v>
      </c>
      <c r="J435" s="749" t="s">
        <v>753</v>
      </c>
      <c r="K435" s="749" t="s">
        <v>755</v>
      </c>
      <c r="L435" s="752">
        <v>171.6</v>
      </c>
      <c r="M435" s="752">
        <v>12</v>
      </c>
      <c r="N435" s="753">
        <v>2059.1999999999998</v>
      </c>
    </row>
    <row r="436" spans="1:14" ht="14.4" customHeight="1" x14ac:dyDescent="0.3">
      <c r="A436" s="747" t="s">
        <v>575</v>
      </c>
      <c r="B436" s="748" t="s">
        <v>576</v>
      </c>
      <c r="C436" s="749" t="s">
        <v>601</v>
      </c>
      <c r="D436" s="750" t="s">
        <v>602</v>
      </c>
      <c r="E436" s="751">
        <v>50113001</v>
      </c>
      <c r="F436" s="750" t="s">
        <v>604</v>
      </c>
      <c r="G436" s="749" t="s">
        <v>605</v>
      </c>
      <c r="H436" s="749">
        <v>394712</v>
      </c>
      <c r="I436" s="749">
        <v>0</v>
      </c>
      <c r="J436" s="749" t="s">
        <v>1056</v>
      </c>
      <c r="K436" s="749" t="s">
        <v>1057</v>
      </c>
      <c r="L436" s="752">
        <v>28.75</v>
      </c>
      <c r="M436" s="752">
        <v>228</v>
      </c>
      <c r="N436" s="753">
        <v>6555</v>
      </c>
    </row>
    <row r="437" spans="1:14" ht="14.4" customHeight="1" x14ac:dyDescent="0.3">
      <c r="A437" s="747" t="s">
        <v>575</v>
      </c>
      <c r="B437" s="748" t="s">
        <v>576</v>
      </c>
      <c r="C437" s="749" t="s">
        <v>601</v>
      </c>
      <c r="D437" s="750" t="s">
        <v>602</v>
      </c>
      <c r="E437" s="751">
        <v>50113001</v>
      </c>
      <c r="F437" s="750" t="s">
        <v>604</v>
      </c>
      <c r="G437" s="749" t="s">
        <v>605</v>
      </c>
      <c r="H437" s="749">
        <v>231686</v>
      </c>
      <c r="I437" s="749">
        <v>231686</v>
      </c>
      <c r="J437" s="749" t="s">
        <v>1209</v>
      </c>
      <c r="K437" s="749" t="s">
        <v>1210</v>
      </c>
      <c r="L437" s="752">
        <v>297.19</v>
      </c>
      <c r="M437" s="752">
        <v>4</v>
      </c>
      <c r="N437" s="753">
        <v>1188.76</v>
      </c>
    </row>
    <row r="438" spans="1:14" ht="14.4" customHeight="1" x14ac:dyDescent="0.3">
      <c r="A438" s="747" t="s">
        <v>575</v>
      </c>
      <c r="B438" s="748" t="s">
        <v>576</v>
      </c>
      <c r="C438" s="749" t="s">
        <v>601</v>
      </c>
      <c r="D438" s="750" t="s">
        <v>602</v>
      </c>
      <c r="E438" s="751">
        <v>50113001</v>
      </c>
      <c r="F438" s="750" t="s">
        <v>604</v>
      </c>
      <c r="G438" s="749" t="s">
        <v>605</v>
      </c>
      <c r="H438" s="749">
        <v>134824</v>
      </c>
      <c r="I438" s="749">
        <v>134824</v>
      </c>
      <c r="J438" s="749" t="s">
        <v>1211</v>
      </c>
      <c r="K438" s="749" t="s">
        <v>1212</v>
      </c>
      <c r="L438" s="752">
        <v>199.98</v>
      </c>
      <c r="M438" s="752">
        <v>4</v>
      </c>
      <c r="N438" s="753">
        <v>799.92</v>
      </c>
    </row>
    <row r="439" spans="1:14" ht="14.4" customHeight="1" x14ac:dyDescent="0.3">
      <c r="A439" s="747" t="s">
        <v>575</v>
      </c>
      <c r="B439" s="748" t="s">
        <v>576</v>
      </c>
      <c r="C439" s="749" t="s">
        <v>601</v>
      </c>
      <c r="D439" s="750" t="s">
        <v>602</v>
      </c>
      <c r="E439" s="751">
        <v>50113001</v>
      </c>
      <c r="F439" s="750" t="s">
        <v>604</v>
      </c>
      <c r="G439" s="749" t="s">
        <v>605</v>
      </c>
      <c r="H439" s="749">
        <v>102486</v>
      </c>
      <c r="I439" s="749">
        <v>2486</v>
      </c>
      <c r="J439" s="749" t="s">
        <v>1213</v>
      </c>
      <c r="K439" s="749" t="s">
        <v>1214</v>
      </c>
      <c r="L439" s="752">
        <v>123.10000000000001</v>
      </c>
      <c r="M439" s="752">
        <v>7</v>
      </c>
      <c r="N439" s="753">
        <v>861.7</v>
      </c>
    </row>
    <row r="440" spans="1:14" ht="14.4" customHeight="1" x14ac:dyDescent="0.3">
      <c r="A440" s="747" t="s">
        <v>575</v>
      </c>
      <c r="B440" s="748" t="s">
        <v>576</v>
      </c>
      <c r="C440" s="749" t="s">
        <v>601</v>
      </c>
      <c r="D440" s="750" t="s">
        <v>602</v>
      </c>
      <c r="E440" s="751">
        <v>50113001</v>
      </c>
      <c r="F440" s="750" t="s">
        <v>604</v>
      </c>
      <c r="G440" s="749" t="s">
        <v>605</v>
      </c>
      <c r="H440" s="749">
        <v>900441</v>
      </c>
      <c r="I440" s="749">
        <v>0</v>
      </c>
      <c r="J440" s="749" t="s">
        <v>1068</v>
      </c>
      <c r="K440" s="749" t="s">
        <v>1069</v>
      </c>
      <c r="L440" s="752">
        <v>192.72102845238334</v>
      </c>
      <c r="M440" s="752">
        <v>1</v>
      </c>
      <c r="N440" s="753">
        <v>192.72102845238334</v>
      </c>
    </row>
    <row r="441" spans="1:14" ht="14.4" customHeight="1" x14ac:dyDescent="0.3">
      <c r="A441" s="747" t="s">
        <v>575</v>
      </c>
      <c r="B441" s="748" t="s">
        <v>576</v>
      </c>
      <c r="C441" s="749" t="s">
        <v>601</v>
      </c>
      <c r="D441" s="750" t="s">
        <v>602</v>
      </c>
      <c r="E441" s="751">
        <v>50113001</v>
      </c>
      <c r="F441" s="750" t="s">
        <v>604</v>
      </c>
      <c r="G441" s="749" t="s">
        <v>605</v>
      </c>
      <c r="H441" s="749">
        <v>500989</v>
      </c>
      <c r="I441" s="749">
        <v>0</v>
      </c>
      <c r="J441" s="749" t="s">
        <v>1215</v>
      </c>
      <c r="K441" s="749" t="s">
        <v>577</v>
      </c>
      <c r="L441" s="752">
        <v>71.241028706023016</v>
      </c>
      <c r="M441" s="752">
        <v>27</v>
      </c>
      <c r="N441" s="753">
        <v>1923.5077750626212</v>
      </c>
    </row>
    <row r="442" spans="1:14" ht="14.4" customHeight="1" x14ac:dyDescent="0.3">
      <c r="A442" s="747" t="s">
        <v>575</v>
      </c>
      <c r="B442" s="748" t="s">
        <v>576</v>
      </c>
      <c r="C442" s="749" t="s">
        <v>601</v>
      </c>
      <c r="D442" s="750" t="s">
        <v>602</v>
      </c>
      <c r="E442" s="751">
        <v>50113001</v>
      </c>
      <c r="F442" s="750" t="s">
        <v>604</v>
      </c>
      <c r="G442" s="749" t="s">
        <v>605</v>
      </c>
      <c r="H442" s="749">
        <v>203092</v>
      </c>
      <c r="I442" s="749">
        <v>203092</v>
      </c>
      <c r="J442" s="749" t="s">
        <v>1072</v>
      </c>
      <c r="K442" s="749" t="s">
        <v>1073</v>
      </c>
      <c r="L442" s="752">
        <v>149.04999999999998</v>
      </c>
      <c r="M442" s="752">
        <v>1</v>
      </c>
      <c r="N442" s="753">
        <v>149.04999999999998</v>
      </c>
    </row>
    <row r="443" spans="1:14" ht="14.4" customHeight="1" x14ac:dyDescent="0.3">
      <c r="A443" s="747" t="s">
        <v>575</v>
      </c>
      <c r="B443" s="748" t="s">
        <v>576</v>
      </c>
      <c r="C443" s="749" t="s">
        <v>601</v>
      </c>
      <c r="D443" s="750" t="s">
        <v>602</v>
      </c>
      <c r="E443" s="751">
        <v>50113001</v>
      </c>
      <c r="F443" s="750" t="s">
        <v>604</v>
      </c>
      <c r="G443" s="749" t="s">
        <v>605</v>
      </c>
      <c r="H443" s="749">
        <v>100499</v>
      </c>
      <c r="I443" s="749">
        <v>499</v>
      </c>
      <c r="J443" s="749" t="s">
        <v>781</v>
      </c>
      <c r="K443" s="749" t="s">
        <v>782</v>
      </c>
      <c r="L443" s="752">
        <v>113.18000000000002</v>
      </c>
      <c r="M443" s="752">
        <v>11</v>
      </c>
      <c r="N443" s="753">
        <v>1244.9800000000002</v>
      </c>
    </row>
    <row r="444" spans="1:14" ht="14.4" customHeight="1" x14ac:dyDescent="0.3">
      <c r="A444" s="747" t="s">
        <v>575</v>
      </c>
      <c r="B444" s="748" t="s">
        <v>576</v>
      </c>
      <c r="C444" s="749" t="s">
        <v>601</v>
      </c>
      <c r="D444" s="750" t="s">
        <v>602</v>
      </c>
      <c r="E444" s="751">
        <v>50113001</v>
      </c>
      <c r="F444" s="750" t="s">
        <v>604</v>
      </c>
      <c r="G444" s="749" t="s">
        <v>605</v>
      </c>
      <c r="H444" s="749">
        <v>102684</v>
      </c>
      <c r="I444" s="749">
        <v>2684</v>
      </c>
      <c r="J444" s="749" t="s">
        <v>786</v>
      </c>
      <c r="K444" s="749" t="s">
        <v>788</v>
      </c>
      <c r="L444" s="752">
        <v>104.68000000000002</v>
      </c>
      <c r="M444" s="752">
        <v>15</v>
      </c>
      <c r="N444" s="753">
        <v>1570.2000000000003</v>
      </c>
    </row>
    <row r="445" spans="1:14" ht="14.4" customHeight="1" x14ac:dyDescent="0.3">
      <c r="A445" s="747" t="s">
        <v>575</v>
      </c>
      <c r="B445" s="748" t="s">
        <v>576</v>
      </c>
      <c r="C445" s="749" t="s">
        <v>601</v>
      </c>
      <c r="D445" s="750" t="s">
        <v>602</v>
      </c>
      <c r="E445" s="751">
        <v>50113001</v>
      </c>
      <c r="F445" s="750" t="s">
        <v>604</v>
      </c>
      <c r="G445" s="749" t="s">
        <v>608</v>
      </c>
      <c r="H445" s="749">
        <v>127738</v>
      </c>
      <c r="I445" s="749">
        <v>127738</v>
      </c>
      <c r="J445" s="749" t="s">
        <v>1079</v>
      </c>
      <c r="K445" s="749" t="s">
        <v>1080</v>
      </c>
      <c r="L445" s="752">
        <v>95.370000000000019</v>
      </c>
      <c r="M445" s="752">
        <v>9</v>
      </c>
      <c r="N445" s="753">
        <v>858.33000000000015</v>
      </c>
    </row>
    <row r="446" spans="1:14" ht="14.4" customHeight="1" x14ac:dyDescent="0.3">
      <c r="A446" s="747" t="s">
        <v>575</v>
      </c>
      <c r="B446" s="748" t="s">
        <v>576</v>
      </c>
      <c r="C446" s="749" t="s">
        <v>601</v>
      </c>
      <c r="D446" s="750" t="s">
        <v>602</v>
      </c>
      <c r="E446" s="751">
        <v>50113001</v>
      </c>
      <c r="F446" s="750" t="s">
        <v>604</v>
      </c>
      <c r="G446" s="749" t="s">
        <v>608</v>
      </c>
      <c r="H446" s="749">
        <v>127737</v>
      </c>
      <c r="I446" s="749">
        <v>127737</v>
      </c>
      <c r="J446" s="749" t="s">
        <v>789</v>
      </c>
      <c r="K446" s="749" t="s">
        <v>790</v>
      </c>
      <c r="L446" s="752">
        <v>67.319999999999993</v>
      </c>
      <c r="M446" s="752">
        <v>10</v>
      </c>
      <c r="N446" s="753">
        <v>673.19999999999993</v>
      </c>
    </row>
    <row r="447" spans="1:14" ht="14.4" customHeight="1" x14ac:dyDescent="0.3">
      <c r="A447" s="747" t="s">
        <v>575</v>
      </c>
      <c r="B447" s="748" t="s">
        <v>576</v>
      </c>
      <c r="C447" s="749" t="s">
        <v>601</v>
      </c>
      <c r="D447" s="750" t="s">
        <v>602</v>
      </c>
      <c r="E447" s="751">
        <v>50113001</v>
      </c>
      <c r="F447" s="750" t="s">
        <v>604</v>
      </c>
      <c r="G447" s="749" t="s">
        <v>605</v>
      </c>
      <c r="H447" s="749">
        <v>104307</v>
      </c>
      <c r="I447" s="749">
        <v>4307</v>
      </c>
      <c r="J447" s="749" t="s">
        <v>804</v>
      </c>
      <c r="K447" s="749" t="s">
        <v>805</v>
      </c>
      <c r="L447" s="752">
        <v>351.19000000000005</v>
      </c>
      <c r="M447" s="752">
        <v>3</v>
      </c>
      <c r="N447" s="753">
        <v>1053.5700000000002</v>
      </c>
    </row>
    <row r="448" spans="1:14" ht="14.4" customHeight="1" x14ac:dyDescent="0.3">
      <c r="A448" s="747" t="s">
        <v>575</v>
      </c>
      <c r="B448" s="748" t="s">
        <v>576</v>
      </c>
      <c r="C448" s="749" t="s">
        <v>601</v>
      </c>
      <c r="D448" s="750" t="s">
        <v>602</v>
      </c>
      <c r="E448" s="751">
        <v>50113001</v>
      </c>
      <c r="F448" s="750" t="s">
        <v>604</v>
      </c>
      <c r="G448" s="749" t="s">
        <v>605</v>
      </c>
      <c r="H448" s="749">
        <v>100536</v>
      </c>
      <c r="I448" s="749">
        <v>536</v>
      </c>
      <c r="J448" s="749" t="s">
        <v>806</v>
      </c>
      <c r="K448" s="749" t="s">
        <v>613</v>
      </c>
      <c r="L448" s="752">
        <v>140.24157303370788</v>
      </c>
      <c r="M448" s="752">
        <v>89</v>
      </c>
      <c r="N448" s="753">
        <v>12481.500000000002</v>
      </c>
    </row>
    <row r="449" spans="1:14" ht="14.4" customHeight="1" x14ac:dyDescent="0.3">
      <c r="A449" s="747" t="s">
        <v>575</v>
      </c>
      <c r="B449" s="748" t="s">
        <v>576</v>
      </c>
      <c r="C449" s="749" t="s">
        <v>601</v>
      </c>
      <c r="D449" s="750" t="s">
        <v>602</v>
      </c>
      <c r="E449" s="751">
        <v>50113001</v>
      </c>
      <c r="F449" s="750" t="s">
        <v>604</v>
      </c>
      <c r="G449" s="749" t="s">
        <v>605</v>
      </c>
      <c r="H449" s="749">
        <v>162579</v>
      </c>
      <c r="I449" s="749">
        <v>162579</v>
      </c>
      <c r="J449" s="749" t="s">
        <v>1216</v>
      </c>
      <c r="K449" s="749" t="s">
        <v>1217</v>
      </c>
      <c r="L449" s="752">
        <v>44.88000000000001</v>
      </c>
      <c r="M449" s="752">
        <v>1</v>
      </c>
      <c r="N449" s="753">
        <v>44.88000000000001</v>
      </c>
    </row>
    <row r="450" spans="1:14" ht="14.4" customHeight="1" x14ac:dyDescent="0.3">
      <c r="A450" s="747" t="s">
        <v>575</v>
      </c>
      <c r="B450" s="748" t="s">
        <v>576</v>
      </c>
      <c r="C450" s="749" t="s">
        <v>601</v>
      </c>
      <c r="D450" s="750" t="s">
        <v>602</v>
      </c>
      <c r="E450" s="751">
        <v>50113001</v>
      </c>
      <c r="F450" s="750" t="s">
        <v>604</v>
      </c>
      <c r="G450" s="749" t="s">
        <v>605</v>
      </c>
      <c r="H450" s="749">
        <v>100874</v>
      </c>
      <c r="I450" s="749">
        <v>874</v>
      </c>
      <c r="J450" s="749" t="s">
        <v>1091</v>
      </c>
      <c r="K450" s="749" t="s">
        <v>932</v>
      </c>
      <c r="L450" s="752">
        <v>63.280000000000015</v>
      </c>
      <c r="M450" s="752">
        <v>14</v>
      </c>
      <c r="N450" s="753">
        <v>885.92000000000019</v>
      </c>
    </row>
    <row r="451" spans="1:14" ht="14.4" customHeight="1" x14ac:dyDescent="0.3">
      <c r="A451" s="747" t="s">
        <v>575</v>
      </c>
      <c r="B451" s="748" t="s">
        <v>576</v>
      </c>
      <c r="C451" s="749" t="s">
        <v>601</v>
      </c>
      <c r="D451" s="750" t="s">
        <v>602</v>
      </c>
      <c r="E451" s="751">
        <v>50113001</v>
      </c>
      <c r="F451" s="750" t="s">
        <v>604</v>
      </c>
      <c r="G451" s="749" t="s">
        <v>605</v>
      </c>
      <c r="H451" s="749">
        <v>200863</v>
      </c>
      <c r="I451" s="749">
        <v>200863</v>
      </c>
      <c r="J451" s="749" t="s">
        <v>813</v>
      </c>
      <c r="K451" s="749" t="s">
        <v>814</v>
      </c>
      <c r="L451" s="752">
        <v>84.710000000000008</v>
      </c>
      <c r="M451" s="752">
        <v>1</v>
      </c>
      <c r="N451" s="753">
        <v>84.710000000000008</v>
      </c>
    </row>
    <row r="452" spans="1:14" ht="14.4" customHeight="1" x14ac:dyDescent="0.3">
      <c r="A452" s="747" t="s">
        <v>575</v>
      </c>
      <c r="B452" s="748" t="s">
        <v>576</v>
      </c>
      <c r="C452" s="749" t="s">
        <v>601</v>
      </c>
      <c r="D452" s="750" t="s">
        <v>602</v>
      </c>
      <c r="E452" s="751">
        <v>50113001</v>
      </c>
      <c r="F452" s="750" t="s">
        <v>604</v>
      </c>
      <c r="G452" s="749" t="s">
        <v>605</v>
      </c>
      <c r="H452" s="749">
        <v>121393</v>
      </c>
      <c r="I452" s="749">
        <v>0</v>
      </c>
      <c r="J452" s="749" t="s">
        <v>1218</v>
      </c>
      <c r="K452" s="749" t="s">
        <v>1219</v>
      </c>
      <c r="L452" s="752">
        <v>6050</v>
      </c>
      <c r="M452" s="752">
        <v>1</v>
      </c>
      <c r="N452" s="753">
        <v>6050</v>
      </c>
    </row>
    <row r="453" spans="1:14" ht="14.4" customHeight="1" x14ac:dyDescent="0.3">
      <c r="A453" s="747" t="s">
        <v>575</v>
      </c>
      <c r="B453" s="748" t="s">
        <v>576</v>
      </c>
      <c r="C453" s="749" t="s">
        <v>601</v>
      </c>
      <c r="D453" s="750" t="s">
        <v>602</v>
      </c>
      <c r="E453" s="751">
        <v>50113001</v>
      </c>
      <c r="F453" s="750" t="s">
        <v>604</v>
      </c>
      <c r="G453" s="749" t="s">
        <v>608</v>
      </c>
      <c r="H453" s="749">
        <v>118172</v>
      </c>
      <c r="I453" s="749">
        <v>18172</v>
      </c>
      <c r="J453" s="749" t="s">
        <v>829</v>
      </c>
      <c r="K453" s="749" t="s">
        <v>1096</v>
      </c>
      <c r="L453" s="752">
        <v>817.65999999999985</v>
      </c>
      <c r="M453" s="752">
        <v>2</v>
      </c>
      <c r="N453" s="753">
        <v>1635.3199999999997</v>
      </c>
    </row>
    <row r="454" spans="1:14" ht="14.4" customHeight="1" x14ac:dyDescent="0.3">
      <c r="A454" s="747" t="s">
        <v>575</v>
      </c>
      <c r="B454" s="748" t="s">
        <v>576</v>
      </c>
      <c r="C454" s="749" t="s">
        <v>601</v>
      </c>
      <c r="D454" s="750" t="s">
        <v>602</v>
      </c>
      <c r="E454" s="751">
        <v>50113001</v>
      </c>
      <c r="F454" s="750" t="s">
        <v>604</v>
      </c>
      <c r="G454" s="749" t="s">
        <v>608</v>
      </c>
      <c r="H454" s="749">
        <v>118175</v>
      </c>
      <c r="I454" s="749">
        <v>18175</v>
      </c>
      <c r="J454" s="749" t="s">
        <v>829</v>
      </c>
      <c r="K454" s="749" t="s">
        <v>1097</v>
      </c>
      <c r="L454" s="752">
        <v>776.6</v>
      </c>
      <c r="M454" s="752">
        <v>6</v>
      </c>
      <c r="N454" s="753">
        <v>4659.6000000000004</v>
      </c>
    </row>
    <row r="455" spans="1:14" ht="14.4" customHeight="1" x14ac:dyDescent="0.3">
      <c r="A455" s="747" t="s">
        <v>575</v>
      </c>
      <c r="B455" s="748" t="s">
        <v>576</v>
      </c>
      <c r="C455" s="749" t="s">
        <v>601</v>
      </c>
      <c r="D455" s="750" t="s">
        <v>602</v>
      </c>
      <c r="E455" s="751">
        <v>50113001</v>
      </c>
      <c r="F455" s="750" t="s">
        <v>604</v>
      </c>
      <c r="G455" s="749" t="s">
        <v>605</v>
      </c>
      <c r="H455" s="749">
        <v>113373</v>
      </c>
      <c r="I455" s="749">
        <v>154858</v>
      </c>
      <c r="J455" s="749" t="s">
        <v>1100</v>
      </c>
      <c r="K455" s="749" t="s">
        <v>1101</v>
      </c>
      <c r="L455" s="752">
        <v>257.85368421052635</v>
      </c>
      <c r="M455" s="752">
        <v>171</v>
      </c>
      <c r="N455" s="753">
        <v>44092.98</v>
      </c>
    </row>
    <row r="456" spans="1:14" ht="14.4" customHeight="1" x14ac:dyDescent="0.3">
      <c r="A456" s="747" t="s">
        <v>575</v>
      </c>
      <c r="B456" s="748" t="s">
        <v>576</v>
      </c>
      <c r="C456" s="749" t="s">
        <v>601</v>
      </c>
      <c r="D456" s="750" t="s">
        <v>602</v>
      </c>
      <c r="E456" s="751">
        <v>50113001</v>
      </c>
      <c r="F456" s="750" t="s">
        <v>604</v>
      </c>
      <c r="G456" s="749" t="s">
        <v>605</v>
      </c>
      <c r="H456" s="749">
        <v>118304</v>
      </c>
      <c r="I456" s="749">
        <v>18304</v>
      </c>
      <c r="J456" s="749" t="s">
        <v>833</v>
      </c>
      <c r="K456" s="749" t="s">
        <v>1220</v>
      </c>
      <c r="L456" s="752">
        <v>185.61</v>
      </c>
      <c r="M456" s="752">
        <v>29</v>
      </c>
      <c r="N456" s="753">
        <v>5382.6900000000005</v>
      </c>
    </row>
    <row r="457" spans="1:14" ht="14.4" customHeight="1" x14ac:dyDescent="0.3">
      <c r="A457" s="747" t="s">
        <v>575</v>
      </c>
      <c r="B457" s="748" t="s">
        <v>576</v>
      </c>
      <c r="C457" s="749" t="s">
        <v>601</v>
      </c>
      <c r="D457" s="750" t="s">
        <v>602</v>
      </c>
      <c r="E457" s="751">
        <v>50113001</v>
      </c>
      <c r="F457" s="750" t="s">
        <v>604</v>
      </c>
      <c r="G457" s="749" t="s">
        <v>605</v>
      </c>
      <c r="H457" s="749">
        <v>118305</v>
      </c>
      <c r="I457" s="749">
        <v>18305</v>
      </c>
      <c r="J457" s="749" t="s">
        <v>833</v>
      </c>
      <c r="K457" s="749" t="s">
        <v>834</v>
      </c>
      <c r="L457" s="752">
        <v>242</v>
      </c>
      <c r="M457" s="752">
        <v>20</v>
      </c>
      <c r="N457" s="753">
        <v>4840</v>
      </c>
    </row>
    <row r="458" spans="1:14" ht="14.4" customHeight="1" x14ac:dyDescent="0.3">
      <c r="A458" s="747" t="s">
        <v>575</v>
      </c>
      <c r="B458" s="748" t="s">
        <v>576</v>
      </c>
      <c r="C458" s="749" t="s">
        <v>601</v>
      </c>
      <c r="D458" s="750" t="s">
        <v>602</v>
      </c>
      <c r="E458" s="751">
        <v>50113001</v>
      </c>
      <c r="F458" s="750" t="s">
        <v>604</v>
      </c>
      <c r="G458" s="749" t="s">
        <v>605</v>
      </c>
      <c r="H458" s="749">
        <v>159357</v>
      </c>
      <c r="I458" s="749">
        <v>59357</v>
      </c>
      <c r="J458" s="749" t="s">
        <v>1104</v>
      </c>
      <c r="K458" s="749" t="s">
        <v>1105</v>
      </c>
      <c r="L458" s="752">
        <v>188.87999999999997</v>
      </c>
      <c r="M458" s="752">
        <v>14</v>
      </c>
      <c r="N458" s="753">
        <v>2644.3199999999997</v>
      </c>
    </row>
    <row r="459" spans="1:14" ht="14.4" customHeight="1" x14ac:dyDescent="0.3">
      <c r="A459" s="747" t="s">
        <v>575</v>
      </c>
      <c r="B459" s="748" t="s">
        <v>576</v>
      </c>
      <c r="C459" s="749" t="s">
        <v>601</v>
      </c>
      <c r="D459" s="750" t="s">
        <v>602</v>
      </c>
      <c r="E459" s="751">
        <v>50113001</v>
      </c>
      <c r="F459" s="750" t="s">
        <v>604</v>
      </c>
      <c r="G459" s="749" t="s">
        <v>608</v>
      </c>
      <c r="H459" s="749">
        <v>846853</v>
      </c>
      <c r="I459" s="749">
        <v>124418</v>
      </c>
      <c r="J459" s="749" t="s">
        <v>1108</v>
      </c>
      <c r="K459" s="749" t="s">
        <v>1109</v>
      </c>
      <c r="L459" s="752">
        <v>721.83217391304345</v>
      </c>
      <c r="M459" s="752">
        <v>46</v>
      </c>
      <c r="N459" s="753">
        <v>33204.28</v>
      </c>
    </row>
    <row r="460" spans="1:14" ht="14.4" customHeight="1" x14ac:dyDescent="0.3">
      <c r="A460" s="747" t="s">
        <v>575</v>
      </c>
      <c r="B460" s="748" t="s">
        <v>576</v>
      </c>
      <c r="C460" s="749" t="s">
        <v>601</v>
      </c>
      <c r="D460" s="750" t="s">
        <v>602</v>
      </c>
      <c r="E460" s="751">
        <v>50113001</v>
      </c>
      <c r="F460" s="750" t="s">
        <v>604</v>
      </c>
      <c r="G460" s="749" t="s">
        <v>605</v>
      </c>
      <c r="H460" s="749">
        <v>160319</v>
      </c>
      <c r="I460" s="749">
        <v>160319</v>
      </c>
      <c r="J460" s="749" t="s">
        <v>1221</v>
      </c>
      <c r="K460" s="749" t="s">
        <v>1222</v>
      </c>
      <c r="L460" s="752">
        <v>2032.8000000000002</v>
      </c>
      <c r="M460" s="752">
        <v>9</v>
      </c>
      <c r="N460" s="753">
        <v>18295.2</v>
      </c>
    </row>
    <row r="461" spans="1:14" ht="14.4" customHeight="1" x14ac:dyDescent="0.3">
      <c r="A461" s="747" t="s">
        <v>575</v>
      </c>
      <c r="B461" s="748" t="s">
        <v>576</v>
      </c>
      <c r="C461" s="749" t="s">
        <v>601</v>
      </c>
      <c r="D461" s="750" t="s">
        <v>602</v>
      </c>
      <c r="E461" s="751">
        <v>50113001</v>
      </c>
      <c r="F461" s="750" t="s">
        <v>604</v>
      </c>
      <c r="G461" s="749" t="s">
        <v>608</v>
      </c>
      <c r="H461" s="749">
        <v>109711</v>
      </c>
      <c r="I461" s="749">
        <v>9711</v>
      </c>
      <c r="J461" s="749" t="s">
        <v>839</v>
      </c>
      <c r="K461" s="749" t="s">
        <v>1223</v>
      </c>
      <c r="L461" s="752">
        <v>170.49999999999997</v>
      </c>
      <c r="M461" s="752">
        <v>1</v>
      </c>
      <c r="N461" s="753">
        <v>170.49999999999997</v>
      </c>
    </row>
    <row r="462" spans="1:14" ht="14.4" customHeight="1" x14ac:dyDescent="0.3">
      <c r="A462" s="747" t="s">
        <v>575</v>
      </c>
      <c r="B462" s="748" t="s">
        <v>576</v>
      </c>
      <c r="C462" s="749" t="s">
        <v>601</v>
      </c>
      <c r="D462" s="750" t="s">
        <v>602</v>
      </c>
      <c r="E462" s="751">
        <v>50113001</v>
      </c>
      <c r="F462" s="750" t="s">
        <v>604</v>
      </c>
      <c r="G462" s="749" t="s">
        <v>605</v>
      </c>
      <c r="H462" s="749">
        <v>173399</v>
      </c>
      <c r="I462" s="749">
        <v>173399</v>
      </c>
      <c r="J462" s="749" t="s">
        <v>1224</v>
      </c>
      <c r="K462" s="749" t="s">
        <v>1225</v>
      </c>
      <c r="L462" s="752">
        <v>12297.11</v>
      </c>
      <c r="M462" s="752">
        <v>12</v>
      </c>
      <c r="N462" s="753">
        <v>147565.32</v>
      </c>
    </row>
    <row r="463" spans="1:14" ht="14.4" customHeight="1" x14ac:dyDescent="0.3">
      <c r="A463" s="747" t="s">
        <v>575</v>
      </c>
      <c r="B463" s="748" t="s">
        <v>576</v>
      </c>
      <c r="C463" s="749" t="s">
        <v>601</v>
      </c>
      <c r="D463" s="750" t="s">
        <v>602</v>
      </c>
      <c r="E463" s="751">
        <v>50113001</v>
      </c>
      <c r="F463" s="750" t="s">
        <v>604</v>
      </c>
      <c r="G463" s="749" t="s">
        <v>608</v>
      </c>
      <c r="H463" s="749">
        <v>130779</v>
      </c>
      <c r="I463" s="749">
        <v>30779</v>
      </c>
      <c r="J463" s="749" t="s">
        <v>1118</v>
      </c>
      <c r="K463" s="749" t="s">
        <v>1119</v>
      </c>
      <c r="L463" s="752">
        <v>147.75999999999996</v>
      </c>
      <c r="M463" s="752">
        <v>12</v>
      </c>
      <c r="N463" s="753">
        <v>1773.1199999999997</v>
      </c>
    </row>
    <row r="464" spans="1:14" ht="14.4" customHeight="1" x14ac:dyDescent="0.3">
      <c r="A464" s="747" t="s">
        <v>575</v>
      </c>
      <c r="B464" s="748" t="s">
        <v>576</v>
      </c>
      <c r="C464" s="749" t="s">
        <v>601</v>
      </c>
      <c r="D464" s="750" t="s">
        <v>602</v>
      </c>
      <c r="E464" s="751">
        <v>50113001</v>
      </c>
      <c r="F464" s="750" t="s">
        <v>604</v>
      </c>
      <c r="G464" s="749" t="s">
        <v>608</v>
      </c>
      <c r="H464" s="749">
        <v>121088</v>
      </c>
      <c r="I464" s="749">
        <v>21088</v>
      </c>
      <c r="J464" s="749" t="s">
        <v>1120</v>
      </c>
      <c r="K464" s="749" t="s">
        <v>1121</v>
      </c>
      <c r="L464" s="752">
        <v>685.4</v>
      </c>
      <c r="M464" s="752">
        <v>24</v>
      </c>
      <c r="N464" s="753">
        <v>16449.599999999999</v>
      </c>
    </row>
    <row r="465" spans="1:14" ht="14.4" customHeight="1" x14ac:dyDescent="0.3">
      <c r="A465" s="747" t="s">
        <v>575</v>
      </c>
      <c r="B465" s="748" t="s">
        <v>576</v>
      </c>
      <c r="C465" s="749" t="s">
        <v>601</v>
      </c>
      <c r="D465" s="750" t="s">
        <v>602</v>
      </c>
      <c r="E465" s="751">
        <v>50113001</v>
      </c>
      <c r="F465" s="750" t="s">
        <v>604</v>
      </c>
      <c r="G465" s="749" t="s">
        <v>605</v>
      </c>
      <c r="H465" s="749">
        <v>100610</v>
      </c>
      <c r="I465" s="749">
        <v>610</v>
      </c>
      <c r="J465" s="749" t="s">
        <v>851</v>
      </c>
      <c r="K465" s="749" t="s">
        <v>852</v>
      </c>
      <c r="L465" s="752">
        <v>72.5</v>
      </c>
      <c r="M465" s="752">
        <v>2</v>
      </c>
      <c r="N465" s="753">
        <v>145</v>
      </c>
    </row>
    <row r="466" spans="1:14" ht="14.4" customHeight="1" x14ac:dyDescent="0.3">
      <c r="A466" s="747" t="s">
        <v>575</v>
      </c>
      <c r="B466" s="748" t="s">
        <v>576</v>
      </c>
      <c r="C466" s="749" t="s">
        <v>601</v>
      </c>
      <c r="D466" s="750" t="s">
        <v>602</v>
      </c>
      <c r="E466" s="751">
        <v>50113001</v>
      </c>
      <c r="F466" s="750" t="s">
        <v>604</v>
      </c>
      <c r="G466" s="749" t="s">
        <v>605</v>
      </c>
      <c r="H466" s="749">
        <v>128178</v>
      </c>
      <c r="I466" s="749">
        <v>28178</v>
      </c>
      <c r="J466" s="749" t="s">
        <v>1226</v>
      </c>
      <c r="K466" s="749" t="s">
        <v>1227</v>
      </c>
      <c r="L466" s="752">
        <v>1317.3659999999998</v>
      </c>
      <c r="M466" s="752">
        <v>10</v>
      </c>
      <c r="N466" s="753">
        <v>13173.659999999998</v>
      </c>
    </row>
    <row r="467" spans="1:14" ht="14.4" customHeight="1" x14ac:dyDescent="0.3">
      <c r="A467" s="747" t="s">
        <v>575</v>
      </c>
      <c r="B467" s="748" t="s">
        <v>576</v>
      </c>
      <c r="C467" s="749" t="s">
        <v>601</v>
      </c>
      <c r="D467" s="750" t="s">
        <v>602</v>
      </c>
      <c r="E467" s="751">
        <v>50113001</v>
      </c>
      <c r="F467" s="750" t="s">
        <v>604</v>
      </c>
      <c r="G467" s="749" t="s">
        <v>605</v>
      </c>
      <c r="H467" s="749">
        <v>128176</v>
      </c>
      <c r="I467" s="749">
        <v>28176</v>
      </c>
      <c r="J467" s="749" t="s">
        <v>1226</v>
      </c>
      <c r="K467" s="749" t="s">
        <v>1228</v>
      </c>
      <c r="L467" s="752">
        <v>6905.76</v>
      </c>
      <c r="M467" s="752">
        <v>2</v>
      </c>
      <c r="N467" s="753">
        <v>13811.52</v>
      </c>
    </row>
    <row r="468" spans="1:14" ht="14.4" customHeight="1" x14ac:dyDescent="0.3">
      <c r="A468" s="747" t="s">
        <v>575</v>
      </c>
      <c r="B468" s="748" t="s">
        <v>576</v>
      </c>
      <c r="C468" s="749" t="s">
        <v>601</v>
      </c>
      <c r="D468" s="750" t="s">
        <v>602</v>
      </c>
      <c r="E468" s="751">
        <v>50113001</v>
      </c>
      <c r="F468" s="750" t="s">
        <v>604</v>
      </c>
      <c r="G468" s="749" t="s">
        <v>605</v>
      </c>
      <c r="H468" s="749">
        <v>844242</v>
      </c>
      <c r="I468" s="749">
        <v>105937</v>
      </c>
      <c r="J468" s="749" t="s">
        <v>859</v>
      </c>
      <c r="K468" s="749" t="s">
        <v>860</v>
      </c>
      <c r="L468" s="752">
        <v>2800</v>
      </c>
      <c r="M468" s="752">
        <v>4</v>
      </c>
      <c r="N468" s="753">
        <v>11200</v>
      </c>
    </row>
    <row r="469" spans="1:14" ht="14.4" customHeight="1" x14ac:dyDescent="0.3">
      <c r="A469" s="747" t="s">
        <v>575</v>
      </c>
      <c r="B469" s="748" t="s">
        <v>576</v>
      </c>
      <c r="C469" s="749" t="s">
        <v>601</v>
      </c>
      <c r="D469" s="750" t="s">
        <v>602</v>
      </c>
      <c r="E469" s="751">
        <v>50113001</v>
      </c>
      <c r="F469" s="750" t="s">
        <v>604</v>
      </c>
      <c r="G469" s="749" t="s">
        <v>605</v>
      </c>
      <c r="H469" s="749">
        <v>226000</v>
      </c>
      <c r="I469" s="749">
        <v>226000</v>
      </c>
      <c r="J469" s="749" t="s">
        <v>1128</v>
      </c>
      <c r="K469" s="749" t="s">
        <v>1129</v>
      </c>
      <c r="L469" s="752">
        <v>312.14</v>
      </c>
      <c r="M469" s="752">
        <v>3</v>
      </c>
      <c r="N469" s="753">
        <v>936.42</v>
      </c>
    </row>
    <row r="470" spans="1:14" ht="14.4" customHeight="1" x14ac:dyDescent="0.3">
      <c r="A470" s="747" t="s">
        <v>575</v>
      </c>
      <c r="B470" s="748" t="s">
        <v>576</v>
      </c>
      <c r="C470" s="749" t="s">
        <v>601</v>
      </c>
      <c r="D470" s="750" t="s">
        <v>602</v>
      </c>
      <c r="E470" s="751">
        <v>50113013</v>
      </c>
      <c r="F470" s="750" t="s">
        <v>902</v>
      </c>
      <c r="G470" s="749" t="s">
        <v>605</v>
      </c>
      <c r="H470" s="749">
        <v>208820</v>
      </c>
      <c r="I470" s="749">
        <v>208820</v>
      </c>
      <c r="J470" s="749" t="s">
        <v>1190</v>
      </c>
      <c r="K470" s="749" t="s">
        <v>1191</v>
      </c>
      <c r="L470" s="752">
        <v>1956.9266666666672</v>
      </c>
      <c r="M470" s="752">
        <v>6</v>
      </c>
      <c r="N470" s="753">
        <v>11741.560000000003</v>
      </c>
    </row>
    <row r="471" spans="1:14" ht="14.4" customHeight="1" thickBot="1" x14ac:dyDescent="0.35">
      <c r="A471" s="754" t="s">
        <v>575</v>
      </c>
      <c r="B471" s="755" t="s">
        <v>576</v>
      </c>
      <c r="C471" s="756" t="s">
        <v>601</v>
      </c>
      <c r="D471" s="757" t="s">
        <v>602</v>
      </c>
      <c r="E471" s="758">
        <v>50113013</v>
      </c>
      <c r="F471" s="757" t="s">
        <v>902</v>
      </c>
      <c r="G471" s="756" t="s">
        <v>605</v>
      </c>
      <c r="H471" s="756">
        <v>106264</v>
      </c>
      <c r="I471" s="756">
        <v>6264</v>
      </c>
      <c r="J471" s="756" t="s">
        <v>943</v>
      </c>
      <c r="K471" s="756" t="s">
        <v>944</v>
      </c>
      <c r="L471" s="759">
        <v>31.669999999999995</v>
      </c>
      <c r="M471" s="759">
        <v>2</v>
      </c>
      <c r="N471" s="760">
        <v>63.339999999999989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1229</v>
      </c>
      <c r="B5" s="745">
        <v>532.20000000000005</v>
      </c>
      <c r="C5" s="765">
        <v>6.7384514754891666E-3</v>
      </c>
      <c r="D5" s="745">
        <v>78447.370000000024</v>
      </c>
      <c r="E5" s="765">
        <v>0.99326154852451087</v>
      </c>
      <c r="F5" s="746">
        <v>78979.570000000022</v>
      </c>
    </row>
    <row r="6" spans="1:6" ht="14.4" customHeight="1" x14ac:dyDescent="0.3">
      <c r="A6" s="776" t="s">
        <v>1230</v>
      </c>
      <c r="B6" s="752">
        <v>1683</v>
      </c>
      <c r="C6" s="766">
        <v>5.5386732429114497E-3</v>
      </c>
      <c r="D6" s="752">
        <v>302180.38499999995</v>
      </c>
      <c r="E6" s="766">
        <v>0.99446132675708854</v>
      </c>
      <c r="F6" s="753">
        <v>303863.38499999995</v>
      </c>
    </row>
    <row r="7" spans="1:6" ht="14.4" customHeight="1" thickBot="1" x14ac:dyDescent="0.35">
      <c r="A7" s="777" t="s">
        <v>1231</v>
      </c>
      <c r="B7" s="768">
        <v>725.6</v>
      </c>
      <c r="C7" s="769">
        <v>1.2063265643716372E-2</v>
      </c>
      <c r="D7" s="768">
        <v>59423.95</v>
      </c>
      <c r="E7" s="769">
        <v>0.98793673435628371</v>
      </c>
      <c r="F7" s="770">
        <v>60149.549999999996</v>
      </c>
    </row>
    <row r="8" spans="1:6" ht="14.4" customHeight="1" thickBot="1" x14ac:dyDescent="0.35">
      <c r="A8" s="771" t="s">
        <v>3</v>
      </c>
      <c r="B8" s="772">
        <v>2940.7999999999997</v>
      </c>
      <c r="C8" s="773">
        <v>6.6384870326417827E-3</v>
      </c>
      <c r="D8" s="772">
        <v>440051.70500000002</v>
      </c>
      <c r="E8" s="773">
        <v>0.99336151296735842</v>
      </c>
      <c r="F8" s="774">
        <v>442992.50499999995</v>
      </c>
    </row>
    <row r="9" spans="1:6" ht="14.4" customHeight="1" thickBot="1" x14ac:dyDescent="0.35"/>
    <row r="10" spans="1:6" ht="14.4" customHeight="1" x14ac:dyDescent="0.3">
      <c r="A10" s="775" t="s">
        <v>1232</v>
      </c>
      <c r="B10" s="745"/>
      <c r="C10" s="765">
        <v>0</v>
      </c>
      <c r="D10" s="745">
        <v>5364.89</v>
      </c>
      <c r="E10" s="765">
        <v>1</v>
      </c>
      <c r="F10" s="746">
        <v>5364.89</v>
      </c>
    </row>
    <row r="11" spans="1:6" ht="14.4" customHeight="1" x14ac:dyDescent="0.3">
      <c r="A11" s="776" t="s">
        <v>1233</v>
      </c>
      <c r="B11" s="752"/>
      <c r="C11" s="766">
        <v>0</v>
      </c>
      <c r="D11" s="752">
        <v>547.80000000000007</v>
      </c>
      <c r="E11" s="766">
        <v>1</v>
      </c>
      <c r="F11" s="753">
        <v>547.80000000000007</v>
      </c>
    </row>
    <row r="12" spans="1:6" ht="14.4" customHeight="1" x14ac:dyDescent="0.3">
      <c r="A12" s="776" t="s">
        <v>1234</v>
      </c>
      <c r="B12" s="752"/>
      <c r="C12" s="766">
        <v>0</v>
      </c>
      <c r="D12" s="752">
        <v>412.59000000000003</v>
      </c>
      <c r="E12" s="766">
        <v>1</v>
      </c>
      <c r="F12" s="753">
        <v>412.59000000000003</v>
      </c>
    </row>
    <row r="13" spans="1:6" ht="14.4" customHeight="1" x14ac:dyDescent="0.3">
      <c r="A13" s="776" t="s">
        <v>1235</v>
      </c>
      <c r="B13" s="752"/>
      <c r="C13" s="766">
        <v>0</v>
      </c>
      <c r="D13" s="752">
        <v>68125.149999999994</v>
      </c>
      <c r="E13" s="766">
        <v>1</v>
      </c>
      <c r="F13" s="753">
        <v>68125.149999999994</v>
      </c>
    </row>
    <row r="14" spans="1:6" ht="14.4" customHeight="1" x14ac:dyDescent="0.3">
      <c r="A14" s="776" t="s">
        <v>1236</v>
      </c>
      <c r="B14" s="752"/>
      <c r="C14" s="766">
        <v>0</v>
      </c>
      <c r="D14" s="752">
        <v>829.2600000000001</v>
      </c>
      <c r="E14" s="766">
        <v>1</v>
      </c>
      <c r="F14" s="753">
        <v>829.2600000000001</v>
      </c>
    </row>
    <row r="15" spans="1:6" ht="14.4" customHeight="1" x14ac:dyDescent="0.3">
      <c r="A15" s="776" t="s">
        <v>1237</v>
      </c>
      <c r="B15" s="752"/>
      <c r="C15" s="766">
        <v>0</v>
      </c>
      <c r="D15" s="752">
        <v>13050.560000000001</v>
      </c>
      <c r="E15" s="766">
        <v>1</v>
      </c>
      <c r="F15" s="753">
        <v>13050.560000000001</v>
      </c>
    </row>
    <row r="16" spans="1:6" ht="14.4" customHeight="1" x14ac:dyDescent="0.3">
      <c r="A16" s="776" t="s">
        <v>1238</v>
      </c>
      <c r="B16" s="752"/>
      <c r="C16" s="766">
        <v>0</v>
      </c>
      <c r="D16" s="752">
        <v>577.76</v>
      </c>
      <c r="E16" s="766">
        <v>1</v>
      </c>
      <c r="F16" s="753">
        <v>577.76</v>
      </c>
    </row>
    <row r="17" spans="1:6" ht="14.4" customHeight="1" x14ac:dyDescent="0.3">
      <c r="A17" s="776" t="s">
        <v>1239</v>
      </c>
      <c r="B17" s="752"/>
      <c r="C17" s="766">
        <v>0</v>
      </c>
      <c r="D17" s="752">
        <v>5915.51</v>
      </c>
      <c r="E17" s="766">
        <v>1</v>
      </c>
      <c r="F17" s="753">
        <v>5915.51</v>
      </c>
    </row>
    <row r="18" spans="1:6" ht="14.4" customHeight="1" x14ac:dyDescent="0.3">
      <c r="A18" s="776" t="s">
        <v>1240</v>
      </c>
      <c r="B18" s="752"/>
      <c r="C18" s="766">
        <v>0</v>
      </c>
      <c r="D18" s="752">
        <v>711.17</v>
      </c>
      <c r="E18" s="766">
        <v>1</v>
      </c>
      <c r="F18" s="753">
        <v>711.17</v>
      </c>
    </row>
    <row r="19" spans="1:6" ht="14.4" customHeight="1" x14ac:dyDescent="0.3">
      <c r="A19" s="776" t="s">
        <v>1241</v>
      </c>
      <c r="B19" s="752"/>
      <c r="C19" s="766">
        <v>0</v>
      </c>
      <c r="D19" s="752">
        <v>585.85</v>
      </c>
      <c r="E19" s="766">
        <v>1</v>
      </c>
      <c r="F19" s="753">
        <v>585.85</v>
      </c>
    </row>
    <row r="20" spans="1:6" ht="14.4" customHeight="1" x14ac:dyDescent="0.3">
      <c r="A20" s="776" t="s">
        <v>1242</v>
      </c>
      <c r="B20" s="752"/>
      <c r="C20" s="766">
        <v>0</v>
      </c>
      <c r="D20" s="752">
        <v>245.62999999999997</v>
      </c>
      <c r="E20" s="766">
        <v>1</v>
      </c>
      <c r="F20" s="753">
        <v>245.62999999999997</v>
      </c>
    </row>
    <row r="21" spans="1:6" ht="14.4" customHeight="1" x14ac:dyDescent="0.3">
      <c r="A21" s="776" t="s">
        <v>1243</v>
      </c>
      <c r="B21" s="752"/>
      <c r="C21" s="766">
        <v>0</v>
      </c>
      <c r="D21" s="752">
        <v>194.58000000000004</v>
      </c>
      <c r="E21" s="766">
        <v>1</v>
      </c>
      <c r="F21" s="753">
        <v>194.58000000000004</v>
      </c>
    </row>
    <row r="22" spans="1:6" ht="14.4" customHeight="1" x14ac:dyDescent="0.3">
      <c r="A22" s="776" t="s">
        <v>1244</v>
      </c>
      <c r="B22" s="752"/>
      <c r="C22" s="766">
        <v>0</v>
      </c>
      <c r="D22" s="752">
        <v>24.270000000000007</v>
      </c>
      <c r="E22" s="766">
        <v>1</v>
      </c>
      <c r="F22" s="753">
        <v>24.270000000000007</v>
      </c>
    </row>
    <row r="23" spans="1:6" ht="14.4" customHeight="1" x14ac:dyDescent="0.3">
      <c r="A23" s="776" t="s">
        <v>1245</v>
      </c>
      <c r="B23" s="752"/>
      <c r="C23" s="766">
        <v>0</v>
      </c>
      <c r="D23" s="752">
        <v>83.92</v>
      </c>
      <c r="E23" s="766">
        <v>1</v>
      </c>
      <c r="F23" s="753">
        <v>83.92</v>
      </c>
    </row>
    <row r="24" spans="1:6" ht="14.4" customHeight="1" x14ac:dyDescent="0.3">
      <c r="A24" s="776" t="s">
        <v>1246</v>
      </c>
      <c r="B24" s="752"/>
      <c r="C24" s="766">
        <v>0</v>
      </c>
      <c r="D24" s="752">
        <v>807.3900000000001</v>
      </c>
      <c r="E24" s="766">
        <v>1</v>
      </c>
      <c r="F24" s="753">
        <v>807.3900000000001</v>
      </c>
    </row>
    <row r="25" spans="1:6" ht="14.4" customHeight="1" x14ac:dyDescent="0.3">
      <c r="A25" s="776" t="s">
        <v>1247</v>
      </c>
      <c r="B25" s="752"/>
      <c r="C25" s="766">
        <v>0</v>
      </c>
      <c r="D25" s="752">
        <v>114.22</v>
      </c>
      <c r="E25" s="766">
        <v>1</v>
      </c>
      <c r="F25" s="753">
        <v>114.22</v>
      </c>
    </row>
    <row r="26" spans="1:6" ht="14.4" customHeight="1" x14ac:dyDescent="0.3">
      <c r="A26" s="776" t="s">
        <v>1248</v>
      </c>
      <c r="B26" s="752"/>
      <c r="C26" s="766">
        <v>0</v>
      </c>
      <c r="D26" s="752">
        <v>683.61</v>
      </c>
      <c r="E26" s="766">
        <v>1</v>
      </c>
      <c r="F26" s="753">
        <v>683.61</v>
      </c>
    </row>
    <row r="27" spans="1:6" ht="14.4" customHeight="1" x14ac:dyDescent="0.3">
      <c r="A27" s="776" t="s">
        <v>1249</v>
      </c>
      <c r="B27" s="752"/>
      <c r="C27" s="766">
        <v>0</v>
      </c>
      <c r="D27" s="752">
        <v>394.29999999999995</v>
      </c>
      <c r="E27" s="766">
        <v>1</v>
      </c>
      <c r="F27" s="753">
        <v>394.29999999999995</v>
      </c>
    </row>
    <row r="28" spans="1:6" ht="14.4" customHeight="1" x14ac:dyDescent="0.3">
      <c r="A28" s="776" t="s">
        <v>1250</v>
      </c>
      <c r="B28" s="752"/>
      <c r="C28" s="766">
        <v>0</v>
      </c>
      <c r="D28" s="752">
        <v>2222.46</v>
      </c>
      <c r="E28" s="766">
        <v>1</v>
      </c>
      <c r="F28" s="753">
        <v>2222.46</v>
      </c>
    </row>
    <row r="29" spans="1:6" ht="14.4" customHeight="1" x14ac:dyDescent="0.3">
      <c r="A29" s="776" t="s">
        <v>1251</v>
      </c>
      <c r="B29" s="752"/>
      <c r="C29" s="766">
        <v>0</v>
      </c>
      <c r="D29" s="752">
        <v>57.84</v>
      </c>
      <c r="E29" s="766">
        <v>1</v>
      </c>
      <c r="F29" s="753">
        <v>57.84</v>
      </c>
    </row>
    <row r="30" spans="1:6" ht="14.4" customHeight="1" x14ac:dyDescent="0.3">
      <c r="A30" s="776" t="s">
        <v>1252</v>
      </c>
      <c r="B30" s="752"/>
      <c r="C30" s="766">
        <v>0</v>
      </c>
      <c r="D30" s="752">
        <v>450.4799999999999</v>
      </c>
      <c r="E30" s="766">
        <v>1</v>
      </c>
      <c r="F30" s="753">
        <v>450.4799999999999</v>
      </c>
    </row>
    <row r="31" spans="1:6" ht="14.4" customHeight="1" x14ac:dyDescent="0.3">
      <c r="A31" s="776" t="s">
        <v>1253</v>
      </c>
      <c r="B31" s="752"/>
      <c r="C31" s="766">
        <v>0</v>
      </c>
      <c r="D31" s="752">
        <v>529.05999999999983</v>
      </c>
      <c r="E31" s="766">
        <v>1</v>
      </c>
      <c r="F31" s="753">
        <v>529.05999999999983</v>
      </c>
    </row>
    <row r="32" spans="1:6" ht="14.4" customHeight="1" x14ac:dyDescent="0.3">
      <c r="A32" s="776" t="s">
        <v>1254</v>
      </c>
      <c r="B32" s="752"/>
      <c r="C32" s="766">
        <v>0</v>
      </c>
      <c r="D32" s="752">
        <v>1156.01</v>
      </c>
      <c r="E32" s="766">
        <v>1</v>
      </c>
      <c r="F32" s="753">
        <v>1156.01</v>
      </c>
    </row>
    <row r="33" spans="1:6" ht="14.4" customHeight="1" x14ac:dyDescent="0.3">
      <c r="A33" s="776" t="s">
        <v>1255</v>
      </c>
      <c r="B33" s="752">
        <v>725.6</v>
      </c>
      <c r="C33" s="766">
        <v>0.1195743706113355</v>
      </c>
      <c r="D33" s="752">
        <v>5342.59</v>
      </c>
      <c r="E33" s="766">
        <v>0.88042562938866442</v>
      </c>
      <c r="F33" s="753">
        <v>6068.1900000000005</v>
      </c>
    </row>
    <row r="34" spans="1:6" ht="14.4" customHeight="1" x14ac:dyDescent="0.3">
      <c r="A34" s="776" t="s">
        <v>1256</v>
      </c>
      <c r="B34" s="752"/>
      <c r="C34" s="766">
        <v>0</v>
      </c>
      <c r="D34" s="752">
        <v>65.53</v>
      </c>
      <c r="E34" s="766">
        <v>1</v>
      </c>
      <c r="F34" s="753">
        <v>65.53</v>
      </c>
    </row>
    <row r="35" spans="1:6" ht="14.4" customHeight="1" x14ac:dyDescent="0.3">
      <c r="A35" s="776" t="s">
        <v>1257</v>
      </c>
      <c r="B35" s="752">
        <v>532.20000000000005</v>
      </c>
      <c r="C35" s="766">
        <v>1</v>
      </c>
      <c r="D35" s="752"/>
      <c r="E35" s="766">
        <v>0</v>
      </c>
      <c r="F35" s="753">
        <v>532.20000000000005</v>
      </c>
    </row>
    <row r="36" spans="1:6" ht="14.4" customHeight="1" x14ac:dyDescent="0.3">
      <c r="A36" s="776" t="s">
        <v>1258</v>
      </c>
      <c r="B36" s="752"/>
      <c r="C36" s="766">
        <v>0</v>
      </c>
      <c r="D36" s="752">
        <v>3674</v>
      </c>
      <c r="E36" s="766">
        <v>1</v>
      </c>
      <c r="F36" s="753">
        <v>3674</v>
      </c>
    </row>
    <row r="37" spans="1:6" ht="14.4" customHeight="1" x14ac:dyDescent="0.3">
      <c r="A37" s="776" t="s">
        <v>1259</v>
      </c>
      <c r="B37" s="752"/>
      <c r="C37" s="766">
        <v>0</v>
      </c>
      <c r="D37" s="752">
        <v>960.96</v>
      </c>
      <c r="E37" s="766">
        <v>1</v>
      </c>
      <c r="F37" s="753">
        <v>960.96</v>
      </c>
    </row>
    <row r="38" spans="1:6" ht="14.4" customHeight="1" x14ac:dyDescent="0.3">
      <c r="A38" s="776" t="s">
        <v>1260</v>
      </c>
      <c r="B38" s="752"/>
      <c r="C38" s="766">
        <v>0</v>
      </c>
      <c r="D38" s="752">
        <v>4210.76</v>
      </c>
      <c r="E38" s="766">
        <v>1</v>
      </c>
      <c r="F38" s="753">
        <v>4210.76</v>
      </c>
    </row>
    <row r="39" spans="1:6" ht="14.4" customHeight="1" x14ac:dyDescent="0.3">
      <c r="A39" s="776" t="s">
        <v>1261</v>
      </c>
      <c r="B39" s="752"/>
      <c r="C39" s="766">
        <v>0</v>
      </c>
      <c r="D39" s="752">
        <v>553.45499999999993</v>
      </c>
      <c r="E39" s="766">
        <v>1</v>
      </c>
      <c r="F39" s="753">
        <v>553.45499999999993</v>
      </c>
    </row>
    <row r="40" spans="1:6" ht="14.4" customHeight="1" x14ac:dyDescent="0.3">
      <c r="A40" s="776" t="s">
        <v>1262</v>
      </c>
      <c r="B40" s="752"/>
      <c r="C40" s="766">
        <v>0</v>
      </c>
      <c r="D40" s="752">
        <v>1425.6000000000001</v>
      </c>
      <c r="E40" s="766">
        <v>1</v>
      </c>
      <c r="F40" s="753">
        <v>1425.6000000000001</v>
      </c>
    </row>
    <row r="41" spans="1:6" ht="14.4" customHeight="1" x14ac:dyDescent="0.3">
      <c r="A41" s="776" t="s">
        <v>1263</v>
      </c>
      <c r="B41" s="752"/>
      <c r="C41" s="766">
        <v>0</v>
      </c>
      <c r="D41" s="752">
        <v>38209.279999999999</v>
      </c>
      <c r="E41" s="766">
        <v>1</v>
      </c>
      <c r="F41" s="753">
        <v>38209.279999999999</v>
      </c>
    </row>
    <row r="42" spans="1:6" ht="14.4" customHeight="1" x14ac:dyDescent="0.3">
      <c r="A42" s="776" t="s">
        <v>1264</v>
      </c>
      <c r="B42" s="752"/>
      <c r="C42" s="766">
        <v>0</v>
      </c>
      <c r="D42" s="752">
        <v>97.2</v>
      </c>
      <c r="E42" s="766">
        <v>1</v>
      </c>
      <c r="F42" s="753">
        <v>97.2</v>
      </c>
    </row>
    <row r="43" spans="1:6" ht="14.4" customHeight="1" x14ac:dyDescent="0.3">
      <c r="A43" s="776" t="s">
        <v>1265</v>
      </c>
      <c r="B43" s="752">
        <v>1683</v>
      </c>
      <c r="C43" s="766">
        <v>3.6566336287754249E-2</v>
      </c>
      <c r="D43" s="752">
        <v>44342.94</v>
      </c>
      <c r="E43" s="766">
        <v>0.9634336637122457</v>
      </c>
      <c r="F43" s="753">
        <v>46025.94</v>
      </c>
    </row>
    <row r="44" spans="1:6" ht="14.4" customHeight="1" x14ac:dyDescent="0.3">
      <c r="A44" s="776" t="s">
        <v>1266</v>
      </c>
      <c r="B44" s="752"/>
      <c r="C44" s="766">
        <v>0</v>
      </c>
      <c r="D44" s="752">
        <v>4085.9800000000009</v>
      </c>
      <c r="E44" s="766">
        <v>1</v>
      </c>
      <c r="F44" s="753">
        <v>4085.9800000000009</v>
      </c>
    </row>
    <row r="45" spans="1:6" ht="14.4" customHeight="1" x14ac:dyDescent="0.3">
      <c r="A45" s="776" t="s">
        <v>1267</v>
      </c>
      <c r="B45" s="752"/>
      <c r="C45" s="766">
        <v>0</v>
      </c>
      <c r="D45" s="752">
        <v>1127.5</v>
      </c>
      <c r="E45" s="766">
        <v>1</v>
      </c>
      <c r="F45" s="753">
        <v>1127.5</v>
      </c>
    </row>
    <row r="46" spans="1:6" ht="14.4" customHeight="1" x14ac:dyDescent="0.3">
      <c r="A46" s="776" t="s">
        <v>1268</v>
      </c>
      <c r="B46" s="752"/>
      <c r="C46" s="766">
        <v>0</v>
      </c>
      <c r="D46" s="752">
        <v>183.64</v>
      </c>
      <c r="E46" s="766">
        <v>1</v>
      </c>
      <c r="F46" s="753">
        <v>183.64</v>
      </c>
    </row>
    <row r="47" spans="1:6" ht="14.4" customHeight="1" x14ac:dyDescent="0.3">
      <c r="A47" s="776" t="s">
        <v>1269</v>
      </c>
      <c r="B47" s="752"/>
      <c r="C47" s="766">
        <v>0</v>
      </c>
      <c r="D47" s="752">
        <v>135.70000000000002</v>
      </c>
      <c r="E47" s="766">
        <v>1</v>
      </c>
      <c r="F47" s="753">
        <v>135.70000000000002</v>
      </c>
    </row>
    <row r="48" spans="1:6" ht="14.4" customHeight="1" x14ac:dyDescent="0.3">
      <c r="A48" s="776" t="s">
        <v>1270</v>
      </c>
      <c r="B48" s="752"/>
      <c r="C48" s="766">
        <v>0</v>
      </c>
      <c r="D48" s="752">
        <v>54.719999999999992</v>
      </c>
      <c r="E48" s="766">
        <v>1</v>
      </c>
      <c r="F48" s="753">
        <v>54.719999999999992</v>
      </c>
    </row>
    <row r="49" spans="1:6" ht="14.4" customHeight="1" x14ac:dyDescent="0.3">
      <c r="A49" s="776" t="s">
        <v>1271</v>
      </c>
      <c r="B49" s="752"/>
      <c r="C49" s="766">
        <v>0</v>
      </c>
      <c r="D49" s="752">
        <v>8579.2900000000009</v>
      </c>
      <c r="E49" s="766">
        <v>1</v>
      </c>
      <c r="F49" s="753">
        <v>8579.2900000000009</v>
      </c>
    </row>
    <row r="50" spans="1:6" ht="14.4" customHeight="1" x14ac:dyDescent="0.3">
      <c r="A50" s="776" t="s">
        <v>1272</v>
      </c>
      <c r="B50" s="752"/>
      <c r="C50" s="766">
        <v>0</v>
      </c>
      <c r="D50" s="752">
        <v>319.72999999999996</v>
      </c>
      <c r="E50" s="766">
        <v>1</v>
      </c>
      <c r="F50" s="753">
        <v>319.72999999999996</v>
      </c>
    </row>
    <row r="51" spans="1:6" ht="14.4" customHeight="1" x14ac:dyDescent="0.3">
      <c r="A51" s="776" t="s">
        <v>1273</v>
      </c>
      <c r="B51" s="752"/>
      <c r="C51" s="766">
        <v>0</v>
      </c>
      <c r="D51" s="752">
        <v>911.64000000000033</v>
      </c>
      <c r="E51" s="766">
        <v>1</v>
      </c>
      <c r="F51" s="753">
        <v>911.64000000000033</v>
      </c>
    </row>
    <row r="52" spans="1:6" ht="14.4" customHeight="1" x14ac:dyDescent="0.3">
      <c r="A52" s="776" t="s">
        <v>1274</v>
      </c>
      <c r="B52" s="752"/>
      <c r="C52" s="766">
        <v>0</v>
      </c>
      <c r="D52" s="752">
        <v>742.6099999999999</v>
      </c>
      <c r="E52" s="766">
        <v>1</v>
      </c>
      <c r="F52" s="753">
        <v>742.6099999999999</v>
      </c>
    </row>
    <row r="53" spans="1:6" ht="14.4" customHeight="1" x14ac:dyDescent="0.3">
      <c r="A53" s="776" t="s">
        <v>1275</v>
      </c>
      <c r="B53" s="752"/>
      <c r="C53" s="766">
        <v>0</v>
      </c>
      <c r="D53" s="752">
        <v>349.71999999999997</v>
      </c>
      <c r="E53" s="766">
        <v>1</v>
      </c>
      <c r="F53" s="753">
        <v>349.71999999999997</v>
      </c>
    </row>
    <row r="54" spans="1:6" ht="14.4" customHeight="1" x14ac:dyDescent="0.3">
      <c r="A54" s="776" t="s">
        <v>1276</v>
      </c>
      <c r="B54" s="752"/>
      <c r="C54" s="766">
        <v>0</v>
      </c>
      <c r="D54" s="752">
        <v>686.44</v>
      </c>
      <c r="E54" s="766">
        <v>1</v>
      </c>
      <c r="F54" s="753">
        <v>686.44</v>
      </c>
    </row>
    <row r="55" spans="1:6" ht="14.4" customHeight="1" x14ac:dyDescent="0.3">
      <c r="A55" s="776" t="s">
        <v>1277</v>
      </c>
      <c r="B55" s="752"/>
      <c r="C55" s="766">
        <v>0</v>
      </c>
      <c r="D55" s="752">
        <v>303.93999999999994</v>
      </c>
      <c r="E55" s="766">
        <v>1</v>
      </c>
      <c r="F55" s="753">
        <v>303.93999999999994</v>
      </c>
    </row>
    <row r="56" spans="1:6" ht="14.4" customHeight="1" x14ac:dyDescent="0.3">
      <c r="A56" s="776" t="s">
        <v>1278</v>
      </c>
      <c r="B56" s="752"/>
      <c r="C56" s="766">
        <v>0</v>
      </c>
      <c r="D56" s="752">
        <v>72972.800000000003</v>
      </c>
      <c r="E56" s="766">
        <v>1</v>
      </c>
      <c r="F56" s="753">
        <v>72972.800000000003</v>
      </c>
    </row>
    <row r="57" spans="1:6" ht="14.4" customHeight="1" x14ac:dyDescent="0.3">
      <c r="A57" s="776" t="s">
        <v>1279</v>
      </c>
      <c r="B57" s="752"/>
      <c r="C57" s="766">
        <v>0</v>
      </c>
      <c r="D57" s="752">
        <v>789.96</v>
      </c>
      <c r="E57" s="766">
        <v>1</v>
      </c>
      <c r="F57" s="753">
        <v>789.96</v>
      </c>
    </row>
    <row r="58" spans="1:6" ht="14.4" customHeight="1" x14ac:dyDescent="0.3">
      <c r="A58" s="776" t="s">
        <v>1280</v>
      </c>
      <c r="B58" s="752"/>
      <c r="C58" s="766">
        <v>0</v>
      </c>
      <c r="D58" s="752">
        <v>3248.04</v>
      </c>
      <c r="E58" s="766">
        <v>1</v>
      </c>
      <c r="F58" s="753">
        <v>3248.04</v>
      </c>
    </row>
    <row r="59" spans="1:6" ht="14.4" customHeight="1" x14ac:dyDescent="0.3">
      <c r="A59" s="776" t="s">
        <v>1281</v>
      </c>
      <c r="B59" s="752"/>
      <c r="C59" s="766">
        <v>0</v>
      </c>
      <c r="D59" s="752">
        <v>1834.8</v>
      </c>
      <c r="E59" s="766">
        <v>1</v>
      </c>
      <c r="F59" s="753">
        <v>1834.8</v>
      </c>
    </row>
    <row r="60" spans="1:6" ht="14.4" customHeight="1" x14ac:dyDescent="0.3">
      <c r="A60" s="776" t="s">
        <v>1282</v>
      </c>
      <c r="B60" s="752"/>
      <c r="C60" s="766">
        <v>0</v>
      </c>
      <c r="D60" s="752">
        <v>184.89</v>
      </c>
      <c r="E60" s="766">
        <v>1</v>
      </c>
      <c r="F60" s="753">
        <v>184.89</v>
      </c>
    </row>
    <row r="61" spans="1:6" ht="14.4" customHeight="1" x14ac:dyDescent="0.3">
      <c r="A61" s="776" t="s">
        <v>1283</v>
      </c>
      <c r="B61" s="752"/>
      <c r="C61" s="766">
        <v>0</v>
      </c>
      <c r="D61" s="752">
        <v>624.79999999999984</v>
      </c>
      <c r="E61" s="766">
        <v>1</v>
      </c>
      <c r="F61" s="753">
        <v>624.79999999999984</v>
      </c>
    </row>
    <row r="62" spans="1:6" ht="14.4" customHeight="1" x14ac:dyDescent="0.3">
      <c r="A62" s="776" t="s">
        <v>1284</v>
      </c>
      <c r="B62" s="752"/>
      <c r="C62" s="766">
        <v>0</v>
      </c>
      <c r="D62" s="752">
        <v>549.4</v>
      </c>
      <c r="E62" s="766">
        <v>1</v>
      </c>
      <c r="F62" s="753">
        <v>549.4</v>
      </c>
    </row>
    <row r="63" spans="1:6" ht="14.4" customHeight="1" x14ac:dyDescent="0.3">
      <c r="A63" s="776" t="s">
        <v>1285</v>
      </c>
      <c r="B63" s="752"/>
      <c r="C63" s="766">
        <v>0</v>
      </c>
      <c r="D63" s="752">
        <v>125430.36000000002</v>
      </c>
      <c r="E63" s="766">
        <v>1</v>
      </c>
      <c r="F63" s="753">
        <v>125430.36000000002</v>
      </c>
    </row>
    <row r="64" spans="1:6" ht="14.4" customHeight="1" thickBot="1" x14ac:dyDescent="0.35">
      <c r="A64" s="777" t="s">
        <v>1286</v>
      </c>
      <c r="B64" s="768"/>
      <c r="C64" s="769">
        <v>0</v>
      </c>
      <c r="D64" s="768">
        <v>14969.12</v>
      </c>
      <c r="E64" s="769">
        <v>1</v>
      </c>
      <c r="F64" s="770">
        <v>14969.12</v>
      </c>
    </row>
    <row r="65" spans="1:6" ht="14.4" customHeight="1" thickBot="1" x14ac:dyDescent="0.35">
      <c r="A65" s="771" t="s">
        <v>3</v>
      </c>
      <c r="B65" s="772">
        <v>2940.8</v>
      </c>
      <c r="C65" s="773">
        <v>6.638487032641781E-3</v>
      </c>
      <c r="D65" s="772">
        <v>440051.70500000007</v>
      </c>
      <c r="E65" s="773">
        <v>0.99336151296735808</v>
      </c>
      <c r="F65" s="774">
        <v>442992.50500000012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2019-03-22T11:11:29Z</dcterms:modified>
</cp:coreProperties>
</file>